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630" windowWidth="11355" windowHeight="5040" tabRatio="963"/>
  </bookViews>
  <sheets>
    <sheet name="Innehåll" sheetId="6" r:id="rId1"/>
    <sheet name="Tabell 1" sheetId="16" r:id="rId2"/>
    <sheet name="Tabell 2" sheetId="4" r:id="rId3"/>
    <sheet name="Tabell 3" sheetId="17" r:id="rId4"/>
    <sheet name="Tabell 4" sheetId="7" r:id="rId5"/>
    <sheet name="Tabell 5" sheetId="8" r:id="rId6"/>
    <sheet name="Tabell 6" sheetId="9" r:id="rId7"/>
    <sheet name="Tabell 6.1" sheetId="10" r:id="rId8"/>
    <sheet name="Tabell 7" sheetId="11" r:id="rId9"/>
    <sheet name="Tabell 8" sheetId="18" r:id="rId10"/>
    <sheet name="Tabell 9" sheetId="13" r:id="rId11"/>
    <sheet name="Tabell 10" sheetId="12" r:id="rId12"/>
    <sheet name="Tabell 11" sheetId="15" r:id="rId13"/>
    <sheet name="Tabell 12" sheetId="14" r:id="rId14"/>
    <sheet name="Tabell 13" sheetId="19" r:id="rId15"/>
    <sheet name="Tabell 14" sheetId="20" r:id="rId16"/>
    <sheet name="Tabell 15" sheetId="21" r:id="rId17"/>
    <sheet name="Tabell 16" sheetId="22" r:id="rId18"/>
    <sheet name="Tabell 17" sheetId="23" r:id="rId19"/>
    <sheet name="Tabell 18" sheetId="2" r:id="rId20"/>
    <sheet name="Tabell 19" sheetId="24" r:id="rId21"/>
    <sheet name="Tabell 20" sheetId="25" r:id="rId22"/>
    <sheet name="Tabell 21" sheetId="26" r:id="rId23"/>
    <sheet name="Tabell 22" sheetId="27" r:id="rId24"/>
    <sheet name="Data" sheetId="28" state="hidden" r:id="rId25"/>
    <sheet name="Data20" sheetId="29" state="hidden" r:id="rId26"/>
    <sheet name="Data21" sheetId="30" state="hidden" r:id="rId27"/>
    <sheet name="Data22" sheetId="31" state="hidden" r:id="rId28"/>
  </sheets>
  <definedNames>
    <definedName name="_xlnm._FilterDatabase" localSheetId="25" hidden="1">Data20!$O$9:$P$9</definedName>
    <definedName name="A" localSheetId="20">#REF!</definedName>
    <definedName name="A">#REF!</definedName>
    <definedName name="AndSthlm" localSheetId="20">#REF!</definedName>
    <definedName name="AndSthlm">#REF!</definedName>
    <definedName name="D" localSheetId="20">#REF!</definedName>
    <definedName name="D">#REF!</definedName>
    <definedName name="E" localSheetId="20">#REF!</definedName>
    <definedName name="E">#REF!</definedName>
    <definedName name="F" localSheetId="20">#REF!</definedName>
    <definedName name="F">#REF!</definedName>
    <definedName name="Fråga_från_QryXL_1" localSheetId="26">Data21!$P$8:$Q$298</definedName>
    <definedName name="G" localSheetId="20">#REF!</definedName>
    <definedName name="G">#REF!</definedName>
    <definedName name="H" localSheetId="20">#REF!</definedName>
    <definedName name="H">#REF!</definedName>
    <definedName name="I" localSheetId="20">#REF!</definedName>
    <definedName name="I">#REF!</definedName>
    <definedName name="J" localSheetId="20">#REF!</definedName>
    <definedName name="J">#REF!</definedName>
    <definedName name="K" localSheetId="20">#REF!</definedName>
    <definedName name="K">#REF!</definedName>
    <definedName name="K_AndTät11" localSheetId="20">#REF!</definedName>
    <definedName name="K_AndTät11">#REF!</definedName>
    <definedName name="K_AndUtP" localSheetId="20">#REF!</definedName>
    <definedName name="K_AndUtP">#REF!</definedName>
    <definedName name="K_IcKoll" localSheetId="20">#REF!</definedName>
    <definedName name="K_IcKoll">#REF!</definedName>
    <definedName name="K_Rotgles" localSheetId="20">#REF!</definedName>
    <definedName name="K_Rotgles">#REF!</definedName>
    <definedName name="Korr_HoS" localSheetId="20">#REF!</definedName>
    <definedName name="Korr_HoS">#REF!</definedName>
    <definedName name="KorrFaktKoll" localSheetId="20">#REF!</definedName>
    <definedName name="KorrFaktKoll">#REF!</definedName>
    <definedName name="Kost16_18" localSheetId="20">#REF!</definedName>
    <definedName name="Kost16_18">#REF!</definedName>
    <definedName name="L" localSheetId="20">#REF!</definedName>
    <definedName name="L">#REF!</definedName>
    <definedName name="M" localSheetId="20">#REF!</definedName>
    <definedName name="M">#REF!</definedName>
    <definedName name="RS_Gymn" localSheetId="20">#REF!</definedName>
    <definedName name="RS_Gymn">#REF!</definedName>
    <definedName name="SnittAmb" localSheetId="20">#REF!</definedName>
    <definedName name="SnittAmb">#REF!</definedName>
    <definedName name="SnittKostPrg" localSheetId="20">#REF!</definedName>
    <definedName name="SnittKostPrg">#REF!</definedName>
    <definedName name="SnittKostTot" localSheetId="20">#REF!</definedName>
    <definedName name="SnittKostTot">#REF!</definedName>
    <definedName name="SnittMerk" localSheetId="20">#REF!</definedName>
    <definedName name="SnittMerk">#REF!</definedName>
    <definedName name="SnittPrgV" localSheetId="20">#REF!</definedName>
    <definedName name="SnittPrgV">#REF!</definedName>
    <definedName name="SnittPrgV_1" localSheetId="20">#REF!</definedName>
    <definedName name="SnittPrgV_1">#REF!</definedName>
    <definedName name="SnittPrimV" localSheetId="20">#REF!</definedName>
    <definedName name="SnittPrimV">#REF!</definedName>
    <definedName name="SnittSjukR" localSheetId="20">#REF!</definedName>
    <definedName name="SnittSjukR">#REF!</definedName>
    <definedName name="SnittSmåSjH" localSheetId="20">#REF!</definedName>
    <definedName name="SnittSmåSjH">#REF!</definedName>
    <definedName name="SnittÖverN" localSheetId="20">#REF!</definedName>
    <definedName name="SnittÖverN">#REF!</definedName>
    <definedName name="TillInstGles" localSheetId="20">#REF!</definedName>
    <definedName name="TillInstGles">#REF!</definedName>
    <definedName name="TotKostLT" localSheetId="20">#REF!</definedName>
    <definedName name="TotKostLT">#REF!</definedName>
    <definedName name="_xlnm.Print_Area" localSheetId="25">Data20!$D$1:$M$301</definedName>
    <definedName name="_xlnm.Print_Area" localSheetId="26">Data21!$D$1:$N$299</definedName>
    <definedName name="_xlnm.Print_Area" localSheetId="27">Data22!$D$1:$P$301</definedName>
    <definedName name="_xlnm.Print_Area" localSheetId="15">'Tabell 14'!$A$1:$J$300</definedName>
    <definedName name="_xlnm.Print_Area" localSheetId="16">'Tabell 15'!$A$1:$I$301</definedName>
    <definedName name="_xlnm.Print_Area" localSheetId="17">'Tabell 16'!$A$1:$H$301</definedName>
    <definedName name="_xlnm.Print_Area" localSheetId="21">'Tabell 20'!$A$6:$C$21</definedName>
    <definedName name="_xlnm.Print_Area" localSheetId="22">'Tabell 21'!$A$6:$D$29</definedName>
    <definedName name="_xlnm.Print_Area" localSheetId="23">'Tabell 22'!$A$6:$E$32</definedName>
    <definedName name="_xlnm.Print_Titles" localSheetId="25">Data20!$1:$9</definedName>
    <definedName name="_xlnm.Print_Titles" localSheetId="26">Data21!$1:$8</definedName>
    <definedName name="_xlnm.Print_Titles" localSheetId="27">Data22!$1:$9</definedName>
    <definedName name="_xlnm.Print_Titles" localSheetId="1">'Tabell 1'!$1:$8</definedName>
    <definedName name="_xlnm.Print_Titles" localSheetId="11">'Tabell 10'!$1:$8</definedName>
    <definedName name="_xlnm.Print_Titles" localSheetId="12">'Tabell 11'!$1:$7</definedName>
    <definedName name="_xlnm.Print_Titles" localSheetId="13">'Tabell 12'!$1:$6</definedName>
    <definedName name="_xlnm.Print_Titles" localSheetId="14">'Tabell 13'!$1:$6</definedName>
    <definedName name="_xlnm.Print_Titles" localSheetId="15">'Tabell 14'!$1:$8</definedName>
    <definedName name="_xlnm.Print_Titles" localSheetId="16">'Tabell 15'!$1:$8</definedName>
    <definedName name="_xlnm.Print_Titles" localSheetId="17">'Tabell 16'!$1:$8</definedName>
    <definedName name="_xlnm.Print_Titles" localSheetId="2">'Tabell 2'!$1:$8</definedName>
    <definedName name="_xlnm.Print_Titles" localSheetId="3">'Tabell 3'!$1:$10</definedName>
    <definedName name="_xlnm.Print_Titles" localSheetId="4">'Tabell 4'!$1:$8</definedName>
    <definedName name="_xlnm.Print_Titles" localSheetId="5">'Tabell 5'!$1:$6</definedName>
    <definedName name="_xlnm.Print_Titles" localSheetId="6">'Tabell 6'!$1:$6</definedName>
    <definedName name="_xlnm.Print_Titles" localSheetId="7">'Tabell 6.1'!$1:$5</definedName>
    <definedName name="_xlnm.Print_Titles" localSheetId="8">'Tabell 7'!$1:$6</definedName>
    <definedName name="_xlnm.Print_Titles" localSheetId="9">'Tabell 8'!$1:$6</definedName>
    <definedName name="_xlnm.Print_Titles" localSheetId="10">'Tabell 9'!$1:$8</definedName>
  </definedNames>
  <calcPr calcId="145621"/>
</workbook>
</file>

<file path=xl/calcChain.xml><?xml version="1.0" encoding="utf-8"?>
<calcChain xmlns="http://schemas.openxmlformats.org/spreadsheetml/2006/main">
  <c r="A322" i="4" l="1"/>
  <c r="A34" i="2"/>
  <c r="A33" i="2"/>
  <c r="P4" i="29" l="1"/>
  <c r="V299" i="31"/>
  <c r="T299" i="31"/>
  <c r="S299" i="31"/>
  <c r="R299" i="31"/>
  <c r="Q299" i="31"/>
  <c r="V298" i="31"/>
  <c r="T298" i="31"/>
  <c r="S298" i="31"/>
  <c r="R298" i="31"/>
  <c r="Q298" i="31"/>
  <c r="V297" i="31"/>
  <c r="T297" i="31"/>
  <c r="S297" i="31"/>
  <c r="R297" i="31"/>
  <c r="Q297" i="31"/>
  <c r="V296" i="31"/>
  <c r="T296" i="31"/>
  <c r="S296" i="31"/>
  <c r="R296" i="31"/>
  <c r="Q296" i="31"/>
  <c r="V295" i="31"/>
  <c r="T295" i="31"/>
  <c r="S295" i="31"/>
  <c r="R295" i="31"/>
  <c r="Q295" i="31"/>
  <c r="V294" i="31"/>
  <c r="T294" i="31"/>
  <c r="S294" i="31"/>
  <c r="R294" i="31"/>
  <c r="Q294" i="31"/>
  <c r="V293" i="31"/>
  <c r="T293" i="31"/>
  <c r="S293" i="31"/>
  <c r="R293" i="31"/>
  <c r="Q293" i="31"/>
  <c r="V292" i="31"/>
  <c r="T292" i="31"/>
  <c r="S292" i="31"/>
  <c r="R292" i="31"/>
  <c r="Q292" i="31"/>
  <c r="V291" i="31"/>
  <c r="T291" i="31"/>
  <c r="S291" i="31"/>
  <c r="R291" i="31"/>
  <c r="Q291" i="31"/>
  <c r="V290" i="31"/>
  <c r="T290" i="31"/>
  <c r="S290" i="31"/>
  <c r="R290" i="31"/>
  <c r="Q290" i="31"/>
  <c r="V289" i="31"/>
  <c r="T289" i="31"/>
  <c r="S289" i="31"/>
  <c r="R289" i="31"/>
  <c r="Q289" i="31"/>
  <c r="V288" i="31"/>
  <c r="T288" i="31"/>
  <c r="S288" i="31"/>
  <c r="R288" i="31"/>
  <c r="Q288" i="31"/>
  <c r="V287" i="31"/>
  <c r="T287" i="31"/>
  <c r="S287" i="31"/>
  <c r="R287" i="31"/>
  <c r="Q287" i="31"/>
  <c r="V286" i="31"/>
  <c r="T286" i="31"/>
  <c r="S286" i="31"/>
  <c r="R286" i="31"/>
  <c r="Q286" i="31"/>
  <c r="V285" i="31"/>
  <c r="T285" i="31"/>
  <c r="S285" i="31"/>
  <c r="R285" i="31"/>
  <c r="Q285" i="31"/>
  <c r="V284" i="31"/>
  <c r="T284" i="31"/>
  <c r="S284" i="31"/>
  <c r="R284" i="31"/>
  <c r="Q284" i="31"/>
  <c r="V283" i="31"/>
  <c r="T283" i="31"/>
  <c r="S283" i="31"/>
  <c r="R283" i="31"/>
  <c r="Q283" i="31"/>
  <c r="V282" i="31"/>
  <c r="T282" i="31"/>
  <c r="S282" i="31"/>
  <c r="R282" i="31"/>
  <c r="Q282" i="31"/>
  <c r="V281" i="31"/>
  <c r="T281" i="31"/>
  <c r="S281" i="31"/>
  <c r="R281" i="31"/>
  <c r="Q281" i="31"/>
  <c r="V280" i="31"/>
  <c r="T280" i="31"/>
  <c r="S280" i="31"/>
  <c r="R280" i="31"/>
  <c r="Q280" i="31"/>
  <c r="V279" i="31"/>
  <c r="T279" i="31"/>
  <c r="S279" i="31"/>
  <c r="R279" i="31"/>
  <c r="Q279" i="31"/>
  <c r="V278" i="31"/>
  <c r="T278" i="31"/>
  <c r="S278" i="31"/>
  <c r="R278" i="31"/>
  <c r="Q278" i="31"/>
  <c r="V277" i="31"/>
  <c r="T277" i="31"/>
  <c r="S277" i="31"/>
  <c r="R277" i="31"/>
  <c r="Q277" i="31"/>
  <c r="V276" i="31"/>
  <c r="T276" i="31"/>
  <c r="S276" i="31"/>
  <c r="R276" i="31"/>
  <c r="Q276" i="31"/>
  <c r="V275" i="31"/>
  <c r="T275" i="31"/>
  <c r="S275" i="31"/>
  <c r="R275" i="31"/>
  <c r="Q275" i="31"/>
  <c r="V274" i="31"/>
  <c r="T274" i="31"/>
  <c r="S274" i="31"/>
  <c r="R274" i="31"/>
  <c r="Q274" i="31"/>
  <c r="V273" i="31"/>
  <c r="T273" i="31"/>
  <c r="S273" i="31"/>
  <c r="R273" i="31"/>
  <c r="Q273" i="31"/>
  <c r="V272" i="31"/>
  <c r="T272" i="31"/>
  <c r="S272" i="31"/>
  <c r="R272" i="31"/>
  <c r="Q272" i="31"/>
  <c r="V271" i="31"/>
  <c r="T271" i="31"/>
  <c r="S271" i="31"/>
  <c r="R271" i="31"/>
  <c r="Q271" i="31"/>
  <c r="V270" i="31"/>
  <c r="T270" i="31"/>
  <c r="S270" i="31"/>
  <c r="R270" i="31"/>
  <c r="Q270" i="31"/>
  <c r="V269" i="31"/>
  <c r="T269" i="31"/>
  <c r="S269" i="31"/>
  <c r="R269" i="31"/>
  <c r="Q269" i="31"/>
  <c r="V268" i="31"/>
  <c r="T268" i="31"/>
  <c r="S268" i="31"/>
  <c r="R268" i="31"/>
  <c r="Q268" i="31"/>
  <c r="V267" i="31"/>
  <c r="T267" i="31"/>
  <c r="S267" i="31"/>
  <c r="R267" i="31"/>
  <c r="Q267" i="31"/>
  <c r="V266" i="31"/>
  <c r="T266" i="31"/>
  <c r="S266" i="31"/>
  <c r="R266" i="31"/>
  <c r="Q266" i="31"/>
  <c r="V265" i="31"/>
  <c r="T265" i="31"/>
  <c r="S265" i="31"/>
  <c r="R265" i="31"/>
  <c r="Q265" i="31"/>
  <c r="V264" i="31"/>
  <c r="T264" i="31"/>
  <c r="S264" i="31"/>
  <c r="R264" i="31"/>
  <c r="Q264" i="31"/>
  <c r="V263" i="31"/>
  <c r="T263" i="31"/>
  <c r="S263" i="31"/>
  <c r="R263" i="31"/>
  <c r="Q263" i="31"/>
  <c r="V262" i="31"/>
  <c r="T262" i="31"/>
  <c r="S262" i="31"/>
  <c r="R262" i="31"/>
  <c r="Q262" i="31"/>
  <c r="V261" i="31"/>
  <c r="T261" i="31"/>
  <c r="S261" i="31"/>
  <c r="R261" i="31"/>
  <c r="Q261" i="31"/>
  <c r="V260" i="31"/>
  <c r="T260" i="31"/>
  <c r="S260" i="31"/>
  <c r="R260" i="31"/>
  <c r="Q260" i="31"/>
  <c r="V259" i="31"/>
  <c r="T259" i="31"/>
  <c r="S259" i="31"/>
  <c r="R259" i="31"/>
  <c r="Q259" i="31"/>
  <c r="V258" i="31"/>
  <c r="T258" i="31"/>
  <c r="S258" i="31"/>
  <c r="R258" i="31"/>
  <c r="Q258" i="31"/>
  <c r="V257" i="31"/>
  <c r="T257" i="31"/>
  <c r="S257" i="31"/>
  <c r="R257" i="31"/>
  <c r="Q257" i="31"/>
  <c r="V256" i="31"/>
  <c r="T256" i="31"/>
  <c r="S256" i="31"/>
  <c r="R256" i="31"/>
  <c r="Q256" i="31"/>
  <c r="V255" i="31"/>
  <c r="T255" i="31"/>
  <c r="S255" i="31"/>
  <c r="R255" i="31"/>
  <c r="Q255" i="31"/>
  <c r="V254" i="31"/>
  <c r="T254" i="31"/>
  <c r="S254" i="31"/>
  <c r="R254" i="31"/>
  <c r="Q254" i="31"/>
  <c r="V253" i="31"/>
  <c r="T253" i="31"/>
  <c r="S253" i="31"/>
  <c r="R253" i="31"/>
  <c r="Q253" i="31"/>
  <c r="V252" i="31"/>
  <c r="T252" i="31"/>
  <c r="S252" i="31"/>
  <c r="R252" i="31"/>
  <c r="Q252" i="31"/>
  <c r="V251" i="31"/>
  <c r="T251" i="31"/>
  <c r="S251" i="31"/>
  <c r="R251" i="31"/>
  <c r="Q251" i="31"/>
  <c r="V250" i="31"/>
  <c r="T250" i="31"/>
  <c r="S250" i="31"/>
  <c r="R250" i="31"/>
  <c r="Q250" i="31"/>
  <c r="V249" i="31"/>
  <c r="T249" i="31"/>
  <c r="S249" i="31"/>
  <c r="R249" i="31"/>
  <c r="Q249" i="31"/>
  <c r="V248" i="31"/>
  <c r="T248" i="31"/>
  <c r="S248" i="31"/>
  <c r="R248" i="31"/>
  <c r="Q248" i="31"/>
  <c r="V247" i="31"/>
  <c r="T247" i="31"/>
  <c r="S247" i="31"/>
  <c r="R247" i="31"/>
  <c r="Q247" i="31"/>
  <c r="V246" i="31"/>
  <c r="T246" i="31"/>
  <c r="S246" i="31"/>
  <c r="R246" i="31"/>
  <c r="Q246" i="31"/>
  <c r="V245" i="31"/>
  <c r="T245" i="31"/>
  <c r="S245" i="31"/>
  <c r="R245" i="31"/>
  <c r="Q245" i="31"/>
  <c r="V244" i="31"/>
  <c r="T244" i="31"/>
  <c r="S244" i="31"/>
  <c r="R244" i="31"/>
  <c r="Q244" i="31"/>
  <c r="V243" i="31"/>
  <c r="T243" i="31"/>
  <c r="S243" i="31"/>
  <c r="R243" i="31"/>
  <c r="Q243" i="31"/>
  <c r="V242" i="31"/>
  <c r="T242" i="31"/>
  <c r="S242" i="31"/>
  <c r="R242" i="31"/>
  <c r="Q242" i="31"/>
  <c r="V241" i="31"/>
  <c r="T241" i="31"/>
  <c r="S241" i="31"/>
  <c r="R241" i="31"/>
  <c r="Q241" i="31"/>
  <c r="V240" i="31"/>
  <c r="T240" i="31"/>
  <c r="S240" i="31"/>
  <c r="R240" i="31"/>
  <c r="Q240" i="31"/>
  <c r="V239" i="31"/>
  <c r="T239" i="31"/>
  <c r="S239" i="31"/>
  <c r="R239" i="31"/>
  <c r="Q239" i="31"/>
  <c r="V238" i="31"/>
  <c r="T238" i="31"/>
  <c r="S238" i="31"/>
  <c r="R238" i="31"/>
  <c r="Q238" i="31"/>
  <c r="V237" i="31"/>
  <c r="T237" i="31"/>
  <c r="S237" i="31"/>
  <c r="R237" i="31"/>
  <c r="Q237" i="31"/>
  <c r="V236" i="31"/>
  <c r="T236" i="31"/>
  <c r="S236" i="31"/>
  <c r="R236" i="31"/>
  <c r="Q236" i="31"/>
  <c r="V235" i="31"/>
  <c r="T235" i="31"/>
  <c r="S235" i="31"/>
  <c r="R235" i="31"/>
  <c r="Q235" i="31"/>
  <c r="V234" i="31"/>
  <c r="T234" i="31"/>
  <c r="S234" i="31"/>
  <c r="R234" i="31"/>
  <c r="Q234" i="31"/>
  <c r="V233" i="31"/>
  <c r="T233" i="31"/>
  <c r="S233" i="31"/>
  <c r="R233" i="31"/>
  <c r="Q233" i="31"/>
  <c r="V232" i="31"/>
  <c r="T232" i="31"/>
  <c r="S232" i="31"/>
  <c r="R232" i="31"/>
  <c r="Q232" i="31"/>
  <c r="V231" i="31"/>
  <c r="T231" i="31"/>
  <c r="S231" i="31"/>
  <c r="R231" i="31"/>
  <c r="Q231" i="31"/>
  <c r="V230" i="31"/>
  <c r="T230" i="31"/>
  <c r="S230" i="31"/>
  <c r="R230" i="31"/>
  <c r="Q230" i="31"/>
  <c r="V229" i="31"/>
  <c r="T229" i="31"/>
  <c r="S229" i="31"/>
  <c r="R229" i="31"/>
  <c r="Q229" i="31"/>
  <c r="V228" i="31"/>
  <c r="T228" i="31"/>
  <c r="S228" i="31"/>
  <c r="R228" i="31"/>
  <c r="Q228" i="31"/>
  <c r="V227" i="31"/>
  <c r="T227" i="31"/>
  <c r="S227" i="31"/>
  <c r="R227" i="31"/>
  <c r="Q227" i="31"/>
  <c r="V226" i="31"/>
  <c r="T226" i="31"/>
  <c r="S226" i="31"/>
  <c r="R226" i="31"/>
  <c r="Q226" i="31"/>
  <c r="V225" i="31"/>
  <c r="T225" i="31"/>
  <c r="S225" i="31"/>
  <c r="R225" i="31"/>
  <c r="Q225" i="31"/>
  <c r="V224" i="31"/>
  <c r="T224" i="31"/>
  <c r="S224" i="31"/>
  <c r="R224" i="31"/>
  <c r="Q224" i="31"/>
  <c r="V223" i="31"/>
  <c r="T223" i="31"/>
  <c r="S223" i="31"/>
  <c r="R223" i="31"/>
  <c r="Q223" i="31"/>
  <c r="V222" i="31"/>
  <c r="T222" i="31"/>
  <c r="S222" i="31"/>
  <c r="R222" i="31"/>
  <c r="Q222" i="31"/>
  <c r="V221" i="31"/>
  <c r="T221" i="31"/>
  <c r="S221" i="31"/>
  <c r="R221" i="31"/>
  <c r="Q221" i="31"/>
  <c r="V220" i="31"/>
  <c r="T220" i="31"/>
  <c r="S220" i="31"/>
  <c r="R220" i="31"/>
  <c r="Q220" i="31"/>
  <c r="V219" i="31"/>
  <c r="T219" i="31"/>
  <c r="S219" i="31"/>
  <c r="R219" i="31"/>
  <c r="Q219" i="31"/>
  <c r="V218" i="31"/>
  <c r="T218" i="31"/>
  <c r="S218" i="31"/>
  <c r="R218" i="31"/>
  <c r="Q218" i="31"/>
  <c r="V217" i="31"/>
  <c r="T217" i="31"/>
  <c r="S217" i="31"/>
  <c r="R217" i="31"/>
  <c r="Q217" i="31"/>
  <c r="V216" i="31"/>
  <c r="T216" i="31"/>
  <c r="S216" i="31"/>
  <c r="R216" i="31"/>
  <c r="Q216" i="31"/>
  <c r="V215" i="31"/>
  <c r="T215" i="31"/>
  <c r="S215" i="31"/>
  <c r="R215" i="31"/>
  <c r="Q215" i="31"/>
  <c r="V214" i="31"/>
  <c r="T214" i="31"/>
  <c r="S214" i="31"/>
  <c r="R214" i="31"/>
  <c r="Q214" i="31"/>
  <c r="V213" i="31"/>
  <c r="T213" i="31"/>
  <c r="S213" i="31"/>
  <c r="R213" i="31"/>
  <c r="Q213" i="31"/>
  <c r="V212" i="31"/>
  <c r="T212" i="31"/>
  <c r="S212" i="31"/>
  <c r="R212" i="31"/>
  <c r="Q212" i="31"/>
  <c r="V211" i="31"/>
  <c r="T211" i="31"/>
  <c r="S211" i="31"/>
  <c r="R211" i="31"/>
  <c r="Q211" i="31"/>
  <c r="V210" i="31"/>
  <c r="T210" i="31"/>
  <c r="S210" i="31"/>
  <c r="R210" i="31"/>
  <c r="Q210" i="31"/>
  <c r="V209" i="31"/>
  <c r="T209" i="31"/>
  <c r="S209" i="31"/>
  <c r="R209" i="31"/>
  <c r="Q209" i="31"/>
  <c r="V208" i="31"/>
  <c r="T208" i="31"/>
  <c r="S208" i="31"/>
  <c r="R208" i="31"/>
  <c r="Q208" i="31"/>
  <c r="V207" i="31"/>
  <c r="T207" i="31"/>
  <c r="S207" i="31"/>
  <c r="R207" i="31"/>
  <c r="Q207" i="31"/>
  <c r="V206" i="31"/>
  <c r="T206" i="31"/>
  <c r="S206" i="31"/>
  <c r="R206" i="31"/>
  <c r="Q206" i="31"/>
  <c r="V205" i="31"/>
  <c r="T205" i="31"/>
  <c r="S205" i="31"/>
  <c r="R205" i="31"/>
  <c r="Q205" i="31"/>
  <c r="V204" i="31"/>
  <c r="T204" i="31"/>
  <c r="S204" i="31"/>
  <c r="R204" i="31"/>
  <c r="Q204" i="31"/>
  <c r="V203" i="31"/>
  <c r="T203" i="31"/>
  <c r="S203" i="31"/>
  <c r="R203" i="31"/>
  <c r="Q203" i="31"/>
  <c r="V202" i="31"/>
  <c r="T202" i="31"/>
  <c r="S202" i="31"/>
  <c r="R202" i="31"/>
  <c r="Q202" i="31"/>
  <c r="V201" i="31"/>
  <c r="T201" i="31"/>
  <c r="S201" i="31"/>
  <c r="R201" i="31"/>
  <c r="Q201" i="31"/>
  <c r="V200" i="31"/>
  <c r="T200" i="31"/>
  <c r="S200" i="31"/>
  <c r="R200" i="31"/>
  <c r="Q200" i="31"/>
  <c r="V199" i="31"/>
  <c r="T199" i="31"/>
  <c r="S199" i="31"/>
  <c r="R199" i="31"/>
  <c r="Q199" i="31"/>
  <c r="V198" i="31"/>
  <c r="T198" i="31"/>
  <c r="S198" i="31"/>
  <c r="R198" i="31"/>
  <c r="Q198" i="31"/>
  <c r="V197" i="31"/>
  <c r="T197" i="31"/>
  <c r="S197" i="31"/>
  <c r="R197" i="31"/>
  <c r="Q197" i="31"/>
  <c r="V196" i="31"/>
  <c r="T196" i="31"/>
  <c r="S196" i="31"/>
  <c r="R196" i="31"/>
  <c r="Q196" i="31"/>
  <c r="V195" i="31"/>
  <c r="T195" i="31"/>
  <c r="S195" i="31"/>
  <c r="R195" i="31"/>
  <c r="Q195" i="31"/>
  <c r="V194" i="31"/>
  <c r="T194" i="31"/>
  <c r="S194" i="31"/>
  <c r="R194" i="31"/>
  <c r="Q194" i="31"/>
  <c r="V193" i="31"/>
  <c r="T193" i="31"/>
  <c r="S193" i="31"/>
  <c r="R193" i="31"/>
  <c r="Q193" i="31"/>
  <c r="V192" i="31"/>
  <c r="T192" i="31"/>
  <c r="S192" i="31"/>
  <c r="R192" i="31"/>
  <c r="Q192" i="31"/>
  <c r="V191" i="31"/>
  <c r="T191" i="31"/>
  <c r="S191" i="31"/>
  <c r="R191" i="31"/>
  <c r="Q191" i="31"/>
  <c r="V190" i="31"/>
  <c r="T190" i="31"/>
  <c r="S190" i="31"/>
  <c r="R190" i="31"/>
  <c r="Q190" i="31"/>
  <c r="V189" i="31"/>
  <c r="T189" i="31"/>
  <c r="S189" i="31"/>
  <c r="R189" i="31"/>
  <c r="Q189" i="31"/>
  <c r="V188" i="31"/>
  <c r="T188" i="31"/>
  <c r="S188" i="31"/>
  <c r="R188" i="31"/>
  <c r="Q188" i="31"/>
  <c r="V187" i="31"/>
  <c r="T187" i="31"/>
  <c r="S187" i="31"/>
  <c r="R187" i="31"/>
  <c r="Q187" i="31"/>
  <c r="V186" i="31"/>
  <c r="T186" i="31"/>
  <c r="S186" i="31"/>
  <c r="R186" i="31"/>
  <c r="Q186" i="31"/>
  <c r="V185" i="31"/>
  <c r="T185" i="31"/>
  <c r="S185" i="31"/>
  <c r="R185" i="31"/>
  <c r="Q185" i="31"/>
  <c r="V184" i="31"/>
  <c r="T184" i="31"/>
  <c r="S184" i="31"/>
  <c r="R184" i="31"/>
  <c r="Q184" i="31"/>
  <c r="V183" i="31"/>
  <c r="T183" i="31"/>
  <c r="S183" i="31"/>
  <c r="R183" i="31"/>
  <c r="Q183" i="31"/>
  <c r="V182" i="31"/>
  <c r="T182" i="31"/>
  <c r="S182" i="31"/>
  <c r="R182" i="31"/>
  <c r="Q182" i="31"/>
  <c r="V181" i="31"/>
  <c r="T181" i="31"/>
  <c r="S181" i="31"/>
  <c r="R181" i="31"/>
  <c r="Q181" i="31"/>
  <c r="V180" i="31"/>
  <c r="T180" i="31"/>
  <c r="S180" i="31"/>
  <c r="R180" i="31"/>
  <c r="Q180" i="31"/>
  <c r="V179" i="31"/>
  <c r="T179" i="31"/>
  <c r="S179" i="31"/>
  <c r="R179" i="31"/>
  <c r="Q179" i="31"/>
  <c r="V178" i="31"/>
  <c r="T178" i="31"/>
  <c r="S178" i="31"/>
  <c r="R178" i="31"/>
  <c r="Q178" i="31"/>
  <c r="V177" i="31"/>
  <c r="T177" i="31"/>
  <c r="S177" i="31"/>
  <c r="R177" i="31"/>
  <c r="Q177" i="31"/>
  <c r="V176" i="31"/>
  <c r="T176" i="31"/>
  <c r="S176" i="31"/>
  <c r="R176" i="31"/>
  <c r="Q176" i="31"/>
  <c r="V175" i="31"/>
  <c r="T175" i="31"/>
  <c r="S175" i="31"/>
  <c r="R175" i="31"/>
  <c r="Q175" i="31"/>
  <c r="V174" i="31"/>
  <c r="T174" i="31"/>
  <c r="S174" i="31"/>
  <c r="R174" i="31"/>
  <c r="Q174" i="31"/>
  <c r="V173" i="31"/>
  <c r="T173" i="31"/>
  <c r="S173" i="31"/>
  <c r="R173" i="31"/>
  <c r="Q173" i="31"/>
  <c r="V172" i="31"/>
  <c r="T172" i="31"/>
  <c r="S172" i="31"/>
  <c r="R172" i="31"/>
  <c r="Q172" i="31"/>
  <c r="V171" i="31"/>
  <c r="T171" i="31"/>
  <c r="S171" i="31"/>
  <c r="R171" i="31"/>
  <c r="Q171" i="31"/>
  <c r="V170" i="31"/>
  <c r="T170" i="31"/>
  <c r="S170" i="31"/>
  <c r="R170" i="31"/>
  <c r="Q170" i="31"/>
  <c r="V169" i="31"/>
  <c r="T169" i="31"/>
  <c r="S169" i="31"/>
  <c r="R169" i="31"/>
  <c r="Q169" i="31"/>
  <c r="V168" i="31"/>
  <c r="T168" i="31"/>
  <c r="S168" i="31"/>
  <c r="R168" i="31"/>
  <c r="Q168" i="31"/>
  <c r="V167" i="31"/>
  <c r="T167" i="31"/>
  <c r="S167" i="31"/>
  <c r="R167" i="31"/>
  <c r="Q167" i="31"/>
  <c r="V166" i="31"/>
  <c r="T166" i="31"/>
  <c r="S166" i="31"/>
  <c r="R166" i="31"/>
  <c r="Q166" i="31"/>
  <c r="V165" i="31"/>
  <c r="T165" i="31"/>
  <c r="S165" i="31"/>
  <c r="R165" i="31"/>
  <c r="Q165" i="31"/>
  <c r="V164" i="31"/>
  <c r="T164" i="31"/>
  <c r="S164" i="31"/>
  <c r="R164" i="31"/>
  <c r="Q164" i="31"/>
  <c r="V163" i="31"/>
  <c r="T163" i="31"/>
  <c r="S163" i="31"/>
  <c r="R163" i="31"/>
  <c r="Q163" i="31"/>
  <c r="V162" i="31"/>
  <c r="T162" i="31"/>
  <c r="S162" i="31"/>
  <c r="R162" i="31"/>
  <c r="Q162" i="31"/>
  <c r="V161" i="31"/>
  <c r="T161" i="31"/>
  <c r="S161" i="31"/>
  <c r="R161" i="31"/>
  <c r="Q161" i="31"/>
  <c r="V160" i="31"/>
  <c r="T160" i="31"/>
  <c r="S160" i="31"/>
  <c r="R160" i="31"/>
  <c r="Q160" i="31"/>
  <c r="V159" i="31"/>
  <c r="T159" i="31"/>
  <c r="S159" i="31"/>
  <c r="R159" i="31"/>
  <c r="Q159" i="31"/>
  <c r="V158" i="31"/>
  <c r="T158" i="31"/>
  <c r="S158" i="31"/>
  <c r="R158" i="31"/>
  <c r="Q158" i="31"/>
  <c r="V157" i="31"/>
  <c r="T157" i="31"/>
  <c r="S157" i="31"/>
  <c r="R157" i="31"/>
  <c r="Q157" i="31"/>
  <c r="V156" i="31"/>
  <c r="T156" i="31"/>
  <c r="S156" i="31"/>
  <c r="R156" i="31"/>
  <c r="Q156" i="31"/>
  <c r="V155" i="31"/>
  <c r="T155" i="31"/>
  <c r="S155" i="31"/>
  <c r="R155" i="31"/>
  <c r="Q155" i="31"/>
  <c r="V154" i="31"/>
  <c r="T154" i="31"/>
  <c r="S154" i="31"/>
  <c r="R154" i="31"/>
  <c r="Q154" i="31"/>
  <c r="V153" i="31"/>
  <c r="T153" i="31"/>
  <c r="S153" i="31"/>
  <c r="R153" i="31"/>
  <c r="Q153" i="31"/>
  <c r="V152" i="31"/>
  <c r="T152" i="31"/>
  <c r="S152" i="31"/>
  <c r="R152" i="31"/>
  <c r="Q152" i="31"/>
  <c r="V151" i="31"/>
  <c r="T151" i="31"/>
  <c r="S151" i="31"/>
  <c r="R151" i="31"/>
  <c r="Q151" i="31"/>
  <c r="V150" i="31"/>
  <c r="T150" i="31"/>
  <c r="S150" i="31"/>
  <c r="R150" i="31"/>
  <c r="Q150" i="31"/>
  <c r="V149" i="31"/>
  <c r="T149" i="31"/>
  <c r="S149" i="31"/>
  <c r="R149" i="31"/>
  <c r="Q149" i="31"/>
  <c r="V148" i="31"/>
  <c r="T148" i="31"/>
  <c r="S148" i="31"/>
  <c r="R148" i="31"/>
  <c r="Q148" i="31"/>
  <c r="V147" i="31"/>
  <c r="T147" i="31"/>
  <c r="S147" i="31"/>
  <c r="R147" i="31"/>
  <c r="Q147" i="31"/>
  <c r="V146" i="31"/>
  <c r="T146" i="31"/>
  <c r="S146" i="31"/>
  <c r="R146" i="31"/>
  <c r="Q146" i="31"/>
  <c r="V145" i="31"/>
  <c r="T145" i="31"/>
  <c r="S145" i="31"/>
  <c r="R145" i="31"/>
  <c r="Q145" i="31"/>
  <c r="V144" i="31"/>
  <c r="T144" i="31"/>
  <c r="S144" i="31"/>
  <c r="R144" i="31"/>
  <c r="Q144" i="31"/>
  <c r="V143" i="31"/>
  <c r="T143" i="31"/>
  <c r="S143" i="31"/>
  <c r="R143" i="31"/>
  <c r="Q143" i="31"/>
  <c r="V142" i="31"/>
  <c r="T142" i="31"/>
  <c r="S142" i="31"/>
  <c r="R142" i="31"/>
  <c r="Q142" i="31"/>
  <c r="V141" i="31"/>
  <c r="T141" i="31"/>
  <c r="S141" i="31"/>
  <c r="R141" i="31"/>
  <c r="Q141" i="31"/>
  <c r="V140" i="31"/>
  <c r="T140" i="31"/>
  <c r="S140" i="31"/>
  <c r="R140" i="31"/>
  <c r="Q140" i="31"/>
  <c r="V139" i="31"/>
  <c r="T139" i="31"/>
  <c r="S139" i="31"/>
  <c r="R139" i="31"/>
  <c r="Q139" i="31"/>
  <c r="V138" i="31"/>
  <c r="T138" i="31"/>
  <c r="S138" i="31"/>
  <c r="R138" i="31"/>
  <c r="Q138" i="31"/>
  <c r="V137" i="31"/>
  <c r="T137" i="31"/>
  <c r="S137" i="31"/>
  <c r="R137" i="31"/>
  <c r="Q137" i="31"/>
  <c r="V136" i="31"/>
  <c r="T136" i="31"/>
  <c r="S136" i="31"/>
  <c r="R136" i="31"/>
  <c r="Q136" i="31"/>
  <c r="V135" i="31"/>
  <c r="T135" i="31"/>
  <c r="S135" i="31"/>
  <c r="R135" i="31"/>
  <c r="Q135" i="31"/>
  <c r="V134" i="31"/>
  <c r="T134" i="31"/>
  <c r="S134" i="31"/>
  <c r="R134" i="31"/>
  <c r="Q134" i="31"/>
  <c r="V133" i="31"/>
  <c r="T133" i="31"/>
  <c r="S133" i="31"/>
  <c r="R133" i="31"/>
  <c r="Q133" i="31"/>
  <c r="V132" i="31"/>
  <c r="T132" i="31"/>
  <c r="S132" i="31"/>
  <c r="R132" i="31"/>
  <c r="Q132" i="31"/>
  <c r="V131" i="31"/>
  <c r="T131" i="31"/>
  <c r="S131" i="31"/>
  <c r="R131" i="31"/>
  <c r="Q131" i="31"/>
  <c r="V130" i="31"/>
  <c r="T130" i="31"/>
  <c r="S130" i="31"/>
  <c r="R130" i="31"/>
  <c r="Q130" i="31"/>
  <c r="V129" i="31"/>
  <c r="T129" i="31"/>
  <c r="S129" i="31"/>
  <c r="R129" i="31"/>
  <c r="Q129" i="31"/>
  <c r="V128" i="31"/>
  <c r="T128" i="31"/>
  <c r="S128" i="31"/>
  <c r="R128" i="31"/>
  <c r="Q128" i="31"/>
  <c r="V127" i="31"/>
  <c r="T127" i="31"/>
  <c r="S127" i="31"/>
  <c r="R127" i="31"/>
  <c r="Q127" i="31"/>
  <c r="V126" i="31"/>
  <c r="T126" i="31"/>
  <c r="S126" i="31"/>
  <c r="R126" i="31"/>
  <c r="Q126" i="31"/>
  <c r="V125" i="31"/>
  <c r="T125" i="31"/>
  <c r="S125" i="31"/>
  <c r="R125" i="31"/>
  <c r="Q125" i="31"/>
  <c r="V124" i="31"/>
  <c r="T124" i="31"/>
  <c r="S124" i="31"/>
  <c r="R124" i="31"/>
  <c r="Q124" i="31"/>
  <c r="V123" i="31"/>
  <c r="T123" i="31"/>
  <c r="S123" i="31"/>
  <c r="R123" i="31"/>
  <c r="Q123" i="31"/>
  <c r="V122" i="31"/>
  <c r="T122" i="31"/>
  <c r="S122" i="31"/>
  <c r="R122" i="31"/>
  <c r="Q122" i="31"/>
  <c r="V121" i="31"/>
  <c r="T121" i="31"/>
  <c r="S121" i="31"/>
  <c r="R121" i="31"/>
  <c r="Q121" i="31"/>
  <c r="V120" i="31"/>
  <c r="T120" i="31"/>
  <c r="S120" i="31"/>
  <c r="R120" i="31"/>
  <c r="Q120" i="31"/>
  <c r="V119" i="31"/>
  <c r="T119" i="31"/>
  <c r="S119" i="31"/>
  <c r="R119" i="31"/>
  <c r="Q119" i="31"/>
  <c r="V118" i="31"/>
  <c r="T118" i="31"/>
  <c r="S118" i="31"/>
  <c r="R118" i="31"/>
  <c r="Q118" i="31"/>
  <c r="V117" i="31"/>
  <c r="T117" i="31"/>
  <c r="S117" i="31"/>
  <c r="R117" i="31"/>
  <c r="Q117" i="31"/>
  <c r="V116" i="31"/>
  <c r="T116" i="31"/>
  <c r="S116" i="31"/>
  <c r="R116" i="31"/>
  <c r="Q116" i="31"/>
  <c r="V115" i="31"/>
  <c r="T115" i="31"/>
  <c r="S115" i="31"/>
  <c r="R115" i="31"/>
  <c r="Q115" i="31"/>
  <c r="V114" i="31"/>
  <c r="T114" i="31"/>
  <c r="S114" i="31"/>
  <c r="R114" i="31"/>
  <c r="Q114" i="31"/>
  <c r="V113" i="31"/>
  <c r="T113" i="31"/>
  <c r="S113" i="31"/>
  <c r="R113" i="31"/>
  <c r="Q113" i="31"/>
  <c r="V112" i="31"/>
  <c r="T112" i="31"/>
  <c r="S112" i="31"/>
  <c r="R112" i="31"/>
  <c r="Q112" i="31"/>
  <c r="V111" i="31"/>
  <c r="T111" i="31"/>
  <c r="S111" i="31"/>
  <c r="R111" i="31"/>
  <c r="Q111" i="31"/>
  <c r="V110" i="31"/>
  <c r="T110" i="31"/>
  <c r="S110" i="31"/>
  <c r="R110" i="31"/>
  <c r="Q110" i="31"/>
  <c r="V109" i="31"/>
  <c r="T109" i="31"/>
  <c r="S109" i="31"/>
  <c r="R109" i="31"/>
  <c r="Q109" i="31"/>
  <c r="V108" i="31"/>
  <c r="T108" i="31"/>
  <c r="S108" i="31"/>
  <c r="R108" i="31"/>
  <c r="Q108" i="31"/>
  <c r="V107" i="31"/>
  <c r="T107" i="31"/>
  <c r="S107" i="31"/>
  <c r="R107" i="31"/>
  <c r="Q107" i="31"/>
  <c r="V106" i="31"/>
  <c r="T106" i="31"/>
  <c r="S106" i="31"/>
  <c r="R106" i="31"/>
  <c r="Q106" i="31"/>
  <c r="V105" i="31"/>
  <c r="T105" i="31"/>
  <c r="S105" i="31"/>
  <c r="R105" i="31"/>
  <c r="Q105" i="31"/>
  <c r="V104" i="31"/>
  <c r="T104" i="31"/>
  <c r="S104" i="31"/>
  <c r="R104" i="31"/>
  <c r="Q104" i="31"/>
  <c r="V103" i="31"/>
  <c r="T103" i="31"/>
  <c r="S103" i="31"/>
  <c r="R103" i="31"/>
  <c r="Q103" i="31"/>
  <c r="V102" i="31"/>
  <c r="T102" i="31"/>
  <c r="S102" i="31"/>
  <c r="R102" i="31"/>
  <c r="Q102" i="31"/>
  <c r="V101" i="31"/>
  <c r="T101" i="31"/>
  <c r="S101" i="31"/>
  <c r="R101" i="31"/>
  <c r="Q101" i="31"/>
  <c r="V100" i="31"/>
  <c r="T100" i="31"/>
  <c r="S100" i="31"/>
  <c r="R100" i="31"/>
  <c r="Q100" i="31"/>
  <c r="V99" i="31"/>
  <c r="T99" i="31"/>
  <c r="S99" i="31"/>
  <c r="R99" i="31"/>
  <c r="Q99" i="31"/>
  <c r="V98" i="31"/>
  <c r="T98" i="31"/>
  <c r="S98" i="31"/>
  <c r="R98" i="31"/>
  <c r="Q98" i="31"/>
  <c r="V97" i="31"/>
  <c r="T97" i="31"/>
  <c r="S97" i="31"/>
  <c r="R97" i="31"/>
  <c r="Q97" i="31"/>
  <c r="V96" i="31"/>
  <c r="T96" i="31"/>
  <c r="S96" i="31"/>
  <c r="R96" i="31"/>
  <c r="Q96" i="31"/>
  <c r="V95" i="31"/>
  <c r="T95" i="31"/>
  <c r="S95" i="31"/>
  <c r="R95" i="31"/>
  <c r="Q95" i="31"/>
  <c r="V94" i="31"/>
  <c r="T94" i="31"/>
  <c r="S94" i="31"/>
  <c r="R94" i="31"/>
  <c r="Q94" i="31"/>
  <c r="V93" i="31"/>
  <c r="T93" i="31"/>
  <c r="S93" i="31"/>
  <c r="R93" i="31"/>
  <c r="Q93" i="31"/>
  <c r="V92" i="31"/>
  <c r="T92" i="31"/>
  <c r="S92" i="31"/>
  <c r="R92" i="31"/>
  <c r="Q92" i="31"/>
  <c r="V91" i="31"/>
  <c r="T91" i="31"/>
  <c r="S91" i="31"/>
  <c r="R91" i="31"/>
  <c r="Q91" i="31"/>
  <c r="V90" i="31"/>
  <c r="T90" i="31"/>
  <c r="S90" i="31"/>
  <c r="R90" i="31"/>
  <c r="Q90" i="31"/>
  <c r="V89" i="31"/>
  <c r="T89" i="31"/>
  <c r="S89" i="31"/>
  <c r="R89" i="31"/>
  <c r="Q89" i="31"/>
  <c r="V88" i="31"/>
  <c r="T88" i="31"/>
  <c r="S88" i="31"/>
  <c r="R88" i="31"/>
  <c r="Q88" i="31"/>
  <c r="V87" i="31"/>
  <c r="T87" i="31"/>
  <c r="S87" i="31"/>
  <c r="R87" i="31"/>
  <c r="Q87" i="31"/>
  <c r="V86" i="31"/>
  <c r="T86" i="31"/>
  <c r="S86" i="31"/>
  <c r="R86" i="31"/>
  <c r="Q86" i="31"/>
  <c r="V85" i="31"/>
  <c r="T85" i="31"/>
  <c r="S85" i="31"/>
  <c r="R85" i="31"/>
  <c r="Q85" i="31"/>
  <c r="V84" i="31"/>
  <c r="T84" i="31"/>
  <c r="S84" i="31"/>
  <c r="R84" i="31"/>
  <c r="Q84" i="31"/>
  <c r="V83" i="31"/>
  <c r="T83" i="31"/>
  <c r="S83" i="31"/>
  <c r="R83" i="31"/>
  <c r="Q83" i="31"/>
  <c r="V82" i="31"/>
  <c r="T82" i="31"/>
  <c r="S82" i="31"/>
  <c r="R82" i="31"/>
  <c r="Q82" i="31"/>
  <c r="V81" i="31"/>
  <c r="T81" i="31"/>
  <c r="S81" i="31"/>
  <c r="R81" i="31"/>
  <c r="Q81" i="31"/>
  <c r="V80" i="31"/>
  <c r="T80" i="31"/>
  <c r="S80" i="31"/>
  <c r="R80" i="31"/>
  <c r="Q80" i="31"/>
  <c r="V79" i="31"/>
  <c r="T79" i="31"/>
  <c r="S79" i="31"/>
  <c r="R79" i="31"/>
  <c r="Q79" i="31"/>
  <c r="V78" i="31"/>
  <c r="T78" i="31"/>
  <c r="S78" i="31"/>
  <c r="R78" i="31"/>
  <c r="Q78" i="31"/>
  <c r="V77" i="31"/>
  <c r="T77" i="31"/>
  <c r="S77" i="31"/>
  <c r="R77" i="31"/>
  <c r="Q77" i="31"/>
  <c r="V76" i="31"/>
  <c r="T76" i="31"/>
  <c r="S76" i="31"/>
  <c r="R76" i="31"/>
  <c r="Q76" i="31"/>
  <c r="V75" i="31"/>
  <c r="T75" i="31"/>
  <c r="S75" i="31"/>
  <c r="R75" i="31"/>
  <c r="Q75" i="31"/>
  <c r="V74" i="31"/>
  <c r="T74" i="31"/>
  <c r="S74" i="31"/>
  <c r="R74" i="31"/>
  <c r="Q74" i="31"/>
  <c r="V73" i="31"/>
  <c r="T73" i="31"/>
  <c r="S73" i="31"/>
  <c r="R73" i="31"/>
  <c r="Q73" i="31"/>
  <c r="V72" i="31"/>
  <c r="T72" i="31"/>
  <c r="S72" i="31"/>
  <c r="R72" i="31"/>
  <c r="Q72" i="31"/>
  <c r="V71" i="31"/>
  <c r="T71" i="31"/>
  <c r="S71" i="31"/>
  <c r="R71" i="31"/>
  <c r="Q71" i="31"/>
  <c r="V70" i="31"/>
  <c r="T70" i="31"/>
  <c r="S70" i="31"/>
  <c r="R70" i="31"/>
  <c r="Q70" i="31"/>
  <c r="V69" i="31"/>
  <c r="T69" i="31"/>
  <c r="S69" i="31"/>
  <c r="R69" i="31"/>
  <c r="Q69" i="31"/>
  <c r="V68" i="31"/>
  <c r="T68" i="31"/>
  <c r="S68" i="31"/>
  <c r="R68" i="31"/>
  <c r="Q68" i="31"/>
  <c r="V67" i="31"/>
  <c r="T67" i="31"/>
  <c r="S67" i="31"/>
  <c r="R67" i="31"/>
  <c r="Q67" i="31"/>
  <c r="V66" i="31"/>
  <c r="T66" i="31"/>
  <c r="S66" i="31"/>
  <c r="R66" i="31"/>
  <c r="Q66" i="31"/>
  <c r="V65" i="31"/>
  <c r="T65" i="31"/>
  <c r="S65" i="31"/>
  <c r="R65" i="31"/>
  <c r="Q65" i="31"/>
  <c r="V64" i="31"/>
  <c r="T64" i="31"/>
  <c r="S64" i="31"/>
  <c r="R64" i="31"/>
  <c r="Q64" i="31"/>
  <c r="V63" i="31"/>
  <c r="T63" i="31"/>
  <c r="S63" i="31"/>
  <c r="R63" i="31"/>
  <c r="Q63" i="31"/>
  <c r="V62" i="31"/>
  <c r="T62" i="31"/>
  <c r="S62" i="31"/>
  <c r="R62" i="31"/>
  <c r="Q62" i="31"/>
  <c r="V61" i="31"/>
  <c r="T61" i="31"/>
  <c r="S61" i="31"/>
  <c r="R61" i="31"/>
  <c r="Q61" i="31"/>
  <c r="V60" i="31"/>
  <c r="T60" i="31"/>
  <c r="S60" i="31"/>
  <c r="R60" i="31"/>
  <c r="Q60" i="31"/>
  <c r="V59" i="31"/>
  <c r="T59" i="31"/>
  <c r="S59" i="31"/>
  <c r="R59" i="31"/>
  <c r="Q59" i="31"/>
  <c r="V58" i="31"/>
  <c r="T58" i="31"/>
  <c r="S58" i="31"/>
  <c r="R58" i="31"/>
  <c r="Q58" i="31"/>
  <c r="V57" i="31"/>
  <c r="T57" i="31"/>
  <c r="S57" i="31"/>
  <c r="R57" i="31"/>
  <c r="Q57" i="31"/>
  <c r="V56" i="31"/>
  <c r="T56" i="31"/>
  <c r="S56" i="31"/>
  <c r="R56" i="31"/>
  <c r="Q56" i="31"/>
  <c r="V55" i="31"/>
  <c r="T55" i="31"/>
  <c r="S55" i="31"/>
  <c r="R55" i="31"/>
  <c r="Q55" i="31"/>
  <c r="V54" i="31"/>
  <c r="T54" i="31"/>
  <c r="S54" i="31"/>
  <c r="R54" i="31"/>
  <c r="Q54" i="31"/>
  <c r="V53" i="31"/>
  <c r="T53" i="31"/>
  <c r="S53" i="31"/>
  <c r="R53" i="31"/>
  <c r="Q53" i="31"/>
  <c r="V52" i="31"/>
  <c r="T52" i="31"/>
  <c r="S52" i="31"/>
  <c r="R52" i="31"/>
  <c r="Q52" i="31"/>
  <c r="V51" i="31"/>
  <c r="T51" i="31"/>
  <c r="S51" i="31"/>
  <c r="R51" i="31"/>
  <c r="Q51" i="31"/>
  <c r="V50" i="31"/>
  <c r="T50" i="31"/>
  <c r="S50" i="31"/>
  <c r="R50" i="31"/>
  <c r="Q50" i="31"/>
  <c r="V49" i="31"/>
  <c r="T49" i="31"/>
  <c r="S49" i="31"/>
  <c r="R49" i="31"/>
  <c r="Q49" i="31"/>
  <c r="V48" i="31"/>
  <c r="T48" i="31"/>
  <c r="S48" i="31"/>
  <c r="R48" i="31"/>
  <c r="Q48" i="31"/>
  <c r="V47" i="31"/>
  <c r="T47" i="31"/>
  <c r="S47" i="31"/>
  <c r="R47" i="31"/>
  <c r="Q47" i="31"/>
  <c r="V46" i="31"/>
  <c r="T46" i="31"/>
  <c r="S46" i="31"/>
  <c r="R46" i="31"/>
  <c r="Q46" i="31"/>
  <c r="V45" i="31"/>
  <c r="T45" i="31"/>
  <c r="S45" i="31"/>
  <c r="R45" i="31"/>
  <c r="Q45" i="31"/>
  <c r="V44" i="31"/>
  <c r="T44" i="31"/>
  <c r="S44" i="31"/>
  <c r="R44" i="31"/>
  <c r="Q44" i="31"/>
  <c r="V43" i="31"/>
  <c r="T43" i="31"/>
  <c r="S43" i="31"/>
  <c r="R43" i="31"/>
  <c r="Q43" i="31"/>
  <c r="V42" i="31"/>
  <c r="T42" i="31"/>
  <c r="S42" i="31"/>
  <c r="R42" i="31"/>
  <c r="Q42" i="31"/>
  <c r="V41" i="31"/>
  <c r="T41" i="31"/>
  <c r="S41" i="31"/>
  <c r="R41" i="31"/>
  <c r="Q41" i="31"/>
  <c r="V40" i="31"/>
  <c r="T40" i="31"/>
  <c r="S40" i="31"/>
  <c r="R40" i="31"/>
  <c r="Q40" i="31"/>
  <c r="V39" i="31"/>
  <c r="T39" i="31"/>
  <c r="S39" i="31"/>
  <c r="R39" i="31"/>
  <c r="Q39" i="31"/>
  <c r="V38" i="31"/>
  <c r="T38" i="31"/>
  <c r="S38" i="31"/>
  <c r="R38" i="31"/>
  <c r="Q38" i="31"/>
  <c r="V37" i="31"/>
  <c r="T37" i="31"/>
  <c r="S37" i="31"/>
  <c r="R37" i="31"/>
  <c r="Q37" i="31"/>
  <c r="V36" i="31"/>
  <c r="T36" i="31"/>
  <c r="S36" i="31"/>
  <c r="R36" i="31"/>
  <c r="Q36" i="31"/>
  <c r="V35" i="31"/>
  <c r="T35" i="31"/>
  <c r="S35" i="31"/>
  <c r="R35" i="31"/>
  <c r="Q35" i="31"/>
  <c r="V34" i="31"/>
  <c r="T34" i="31"/>
  <c r="S34" i="31"/>
  <c r="R34" i="31"/>
  <c r="Q34" i="31"/>
  <c r="V33" i="31"/>
  <c r="T33" i="31"/>
  <c r="S33" i="31"/>
  <c r="R33" i="31"/>
  <c r="Q33" i="31"/>
  <c r="V32" i="31"/>
  <c r="T32" i="31"/>
  <c r="S32" i="31"/>
  <c r="R32" i="31"/>
  <c r="Q32" i="31"/>
  <c r="V31" i="31"/>
  <c r="T31" i="31"/>
  <c r="S31" i="31"/>
  <c r="R31" i="31"/>
  <c r="Q31" i="31"/>
  <c r="V30" i="31"/>
  <c r="T30" i="31"/>
  <c r="S30" i="31"/>
  <c r="R30" i="31"/>
  <c r="Q30" i="31"/>
  <c r="V29" i="31"/>
  <c r="T29" i="31"/>
  <c r="S29" i="31"/>
  <c r="R29" i="31"/>
  <c r="Q29" i="31"/>
  <c r="V28" i="31"/>
  <c r="T28" i="31"/>
  <c r="S28" i="31"/>
  <c r="R28" i="31"/>
  <c r="Q28" i="31"/>
  <c r="V27" i="31"/>
  <c r="T27" i="31"/>
  <c r="S27" i="31"/>
  <c r="R27" i="31"/>
  <c r="Q27" i="31"/>
  <c r="V26" i="31"/>
  <c r="T26" i="31"/>
  <c r="S26" i="31"/>
  <c r="R26" i="31"/>
  <c r="Q26" i="31"/>
  <c r="V25" i="31"/>
  <c r="T25" i="31"/>
  <c r="S25" i="31"/>
  <c r="R25" i="31"/>
  <c r="Q25" i="31"/>
  <c r="V24" i="31"/>
  <c r="T24" i="31"/>
  <c r="S24" i="31"/>
  <c r="R24" i="31"/>
  <c r="Q24" i="31"/>
  <c r="V23" i="31"/>
  <c r="T23" i="31"/>
  <c r="S23" i="31"/>
  <c r="R23" i="31"/>
  <c r="Q23" i="31"/>
  <c r="V22" i="31"/>
  <c r="T22" i="31"/>
  <c r="S22" i="31"/>
  <c r="R22" i="31"/>
  <c r="Q22" i="31"/>
  <c r="V21" i="31"/>
  <c r="T21" i="31"/>
  <c r="S21" i="31"/>
  <c r="R21" i="31"/>
  <c r="Q21" i="31"/>
  <c r="V20" i="31"/>
  <c r="T20" i="31"/>
  <c r="S20" i="31"/>
  <c r="R20" i="31"/>
  <c r="Q20" i="31"/>
  <c r="V19" i="31"/>
  <c r="T19" i="31"/>
  <c r="S19" i="31"/>
  <c r="R19" i="31"/>
  <c r="Q19" i="31"/>
  <c r="V18" i="31"/>
  <c r="T18" i="31"/>
  <c r="S18" i="31"/>
  <c r="R18" i="31"/>
  <c r="Q18" i="31"/>
  <c r="V17" i="31"/>
  <c r="T17" i="31"/>
  <c r="S17" i="31"/>
  <c r="R17" i="31"/>
  <c r="Q17" i="31"/>
  <c r="V16" i="31"/>
  <c r="T16" i="31"/>
  <c r="S16" i="31"/>
  <c r="R16" i="31"/>
  <c r="Q16" i="31"/>
  <c r="V15" i="31"/>
  <c r="T15" i="31"/>
  <c r="S15" i="31"/>
  <c r="R15" i="31"/>
  <c r="Q15" i="31"/>
  <c r="V14" i="31"/>
  <c r="T14" i="31"/>
  <c r="S14" i="31"/>
  <c r="R14" i="31"/>
  <c r="Q14" i="31"/>
  <c r="V13" i="31"/>
  <c r="T13" i="31"/>
  <c r="S13" i="31"/>
  <c r="R13" i="31"/>
  <c r="Q13" i="31"/>
  <c r="V12" i="31"/>
  <c r="T12" i="31"/>
  <c r="S12" i="31"/>
  <c r="R12" i="31"/>
  <c r="Q12" i="31"/>
  <c r="V11" i="31"/>
  <c r="T11" i="31"/>
  <c r="S11" i="31"/>
  <c r="R11" i="31"/>
  <c r="Q11" i="31"/>
  <c r="V10" i="31"/>
  <c r="T10" i="31"/>
  <c r="S10" i="31"/>
  <c r="R10" i="31"/>
  <c r="Q10" i="31"/>
  <c r="Q298" i="30"/>
  <c r="P298" i="30"/>
  <c r="O298" i="30"/>
  <c r="Q297" i="30"/>
  <c r="P297" i="30"/>
  <c r="O297" i="30"/>
  <c r="Q296" i="30"/>
  <c r="P296" i="30"/>
  <c r="O296" i="30"/>
  <c r="Q295" i="30"/>
  <c r="P295" i="30"/>
  <c r="O295" i="30"/>
  <c r="Q294" i="30"/>
  <c r="P294" i="30"/>
  <c r="O294" i="30"/>
  <c r="Q293" i="30"/>
  <c r="P293" i="30"/>
  <c r="O293" i="30"/>
  <c r="Q292" i="30"/>
  <c r="P292" i="30"/>
  <c r="O292" i="30"/>
  <c r="Q291" i="30"/>
  <c r="P291" i="30"/>
  <c r="O291" i="30"/>
  <c r="Q290" i="30"/>
  <c r="P290" i="30"/>
  <c r="O290" i="30"/>
  <c r="Q289" i="30"/>
  <c r="P289" i="30"/>
  <c r="O289" i="30"/>
  <c r="Q288" i="30"/>
  <c r="P288" i="30"/>
  <c r="O288" i="30"/>
  <c r="Q287" i="30"/>
  <c r="P287" i="30"/>
  <c r="O287" i="30"/>
  <c r="Q286" i="30"/>
  <c r="P286" i="30"/>
  <c r="O286" i="30"/>
  <c r="Q285" i="30"/>
  <c r="P285" i="30"/>
  <c r="O285" i="30"/>
  <c r="Q284" i="30"/>
  <c r="P284" i="30"/>
  <c r="O284" i="30"/>
  <c r="Q283" i="30"/>
  <c r="P283" i="30"/>
  <c r="O283" i="30"/>
  <c r="Q282" i="30"/>
  <c r="P282" i="30"/>
  <c r="O282" i="30"/>
  <c r="Q281" i="30"/>
  <c r="P281" i="30"/>
  <c r="O281" i="30"/>
  <c r="Q280" i="30"/>
  <c r="P280" i="30"/>
  <c r="O280" i="30"/>
  <c r="Q279" i="30"/>
  <c r="P279" i="30"/>
  <c r="O279" i="30"/>
  <c r="Q278" i="30"/>
  <c r="P278" i="30"/>
  <c r="O278" i="30"/>
  <c r="Q277" i="30"/>
  <c r="P277" i="30"/>
  <c r="O277" i="30"/>
  <c r="Q276" i="30"/>
  <c r="P276" i="30"/>
  <c r="O276" i="30"/>
  <c r="Q275" i="30"/>
  <c r="P275" i="30"/>
  <c r="O275" i="30"/>
  <c r="Q274" i="30"/>
  <c r="P274" i="30"/>
  <c r="O274" i="30"/>
  <c r="Q273" i="30"/>
  <c r="P273" i="30"/>
  <c r="O273" i="30"/>
  <c r="Q272" i="30"/>
  <c r="P272" i="30"/>
  <c r="O272" i="30"/>
  <c r="Q271" i="30"/>
  <c r="P271" i="30"/>
  <c r="O271" i="30"/>
  <c r="Q270" i="30"/>
  <c r="P270" i="30"/>
  <c r="O270" i="30"/>
  <c r="Q269" i="30"/>
  <c r="P269" i="30"/>
  <c r="O269" i="30"/>
  <c r="Q268" i="30"/>
  <c r="P268" i="30"/>
  <c r="O268" i="30"/>
  <c r="Q267" i="30"/>
  <c r="P267" i="30"/>
  <c r="O267" i="30"/>
  <c r="Q266" i="30"/>
  <c r="P266" i="30"/>
  <c r="O266" i="30"/>
  <c r="Q265" i="30"/>
  <c r="P265" i="30"/>
  <c r="O265" i="30"/>
  <c r="Q264" i="30"/>
  <c r="P264" i="30"/>
  <c r="O264" i="30"/>
  <c r="Q263" i="30"/>
  <c r="P263" i="30"/>
  <c r="O263" i="30"/>
  <c r="Q262" i="30"/>
  <c r="P262" i="30"/>
  <c r="O262" i="30"/>
  <c r="Q261" i="30"/>
  <c r="P261" i="30"/>
  <c r="O261" i="30"/>
  <c r="Q260" i="30"/>
  <c r="P260" i="30"/>
  <c r="O260" i="30"/>
  <c r="Q259" i="30"/>
  <c r="P259" i="30"/>
  <c r="O259" i="30"/>
  <c r="Q258" i="30"/>
  <c r="P258" i="30"/>
  <c r="O258" i="30"/>
  <c r="Q257" i="30"/>
  <c r="P257" i="30"/>
  <c r="O257" i="30"/>
  <c r="Q256" i="30"/>
  <c r="P256" i="30"/>
  <c r="O256" i="30"/>
  <c r="Q255" i="30"/>
  <c r="P255" i="30"/>
  <c r="O255" i="30"/>
  <c r="Q254" i="30"/>
  <c r="P254" i="30"/>
  <c r="O254" i="30"/>
  <c r="Q253" i="30"/>
  <c r="P253" i="30"/>
  <c r="O253" i="30"/>
  <c r="Q252" i="30"/>
  <c r="P252" i="30"/>
  <c r="O252" i="30"/>
  <c r="Q251" i="30"/>
  <c r="P251" i="30"/>
  <c r="O251" i="30"/>
  <c r="Q250" i="30"/>
  <c r="P250" i="30"/>
  <c r="O250" i="30"/>
  <c r="Q249" i="30"/>
  <c r="P249" i="30"/>
  <c r="O249" i="30"/>
  <c r="Q248" i="30"/>
  <c r="P248" i="30"/>
  <c r="O248" i="30"/>
  <c r="Q247" i="30"/>
  <c r="P247" i="30"/>
  <c r="O247" i="30"/>
  <c r="Q246" i="30"/>
  <c r="P246" i="30"/>
  <c r="O246" i="30"/>
  <c r="Q245" i="30"/>
  <c r="P245" i="30"/>
  <c r="O245" i="30"/>
  <c r="Q244" i="30"/>
  <c r="P244" i="30"/>
  <c r="O244" i="30"/>
  <c r="Q243" i="30"/>
  <c r="P243" i="30"/>
  <c r="O243" i="30"/>
  <c r="Q242" i="30"/>
  <c r="P242" i="30"/>
  <c r="O242" i="30"/>
  <c r="Q241" i="30"/>
  <c r="P241" i="30"/>
  <c r="O241" i="30"/>
  <c r="Q240" i="30"/>
  <c r="P240" i="30"/>
  <c r="O240" i="30"/>
  <c r="Q239" i="30"/>
  <c r="P239" i="30"/>
  <c r="O239" i="30"/>
  <c r="Q238" i="30"/>
  <c r="P238" i="30"/>
  <c r="O238" i="30"/>
  <c r="Q237" i="30"/>
  <c r="P237" i="30"/>
  <c r="O237" i="30"/>
  <c r="Q236" i="30"/>
  <c r="P236" i="30"/>
  <c r="O236" i="30"/>
  <c r="Q235" i="30"/>
  <c r="P235" i="30"/>
  <c r="O235" i="30"/>
  <c r="Q234" i="30"/>
  <c r="P234" i="30"/>
  <c r="O234" i="30"/>
  <c r="Q233" i="30"/>
  <c r="P233" i="30"/>
  <c r="O233" i="30"/>
  <c r="Q232" i="30"/>
  <c r="P232" i="30"/>
  <c r="O232" i="30"/>
  <c r="Q231" i="30"/>
  <c r="P231" i="30"/>
  <c r="O231" i="30"/>
  <c r="Q230" i="30"/>
  <c r="P230" i="30"/>
  <c r="O230" i="30"/>
  <c r="Q229" i="30"/>
  <c r="P229" i="30"/>
  <c r="O229" i="30"/>
  <c r="Q228" i="30"/>
  <c r="P228" i="30"/>
  <c r="O228" i="30"/>
  <c r="Q227" i="30"/>
  <c r="P227" i="30"/>
  <c r="O227" i="30"/>
  <c r="Q226" i="30"/>
  <c r="P226" i="30"/>
  <c r="O226" i="30"/>
  <c r="Q225" i="30"/>
  <c r="P225" i="30"/>
  <c r="O225" i="30"/>
  <c r="Q224" i="30"/>
  <c r="P224" i="30"/>
  <c r="O224" i="30"/>
  <c r="Q223" i="30"/>
  <c r="P223" i="30"/>
  <c r="O223" i="30"/>
  <c r="Q222" i="30"/>
  <c r="P222" i="30"/>
  <c r="O222" i="30"/>
  <c r="Q221" i="30"/>
  <c r="P221" i="30"/>
  <c r="O221" i="30"/>
  <c r="Q220" i="30"/>
  <c r="P220" i="30"/>
  <c r="O220" i="30"/>
  <c r="Q219" i="30"/>
  <c r="P219" i="30"/>
  <c r="O219" i="30"/>
  <c r="Q218" i="30"/>
  <c r="P218" i="30"/>
  <c r="O218" i="30"/>
  <c r="Q217" i="30"/>
  <c r="P217" i="30"/>
  <c r="O217" i="30"/>
  <c r="Q216" i="30"/>
  <c r="P216" i="30"/>
  <c r="O216" i="30"/>
  <c r="Q215" i="30"/>
  <c r="P215" i="30"/>
  <c r="O215" i="30"/>
  <c r="Q214" i="30"/>
  <c r="P214" i="30"/>
  <c r="O214" i="30"/>
  <c r="Q213" i="30"/>
  <c r="P213" i="30"/>
  <c r="O213" i="30"/>
  <c r="Q212" i="30"/>
  <c r="P212" i="30"/>
  <c r="O212" i="30"/>
  <c r="Q211" i="30"/>
  <c r="P211" i="30"/>
  <c r="O211" i="30"/>
  <c r="Q210" i="30"/>
  <c r="P210" i="30"/>
  <c r="O210" i="30"/>
  <c r="Q209" i="30"/>
  <c r="P209" i="30"/>
  <c r="O209" i="30"/>
  <c r="Q208" i="30"/>
  <c r="P208" i="30"/>
  <c r="O208" i="30"/>
  <c r="Q207" i="30"/>
  <c r="P207" i="30"/>
  <c r="O207" i="30"/>
  <c r="Q206" i="30"/>
  <c r="P206" i="30"/>
  <c r="O206" i="30"/>
  <c r="Q205" i="30"/>
  <c r="P205" i="30"/>
  <c r="O205" i="30"/>
  <c r="Q204" i="30"/>
  <c r="P204" i="30"/>
  <c r="O204" i="30"/>
  <c r="Q203" i="30"/>
  <c r="P203" i="30"/>
  <c r="O203" i="30"/>
  <c r="Q202" i="30"/>
  <c r="P202" i="30"/>
  <c r="O202" i="30"/>
  <c r="Q201" i="30"/>
  <c r="P201" i="30"/>
  <c r="O201" i="30"/>
  <c r="Q200" i="30"/>
  <c r="P200" i="30"/>
  <c r="O200" i="30"/>
  <c r="Q199" i="30"/>
  <c r="P199" i="30"/>
  <c r="O199" i="30"/>
  <c r="Q198" i="30"/>
  <c r="P198" i="30"/>
  <c r="O198" i="30"/>
  <c r="Q197" i="30"/>
  <c r="P197" i="30"/>
  <c r="O197" i="30"/>
  <c r="Q196" i="30"/>
  <c r="P196" i="30"/>
  <c r="O196" i="30"/>
  <c r="Q195" i="30"/>
  <c r="P195" i="30"/>
  <c r="O195" i="30"/>
  <c r="Q194" i="30"/>
  <c r="P194" i="30"/>
  <c r="O194" i="30"/>
  <c r="Q193" i="30"/>
  <c r="P193" i="30"/>
  <c r="O193" i="30"/>
  <c r="Q192" i="30"/>
  <c r="P192" i="30"/>
  <c r="O192" i="30"/>
  <c r="Q191" i="30"/>
  <c r="P191" i="30"/>
  <c r="O191" i="30"/>
  <c r="Q190" i="30"/>
  <c r="P190" i="30"/>
  <c r="O190" i="30"/>
  <c r="Q189" i="30"/>
  <c r="P189" i="30"/>
  <c r="O189" i="30"/>
  <c r="Q188" i="30"/>
  <c r="P188" i="30"/>
  <c r="O188" i="30"/>
  <c r="Q187" i="30"/>
  <c r="P187" i="30"/>
  <c r="O187" i="30"/>
  <c r="Q186" i="30"/>
  <c r="P186" i="30"/>
  <c r="O186" i="30"/>
  <c r="Q185" i="30"/>
  <c r="P185" i="30"/>
  <c r="O185" i="30"/>
  <c r="Q184" i="30"/>
  <c r="P184" i="30"/>
  <c r="O184" i="30"/>
  <c r="Q183" i="30"/>
  <c r="P183" i="30"/>
  <c r="O183" i="30"/>
  <c r="Q182" i="30"/>
  <c r="P182" i="30"/>
  <c r="O182" i="30"/>
  <c r="Q181" i="30"/>
  <c r="P181" i="30"/>
  <c r="O181" i="30"/>
  <c r="Q180" i="30"/>
  <c r="P180" i="30"/>
  <c r="O180" i="30"/>
  <c r="Q179" i="30"/>
  <c r="P179" i="30"/>
  <c r="O179" i="30"/>
  <c r="Q178" i="30"/>
  <c r="P178" i="30"/>
  <c r="O178" i="30"/>
  <c r="Q177" i="30"/>
  <c r="P177" i="30"/>
  <c r="O177" i="30"/>
  <c r="Q176" i="30"/>
  <c r="P176" i="30"/>
  <c r="O176" i="30"/>
  <c r="Q175" i="30"/>
  <c r="P175" i="30"/>
  <c r="O175" i="30"/>
  <c r="Q174" i="30"/>
  <c r="P174" i="30"/>
  <c r="O174" i="30"/>
  <c r="Q173" i="30"/>
  <c r="P173" i="30"/>
  <c r="O173" i="30"/>
  <c r="Q172" i="30"/>
  <c r="P172" i="30"/>
  <c r="O172" i="30"/>
  <c r="Q171" i="30"/>
  <c r="P171" i="30"/>
  <c r="O171" i="30"/>
  <c r="Q170" i="30"/>
  <c r="P170" i="30"/>
  <c r="O170" i="30"/>
  <c r="Q169" i="30"/>
  <c r="P169" i="30"/>
  <c r="O169" i="30"/>
  <c r="Q168" i="30"/>
  <c r="P168" i="30"/>
  <c r="O168" i="30"/>
  <c r="Q167" i="30"/>
  <c r="P167" i="30"/>
  <c r="O167" i="30"/>
  <c r="Q166" i="30"/>
  <c r="P166" i="30"/>
  <c r="O166" i="30"/>
  <c r="Q165" i="30"/>
  <c r="P165" i="30"/>
  <c r="O165" i="30"/>
  <c r="Q164" i="30"/>
  <c r="P164" i="30"/>
  <c r="O164" i="30"/>
  <c r="Q163" i="30"/>
  <c r="P163" i="30"/>
  <c r="O163" i="30"/>
  <c r="Q162" i="30"/>
  <c r="P162" i="30"/>
  <c r="O162" i="30"/>
  <c r="Q161" i="30"/>
  <c r="P161" i="30"/>
  <c r="O161" i="30"/>
  <c r="Q160" i="30"/>
  <c r="P160" i="30"/>
  <c r="O160" i="30"/>
  <c r="Q159" i="30"/>
  <c r="P159" i="30"/>
  <c r="O159" i="30"/>
  <c r="Q158" i="30"/>
  <c r="P158" i="30"/>
  <c r="O158" i="30"/>
  <c r="Q157" i="30"/>
  <c r="P157" i="30"/>
  <c r="O157" i="30"/>
  <c r="Q156" i="30"/>
  <c r="P156" i="30"/>
  <c r="O156" i="30"/>
  <c r="Q155" i="30"/>
  <c r="P155" i="30"/>
  <c r="O155" i="30"/>
  <c r="Q154" i="30"/>
  <c r="P154" i="30"/>
  <c r="O154" i="30"/>
  <c r="Q153" i="30"/>
  <c r="P153" i="30"/>
  <c r="O153" i="30"/>
  <c r="Q152" i="30"/>
  <c r="P152" i="30"/>
  <c r="O152" i="30"/>
  <c r="Q151" i="30"/>
  <c r="P151" i="30"/>
  <c r="O151" i="30"/>
  <c r="Q150" i="30"/>
  <c r="P150" i="30"/>
  <c r="O150" i="30"/>
  <c r="Q149" i="30"/>
  <c r="P149" i="30"/>
  <c r="O149" i="30"/>
  <c r="Q148" i="30"/>
  <c r="P148" i="30"/>
  <c r="O148" i="30"/>
  <c r="Q147" i="30"/>
  <c r="P147" i="30"/>
  <c r="O147" i="30"/>
  <c r="Q146" i="30"/>
  <c r="P146" i="30"/>
  <c r="O146" i="30"/>
  <c r="Q145" i="30"/>
  <c r="P145" i="30"/>
  <c r="O145" i="30"/>
  <c r="Q144" i="30"/>
  <c r="P144" i="30"/>
  <c r="O144" i="30"/>
  <c r="Q143" i="30"/>
  <c r="P143" i="30"/>
  <c r="O143" i="30"/>
  <c r="Q142" i="30"/>
  <c r="P142" i="30"/>
  <c r="O142" i="30"/>
  <c r="Q141" i="30"/>
  <c r="P141" i="30"/>
  <c r="O141" i="30"/>
  <c r="Q140" i="30"/>
  <c r="P140" i="30"/>
  <c r="O140" i="30"/>
  <c r="Q139" i="30"/>
  <c r="P139" i="30"/>
  <c r="O139" i="30"/>
  <c r="Q138" i="30"/>
  <c r="P138" i="30"/>
  <c r="O138" i="30"/>
  <c r="Q137" i="30"/>
  <c r="P137" i="30"/>
  <c r="O137" i="30"/>
  <c r="Q136" i="30"/>
  <c r="P136" i="30"/>
  <c r="O136" i="30"/>
  <c r="Q135" i="30"/>
  <c r="P135" i="30"/>
  <c r="O135" i="30"/>
  <c r="Q134" i="30"/>
  <c r="P134" i="30"/>
  <c r="O134" i="30"/>
  <c r="Q133" i="30"/>
  <c r="P133" i="30"/>
  <c r="O133" i="30"/>
  <c r="Q132" i="30"/>
  <c r="P132" i="30"/>
  <c r="O132" i="30"/>
  <c r="Q131" i="30"/>
  <c r="P131" i="30"/>
  <c r="O131" i="30"/>
  <c r="Q130" i="30"/>
  <c r="P130" i="30"/>
  <c r="O130" i="30"/>
  <c r="Q129" i="30"/>
  <c r="P129" i="30"/>
  <c r="O129" i="30"/>
  <c r="Q128" i="30"/>
  <c r="P128" i="30"/>
  <c r="O128" i="30"/>
  <c r="Q127" i="30"/>
  <c r="P127" i="30"/>
  <c r="O127" i="30"/>
  <c r="Q126" i="30"/>
  <c r="P126" i="30"/>
  <c r="O126" i="30"/>
  <c r="Q125" i="30"/>
  <c r="P125" i="30"/>
  <c r="O125" i="30"/>
  <c r="Q124" i="30"/>
  <c r="P124" i="30"/>
  <c r="O124" i="30"/>
  <c r="Q123" i="30"/>
  <c r="P123" i="30"/>
  <c r="O123" i="30"/>
  <c r="Q122" i="30"/>
  <c r="P122" i="30"/>
  <c r="O122" i="30"/>
  <c r="Q121" i="30"/>
  <c r="P121" i="30"/>
  <c r="O121" i="30"/>
  <c r="Q120" i="30"/>
  <c r="P120" i="30"/>
  <c r="O120" i="30"/>
  <c r="Q119" i="30"/>
  <c r="P119" i="30"/>
  <c r="O119" i="30"/>
  <c r="Q118" i="30"/>
  <c r="P118" i="30"/>
  <c r="O118" i="30"/>
  <c r="Q117" i="30"/>
  <c r="P117" i="30"/>
  <c r="O117" i="30"/>
  <c r="Q116" i="30"/>
  <c r="P116" i="30"/>
  <c r="O116" i="30"/>
  <c r="Q115" i="30"/>
  <c r="P115" i="30"/>
  <c r="O115" i="30"/>
  <c r="Q114" i="30"/>
  <c r="P114" i="30"/>
  <c r="O114" i="30"/>
  <c r="Q113" i="30"/>
  <c r="P113" i="30"/>
  <c r="O113" i="30"/>
  <c r="Q112" i="30"/>
  <c r="P112" i="30"/>
  <c r="O112" i="30"/>
  <c r="Q111" i="30"/>
  <c r="P111" i="30"/>
  <c r="O111" i="30"/>
  <c r="Q110" i="30"/>
  <c r="P110" i="30"/>
  <c r="O110" i="30"/>
  <c r="Q109" i="30"/>
  <c r="P109" i="30"/>
  <c r="O109" i="30"/>
  <c r="Q108" i="30"/>
  <c r="P108" i="30"/>
  <c r="O108" i="30"/>
  <c r="Q107" i="30"/>
  <c r="P107" i="30"/>
  <c r="O107" i="30"/>
  <c r="Q106" i="30"/>
  <c r="P106" i="30"/>
  <c r="O106" i="30"/>
  <c r="Q105" i="30"/>
  <c r="P105" i="30"/>
  <c r="O105" i="30"/>
  <c r="Q104" i="30"/>
  <c r="P104" i="30"/>
  <c r="O104" i="30"/>
  <c r="Q103" i="30"/>
  <c r="P103" i="30"/>
  <c r="O103" i="30"/>
  <c r="Q102" i="30"/>
  <c r="P102" i="30"/>
  <c r="O102" i="30"/>
  <c r="Q101" i="30"/>
  <c r="P101" i="30"/>
  <c r="O101" i="30"/>
  <c r="Q100" i="30"/>
  <c r="P100" i="30"/>
  <c r="O100" i="30"/>
  <c r="Q99" i="30"/>
  <c r="P99" i="30"/>
  <c r="O99" i="30"/>
  <c r="Q98" i="30"/>
  <c r="P98" i="30"/>
  <c r="O98" i="30"/>
  <c r="Q97" i="30"/>
  <c r="P97" i="30"/>
  <c r="O97" i="30"/>
  <c r="Q96" i="30"/>
  <c r="P96" i="30"/>
  <c r="O96" i="30"/>
  <c r="Q95" i="30"/>
  <c r="P95" i="30"/>
  <c r="O95" i="30"/>
  <c r="Q94" i="30"/>
  <c r="P94" i="30"/>
  <c r="O94" i="30"/>
  <c r="Q93" i="30"/>
  <c r="P93" i="30"/>
  <c r="O93" i="30"/>
  <c r="Q92" i="30"/>
  <c r="P92" i="30"/>
  <c r="O92" i="30"/>
  <c r="Q91" i="30"/>
  <c r="P91" i="30"/>
  <c r="O91" i="30"/>
  <c r="Q90" i="30"/>
  <c r="P90" i="30"/>
  <c r="O90" i="30"/>
  <c r="Q89" i="30"/>
  <c r="P89" i="30"/>
  <c r="O89" i="30"/>
  <c r="Q88" i="30"/>
  <c r="P88" i="30"/>
  <c r="O88" i="30"/>
  <c r="Q87" i="30"/>
  <c r="P87" i="30"/>
  <c r="O87" i="30"/>
  <c r="Q86" i="30"/>
  <c r="P86" i="30"/>
  <c r="O86" i="30"/>
  <c r="Q85" i="30"/>
  <c r="P85" i="30"/>
  <c r="O85" i="30"/>
  <c r="Q84" i="30"/>
  <c r="P84" i="30"/>
  <c r="O84" i="30"/>
  <c r="Q83" i="30"/>
  <c r="P83" i="30"/>
  <c r="O83" i="30"/>
  <c r="Q82" i="30"/>
  <c r="P82" i="30"/>
  <c r="O82" i="30"/>
  <c r="Q81" i="30"/>
  <c r="P81" i="30"/>
  <c r="O81" i="30"/>
  <c r="Q80" i="30"/>
  <c r="P80" i="30"/>
  <c r="O80" i="30"/>
  <c r="Q79" i="30"/>
  <c r="P79" i="30"/>
  <c r="O79" i="30"/>
  <c r="Q78" i="30"/>
  <c r="P78" i="30"/>
  <c r="O78" i="30"/>
  <c r="Q77" i="30"/>
  <c r="P77" i="30"/>
  <c r="O77" i="30"/>
  <c r="Q76" i="30"/>
  <c r="P76" i="30"/>
  <c r="O76" i="30"/>
  <c r="Q75" i="30"/>
  <c r="P75" i="30"/>
  <c r="O75" i="30"/>
  <c r="Q74" i="30"/>
  <c r="P74" i="30"/>
  <c r="O74" i="30"/>
  <c r="Q73" i="30"/>
  <c r="P73" i="30"/>
  <c r="O73" i="30"/>
  <c r="Q72" i="30"/>
  <c r="P72" i="30"/>
  <c r="O72" i="30"/>
  <c r="Q71" i="30"/>
  <c r="P71" i="30"/>
  <c r="O71" i="30"/>
  <c r="Q70" i="30"/>
  <c r="P70" i="30"/>
  <c r="O70" i="30"/>
  <c r="Q69" i="30"/>
  <c r="P69" i="30"/>
  <c r="O69" i="30"/>
  <c r="Q68" i="30"/>
  <c r="P68" i="30"/>
  <c r="O68" i="30"/>
  <c r="Q67" i="30"/>
  <c r="P67" i="30"/>
  <c r="O67" i="30"/>
  <c r="Q66" i="30"/>
  <c r="P66" i="30"/>
  <c r="O66" i="30"/>
  <c r="Q65" i="30"/>
  <c r="P65" i="30"/>
  <c r="O65" i="30"/>
  <c r="Q64" i="30"/>
  <c r="P64" i="30"/>
  <c r="O64" i="30"/>
  <c r="Q63" i="30"/>
  <c r="P63" i="30"/>
  <c r="O63" i="30"/>
  <c r="Q62" i="30"/>
  <c r="P62" i="30"/>
  <c r="O62" i="30"/>
  <c r="Q61" i="30"/>
  <c r="P61" i="30"/>
  <c r="O61" i="30"/>
  <c r="Q60" i="30"/>
  <c r="P60" i="30"/>
  <c r="O60" i="30"/>
  <c r="Q59" i="30"/>
  <c r="P59" i="30"/>
  <c r="O59" i="30"/>
  <c r="Q58" i="30"/>
  <c r="P58" i="30"/>
  <c r="O58" i="30"/>
  <c r="Q57" i="30"/>
  <c r="P57" i="30"/>
  <c r="O57" i="30"/>
  <c r="Q56" i="30"/>
  <c r="P56" i="30"/>
  <c r="O56" i="30"/>
  <c r="Q55" i="30"/>
  <c r="P55" i="30"/>
  <c r="O55" i="30"/>
  <c r="Q54" i="30"/>
  <c r="P54" i="30"/>
  <c r="O54" i="30"/>
  <c r="Q53" i="30"/>
  <c r="P53" i="30"/>
  <c r="O53" i="30"/>
  <c r="Q52" i="30"/>
  <c r="P52" i="30"/>
  <c r="O52" i="30"/>
  <c r="Q51" i="30"/>
  <c r="P51" i="30"/>
  <c r="O51" i="30"/>
  <c r="Q50" i="30"/>
  <c r="P50" i="30"/>
  <c r="O50" i="30"/>
  <c r="Q49" i="30"/>
  <c r="P49" i="30"/>
  <c r="O49" i="30"/>
  <c r="Q48" i="30"/>
  <c r="P48" i="30"/>
  <c r="O48" i="30"/>
  <c r="Q47" i="30"/>
  <c r="P47" i="30"/>
  <c r="O47" i="30"/>
  <c r="Q46" i="30"/>
  <c r="P46" i="30"/>
  <c r="O46" i="30"/>
  <c r="Q45" i="30"/>
  <c r="P45" i="30"/>
  <c r="O45" i="30"/>
  <c r="Q44" i="30"/>
  <c r="P44" i="30"/>
  <c r="O44" i="30"/>
  <c r="Q43" i="30"/>
  <c r="P43" i="30"/>
  <c r="O43" i="30"/>
  <c r="Q42" i="30"/>
  <c r="P42" i="30"/>
  <c r="O42" i="30"/>
  <c r="Q41" i="30"/>
  <c r="P41" i="30"/>
  <c r="O41" i="30"/>
  <c r="Q40" i="30"/>
  <c r="P40" i="30"/>
  <c r="O40" i="30"/>
  <c r="Q39" i="30"/>
  <c r="P39" i="30"/>
  <c r="O39" i="30"/>
  <c r="Q38" i="30"/>
  <c r="P38" i="30"/>
  <c r="O38" i="30"/>
  <c r="Q37" i="30"/>
  <c r="P37" i="30"/>
  <c r="O37" i="30"/>
  <c r="Q36" i="30"/>
  <c r="P36" i="30"/>
  <c r="O36" i="30"/>
  <c r="Q35" i="30"/>
  <c r="P35" i="30"/>
  <c r="O35" i="30"/>
  <c r="Q34" i="30"/>
  <c r="P34" i="30"/>
  <c r="O34" i="30"/>
  <c r="Q33" i="30"/>
  <c r="P33" i="30"/>
  <c r="O33" i="30"/>
  <c r="Q32" i="30"/>
  <c r="P32" i="30"/>
  <c r="O32" i="30"/>
  <c r="Q31" i="30"/>
  <c r="P31" i="30"/>
  <c r="O31" i="30"/>
  <c r="Q30" i="30"/>
  <c r="P30" i="30"/>
  <c r="O30" i="30"/>
  <c r="Q29" i="30"/>
  <c r="P29" i="30"/>
  <c r="O29" i="30"/>
  <c r="Q28" i="30"/>
  <c r="P28" i="30"/>
  <c r="O28" i="30"/>
  <c r="Q27" i="30"/>
  <c r="P27" i="30"/>
  <c r="O27" i="30"/>
  <c r="Q26" i="30"/>
  <c r="P26" i="30"/>
  <c r="O26" i="30"/>
  <c r="Q25" i="30"/>
  <c r="P25" i="30"/>
  <c r="O25" i="30"/>
  <c r="Q24" i="30"/>
  <c r="P24" i="30"/>
  <c r="O24" i="30"/>
  <c r="Q23" i="30"/>
  <c r="P23" i="30"/>
  <c r="O23" i="30"/>
  <c r="Q22" i="30"/>
  <c r="P22" i="30"/>
  <c r="O22" i="30"/>
  <c r="Q21" i="30"/>
  <c r="P21" i="30"/>
  <c r="O21" i="30"/>
  <c r="Q20" i="30"/>
  <c r="P20" i="30"/>
  <c r="O20" i="30"/>
  <c r="Q19" i="30"/>
  <c r="P19" i="30"/>
  <c r="O19" i="30"/>
  <c r="Q18" i="30"/>
  <c r="P18" i="30"/>
  <c r="O18" i="30"/>
  <c r="Q17" i="30"/>
  <c r="P17" i="30"/>
  <c r="O17" i="30"/>
  <c r="Q16" i="30"/>
  <c r="P16" i="30"/>
  <c r="O16" i="30"/>
  <c r="Q15" i="30"/>
  <c r="P15" i="30"/>
  <c r="O15" i="30"/>
  <c r="Q14" i="30"/>
  <c r="P14" i="30"/>
  <c r="O14" i="30"/>
  <c r="Q13" i="30"/>
  <c r="P13" i="30"/>
  <c r="O13" i="30"/>
  <c r="Q12" i="30"/>
  <c r="P12" i="30"/>
  <c r="O12" i="30"/>
  <c r="Q11" i="30"/>
  <c r="P11" i="30"/>
  <c r="O11" i="30"/>
  <c r="Q10" i="30"/>
  <c r="P10" i="30"/>
  <c r="O10" i="30"/>
  <c r="Q9" i="30"/>
  <c r="P9" i="30"/>
  <c r="O9" i="30"/>
  <c r="C4" i="30"/>
  <c r="P299" i="29"/>
  <c r="O299" i="29"/>
  <c r="N299" i="29"/>
  <c r="P298" i="29"/>
  <c r="O298" i="29"/>
  <c r="N298" i="29"/>
  <c r="P297" i="29"/>
  <c r="O297" i="29"/>
  <c r="N297" i="29"/>
  <c r="P296" i="29"/>
  <c r="O296" i="29"/>
  <c r="N296" i="29"/>
  <c r="P295" i="29"/>
  <c r="O295" i="29"/>
  <c r="N295" i="29"/>
  <c r="P294" i="29"/>
  <c r="O294" i="29"/>
  <c r="N294" i="29"/>
  <c r="P293" i="29"/>
  <c r="O293" i="29"/>
  <c r="N293" i="29"/>
  <c r="P292" i="29"/>
  <c r="O292" i="29"/>
  <c r="N292" i="29"/>
  <c r="P291" i="29"/>
  <c r="O291" i="29"/>
  <c r="N291" i="29"/>
  <c r="P290" i="29"/>
  <c r="O290" i="29"/>
  <c r="N290" i="29"/>
  <c r="P289" i="29"/>
  <c r="O289" i="29"/>
  <c r="N289" i="29"/>
  <c r="P288" i="29"/>
  <c r="O288" i="29"/>
  <c r="N288" i="29"/>
  <c r="P287" i="29"/>
  <c r="O287" i="29"/>
  <c r="N287" i="29"/>
  <c r="P286" i="29"/>
  <c r="O286" i="29"/>
  <c r="N286" i="29"/>
  <c r="P285" i="29"/>
  <c r="O285" i="29"/>
  <c r="N285" i="29"/>
  <c r="P284" i="29"/>
  <c r="O284" i="29"/>
  <c r="N284" i="29"/>
  <c r="P283" i="29"/>
  <c r="O283" i="29"/>
  <c r="N283" i="29"/>
  <c r="P282" i="29"/>
  <c r="O282" i="29"/>
  <c r="N282" i="29"/>
  <c r="P281" i="29"/>
  <c r="O281" i="29"/>
  <c r="N281" i="29"/>
  <c r="P280" i="29"/>
  <c r="O280" i="29"/>
  <c r="N280" i="29"/>
  <c r="P279" i="29"/>
  <c r="O279" i="29"/>
  <c r="N279" i="29"/>
  <c r="P278" i="29"/>
  <c r="O278" i="29"/>
  <c r="N278" i="29"/>
  <c r="P277" i="29"/>
  <c r="O277" i="29"/>
  <c r="N277" i="29"/>
  <c r="P276" i="29"/>
  <c r="O276" i="29"/>
  <c r="N276" i="29"/>
  <c r="P275" i="29"/>
  <c r="O275" i="29"/>
  <c r="N275" i="29"/>
  <c r="P274" i="29"/>
  <c r="O274" i="29"/>
  <c r="N274" i="29"/>
  <c r="P273" i="29"/>
  <c r="O273" i="29"/>
  <c r="N273" i="29"/>
  <c r="P272" i="29"/>
  <c r="O272" i="29"/>
  <c r="N272" i="29"/>
  <c r="P271" i="29"/>
  <c r="O271" i="29"/>
  <c r="N271" i="29"/>
  <c r="P270" i="29"/>
  <c r="O270" i="29"/>
  <c r="N270" i="29"/>
  <c r="P269" i="29"/>
  <c r="O269" i="29"/>
  <c r="N269" i="29"/>
  <c r="P268" i="29"/>
  <c r="O268" i="29"/>
  <c r="N268" i="29"/>
  <c r="P267" i="29"/>
  <c r="O267" i="29"/>
  <c r="N267" i="29"/>
  <c r="P266" i="29"/>
  <c r="O266" i="29"/>
  <c r="N266" i="29"/>
  <c r="P265" i="29"/>
  <c r="O265" i="29"/>
  <c r="N265" i="29"/>
  <c r="P264" i="29"/>
  <c r="O264" i="29"/>
  <c r="N264" i="29"/>
  <c r="P263" i="29"/>
  <c r="O263" i="29"/>
  <c r="N263" i="29"/>
  <c r="P262" i="29"/>
  <c r="O262" i="29"/>
  <c r="N262" i="29"/>
  <c r="P261" i="29"/>
  <c r="O261" i="29"/>
  <c r="N261" i="29"/>
  <c r="P260" i="29"/>
  <c r="O260" i="29"/>
  <c r="N260" i="29"/>
  <c r="P259" i="29"/>
  <c r="O259" i="29"/>
  <c r="N259" i="29"/>
  <c r="P258" i="29"/>
  <c r="O258" i="29"/>
  <c r="N258" i="29"/>
  <c r="P257" i="29"/>
  <c r="O257" i="29"/>
  <c r="N257" i="29"/>
  <c r="P256" i="29"/>
  <c r="O256" i="29"/>
  <c r="N256" i="29"/>
  <c r="P255" i="29"/>
  <c r="O255" i="29"/>
  <c r="N255" i="29"/>
  <c r="P254" i="29"/>
  <c r="O254" i="29"/>
  <c r="N254" i="29"/>
  <c r="P253" i="29"/>
  <c r="O253" i="29"/>
  <c r="N253" i="29"/>
  <c r="P252" i="29"/>
  <c r="O252" i="29"/>
  <c r="N252" i="29"/>
  <c r="P251" i="29"/>
  <c r="O251" i="29"/>
  <c r="N251" i="29"/>
  <c r="P250" i="29"/>
  <c r="O250" i="29"/>
  <c r="N250" i="29"/>
  <c r="P249" i="29"/>
  <c r="O249" i="29"/>
  <c r="N249" i="29"/>
  <c r="P248" i="29"/>
  <c r="O248" i="29"/>
  <c r="N248" i="29"/>
  <c r="P247" i="29"/>
  <c r="O247" i="29"/>
  <c r="N247" i="29"/>
  <c r="P246" i="29"/>
  <c r="O246" i="29"/>
  <c r="N246" i="29"/>
  <c r="P245" i="29"/>
  <c r="O245" i="29"/>
  <c r="N245" i="29"/>
  <c r="P244" i="29"/>
  <c r="O244" i="29"/>
  <c r="N244" i="29"/>
  <c r="P243" i="29"/>
  <c r="O243" i="29"/>
  <c r="N243" i="29"/>
  <c r="P242" i="29"/>
  <c r="O242" i="29"/>
  <c r="N242" i="29"/>
  <c r="P241" i="29"/>
  <c r="O241" i="29"/>
  <c r="N241" i="29"/>
  <c r="P240" i="29"/>
  <c r="O240" i="29"/>
  <c r="N240" i="29"/>
  <c r="P239" i="29"/>
  <c r="O239" i="29"/>
  <c r="N239" i="29"/>
  <c r="P238" i="29"/>
  <c r="O238" i="29"/>
  <c r="N238" i="29"/>
  <c r="P237" i="29"/>
  <c r="O237" i="29"/>
  <c r="N237" i="29"/>
  <c r="P236" i="29"/>
  <c r="O236" i="29"/>
  <c r="N236" i="29"/>
  <c r="P235" i="29"/>
  <c r="O235" i="29"/>
  <c r="N235" i="29"/>
  <c r="P234" i="29"/>
  <c r="O234" i="29"/>
  <c r="N234" i="29"/>
  <c r="P233" i="29"/>
  <c r="O233" i="29"/>
  <c r="N233" i="29"/>
  <c r="P232" i="29"/>
  <c r="O232" i="29"/>
  <c r="N232" i="29"/>
  <c r="P231" i="29"/>
  <c r="O231" i="29"/>
  <c r="N231" i="29"/>
  <c r="P230" i="29"/>
  <c r="O230" i="29"/>
  <c r="N230" i="29"/>
  <c r="P229" i="29"/>
  <c r="O229" i="29"/>
  <c r="N229" i="29"/>
  <c r="P228" i="29"/>
  <c r="O228" i="29"/>
  <c r="N228" i="29"/>
  <c r="P227" i="29"/>
  <c r="O227" i="29"/>
  <c r="N227" i="29"/>
  <c r="P226" i="29"/>
  <c r="O226" i="29"/>
  <c r="N226" i="29"/>
  <c r="P225" i="29"/>
  <c r="O225" i="29"/>
  <c r="N225" i="29"/>
  <c r="P224" i="29"/>
  <c r="O224" i="29"/>
  <c r="N224" i="29"/>
  <c r="P223" i="29"/>
  <c r="O223" i="29"/>
  <c r="N223" i="29"/>
  <c r="P222" i="29"/>
  <c r="O222" i="29"/>
  <c r="N222" i="29"/>
  <c r="P221" i="29"/>
  <c r="O221" i="29"/>
  <c r="N221" i="29"/>
  <c r="P220" i="29"/>
  <c r="O220" i="29"/>
  <c r="N220" i="29"/>
  <c r="P219" i="29"/>
  <c r="O219" i="29"/>
  <c r="N219" i="29"/>
  <c r="P218" i="29"/>
  <c r="O218" i="29"/>
  <c r="N218" i="29"/>
  <c r="P217" i="29"/>
  <c r="O217" i="29"/>
  <c r="N217" i="29"/>
  <c r="P216" i="29"/>
  <c r="O216" i="29"/>
  <c r="N216" i="29"/>
  <c r="P215" i="29"/>
  <c r="O215" i="29"/>
  <c r="N215" i="29"/>
  <c r="P214" i="29"/>
  <c r="O214" i="29"/>
  <c r="N214" i="29"/>
  <c r="P213" i="29"/>
  <c r="O213" i="29"/>
  <c r="N213" i="29"/>
  <c r="P212" i="29"/>
  <c r="O212" i="29"/>
  <c r="N212" i="29"/>
  <c r="P211" i="29"/>
  <c r="O211" i="29"/>
  <c r="N211" i="29"/>
  <c r="P210" i="29"/>
  <c r="O210" i="29"/>
  <c r="N210" i="29"/>
  <c r="P209" i="29"/>
  <c r="O209" i="29"/>
  <c r="N209" i="29"/>
  <c r="P208" i="29"/>
  <c r="O208" i="29"/>
  <c r="N208" i="29"/>
  <c r="P207" i="29"/>
  <c r="O207" i="29"/>
  <c r="N207" i="29"/>
  <c r="P206" i="29"/>
  <c r="O206" i="29"/>
  <c r="N206" i="29"/>
  <c r="P205" i="29"/>
  <c r="O205" i="29"/>
  <c r="N205" i="29"/>
  <c r="P204" i="29"/>
  <c r="O204" i="29"/>
  <c r="N204" i="29"/>
  <c r="P203" i="29"/>
  <c r="O203" i="29"/>
  <c r="N203" i="29"/>
  <c r="P202" i="29"/>
  <c r="O202" i="29"/>
  <c r="N202" i="29"/>
  <c r="P201" i="29"/>
  <c r="O201" i="29"/>
  <c r="N201" i="29"/>
  <c r="P200" i="29"/>
  <c r="O200" i="29"/>
  <c r="N200" i="29"/>
  <c r="P199" i="29"/>
  <c r="O199" i="29"/>
  <c r="N199" i="29"/>
  <c r="P198" i="29"/>
  <c r="O198" i="29"/>
  <c r="N198" i="29"/>
  <c r="P197" i="29"/>
  <c r="O197" i="29"/>
  <c r="N197" i="29"/>
  <c r="P196" i="29"/>
  <c r="O196" i="29"/>
  <c r="N196" i="29"/>
  <c r="P195" i="29"/>
  <c r="O195" i="29"/>
  <c r="N195" i="29"/>
  <c r="P194" i="29"/>
  <c r="O194" i="29"/>
  <c r="N194" i="29"/>
  <c r="P193" i="29"/>
  <c r="O193" i="29"/>
  <c r="N193" i="29"/>
  <c r="P192" i="29"/>
  <c r="O192" i="29"/>
  <c r="N192" i="29"/>
  <c r="P191" i="29"/>
  <c r="O191" i="29"/>
  <c r="N191" i="29"/>
  <c r="P190" i="29"/>
  <c r="O190" i="29"/>
  <c r="N190" i="29"/>
  <c r="P189" i="29"/>
  <c r="O189" i="29"/>
  <c r="N189" i="29"/>
  <c r="P188" i="29"/>
  <c r="O188" i="29"/>
  <c r="N188" i="29"/>
  <c r="P187" i="29"/>
  <c r="O187" i="29"/>
  <c r="N187" i="29"/>
  <c r="P186" i="29"/>
  <c r="O186" i="29"/>
  <c r="N186" i="29"/>
  <c r="P185" i="29"/>
  <c r="O185" i="29"/>
  <c r="N185" i="29"/>
  <c r="P184" i="29"/>
  <c r="O184" i="29"/>
  <c r="N184" i="29"/>
  <c r="P183" i="29"/>
  <c r="O183" i="29"/>
  <c r="N183" i="29"/>
  <c r="P182" i="29"/>
  <c r="O182" i="29"/>
  <c r="N182" i="29"/>
  <c r="P181" i="29"/>
  <c r="O181" i="29"/>
  <c r="N181" i="29"/>
  <c r="P180" i="29"/>
  <c r="O180" i="29"/>
  <c r="N180" i="29"/>
  <c r="P179" i="29"/>
  <c r="O179" i="29"/>
  <c r="N179" i="29"/>
  <c r="P178" i="29"/>
  <c r="O178" i="29"/>
  <c r="N178" i="29"/>
  <c r="P177" i="29"/>
  <c r="O177" i="29"/>
  <c r="N177" i="29"/>
  <c r="P176" i="29"/>
  <c r="O176" i="29"/>
  <c r="N176" i="29"/>
  <c r="P175" i="29"/>
  <c r="O175" i="29"/>
  <c r="N175" i="29"/>
  <c r="P174" i="29"/>
  <c r="O174" i="29"/>
  <c r="N174" i="29"/>
  <c r="P173" i="29"/>
  <c r="O173" i="29"/>
  <c r="N173" i="29"/>
  <c r="P172" i="29"/>
  <c r="O172" i="29"/>
  <c r="N172" i="29"/>
  <c r="P171" i="29"/>
  <c r="O171" i="29"/>
  <c r="N171" i="29"/>
  <c r="P170" i="29"/>
  <c r="O170" i="29"/>
  <c r="N170" i="29"/>
  <c r="P169" i="29"/>
  <c r="O169" i="29"/>
  <c r="N169" i="29"/>
  <c r="P168" i="29"/>
  <c r="O168" i="29"/>
  <c r="N168" i="29"/>
  <c r="P167" i="29"/>
  <c r="O167" i="29"/>
  <c r="N167" i="29"/>
  <c r="P166" i="29"/>
  <c r="O166" i="29"/>
  <c r="N166" i="29"/>
  <c r="P165" i="29"/>
  <c r="O165" i="29"/>
  <c r="N165" i="29"/>
  <c r="P164" i="29"/>
  <c r="O164" i="29"/>
  <c r="N164" i="29"/>
  <c r="P163" i="29"/>
  <c r="O163" i="29"/>
  <c r="N163" i="29"/>
  <c r="P162" i="29"/>
  <c r="O162" i="29"/>
  <c r="N162" i="29"/>
  <c r="P161" i="29"/>
  <c r="O161" i="29"/>
  <c r="N161" i="29"/>
  <c r="P160" i="29"/>
  <c r="O160" i="29"/>
  <c r="N160" i="29"/>
  <c r="P159" i="29"/>
  <c r="O159" i="29"/>
  <c r="N159" i="29"/>
  <c r="P158" i="29"/>
  <c r="O158" i="29"/>
  <c r="N158" i="29"/>
  <c r="P157" i="29"/>
  <c r="O157" i="29"/>
  <c r="N157" i="29"/>
  <c r="P156" i="29"/>
  <c r="O156" i="29"/>
  <c r="N156" i="29"/>
  <c r="P155" i="29"/>
  <c r="O155" i="29"/>
  <c r="N155" i="29"/>
  <c r="P154" i="29"/>
  <c r="O154" i="29"/>
  <c r="N154" i="29"/>
  <c r="P153" i="29"/>
  <c r="O153" i="29"/>
  <c r="N153" i="29"/>
  <c r="P152" i="29"/>
  <c r="O152" i="29"/>
  <c r="N152" i="29"/>
  <c r="P151" i="29"/>
  <c r="O151" i="29"/>
  <c r="N151" i="29"/>
  <c r="P150" i="29"/>
  <c r="O150" i="29"/>
  <c r="N150" i="29"/>
  <c r="P149" i="29"/>
  <c r="O149" i="29"/>
  <c r="N149" i="29"/>
  <c r="P148" i="29"/>
  <c r="O148" i="29"/>
  <c r="N148" i="29"/>
  <c r="P147" i="29"/>
  <c r="O147" i="29"/>
  <c r="N147" i="29"/>
  <c r="P146" i="29"/>
  <c r="O146" i="29"/>
  <c r="N146" i="29"/>
  <c r="P145" i="29"/>
  <c r="O145" i="29"/>
  <c r="N145" i="29"/>
  <c r="P144" i="29"/>
  <c r="O144" i="29"/>
  <c r="N144" i="29"/>
  <c r="P143" i="29"/>
  <c r="O143" i="29"/>
  <c r="N143" i="29"/>
  <c r="P142" i="29"/>
  <c r="O142" i="29"/>
  <c r="N142" i="29"/>
  <c r="P141" i="29"/>
  <c r="O141" i="29"/>
  <c r="N141" i="29"/>
  <c r="P140" i="29"/>
  <c r="O140" i="29"/>
  <c r="N140" i="29"/>
  <c r="P139" i="29"/>
  <c r="O139" i="29"/>
  <c r="N139" i="29"/>
  <c r="P138" i="29"/>
  <c r="O138" i="29"/>
  <c r="N138" i="29"/>
  <c r="P137" i="29"/>
  <c r="O137" i="29"/>
  <c r="N137" i="29"/>
  <c r="P136" i="29"/>
  <c r="O136" i="29"/>
  <c r="N136" i="29"/>
  <c r="P135" i="29"/>
  <c r="O135" i="29"/>
  <c r="N135" i="29"/>
  <c r="P134" i="29"/>
  <c r="O134" i="29"/>
  <c r="N134" i="29"/>
  <c r="P133" i="29"/>
  <c r="O133" i="29"/>
  <c r="N133" i="29"/>
  <c r="P132" i="29"/>
  <c r="O132" i="29"/>
  <c r="N132" i="29"/>
  <c r="P131" i="29"/>
  <c r="O131" i="29"/>
  <c r="N131" i="29"/>
  <c r="P130" i="29"/>
  <c r="O130" i="29"/>
  <c r="N130" i="29"/>
  <c r="P129" i="29"/>
  <c r="O129" i="29"/>
  <c r="N129" i="29"/>
  <c r="P128" i="29"/>
  <c r="O128" i="29"/>
  <c r="N128" i="29"/>
  <c r="P127" i="29"/>
  <c r="O127" i="29"/>
  <c r="N127" i="29"/>
  <c r="P126" i="29"/>
  <c r="O126" i="29"/>
  <c r="N126" i="29"/>
  <c r="P125" i="29"/>
  <c r="O125" i="29"/>
  <c r="N125" i="29"/>
  <c r="P124" i="29"/>
  <c r="O124" i="29"/>
  <c r="N124" i="29"/>
  <c r="P123" i="29"/>
  <c r="O123" i="29"/>
  <c r="N123" i="29"/>
  <c r="P122" i="29"/>
  <c r="O122" i="29"/>
  <c r="N122" i="29"/>
  <c r="P121" i="29"/>
  <c r="O121" i="29"/>
  <c r="N121" i="29"/>
  <c r="P120" i="29"/>
  <c r="O120" i="29"/>
  <c r="N120" i="29"/>
  <c r="P119" i="29"/>
  <c r="O119" i="29"/>
  <c r="N119" i="29"/>
  <c r="P118" i="29"/>
  <c r="O118" i="29"/>
  <c r="N118" i="29"/>
  <c r="P117" i="29"/>
  <c r="O117" i="29"/>
  <c r="N117" i="29"/>
  <c r="P116" i="29"/>
  <c r="O116" i="29"/>
  <c r="N116" i="29"/>
  <c r="P115" i="29"/>
  <c r="O115" i="29"/>
  <c r="N115" i="29"/>
  <c r="P114" i="29"/>
  <c r="O114" i="29"/>
  <c r="N114" i="29"/>
  <c r="P113" i="29"/>
  <c r="O113" i="29"/>
  <c r="N113" i="29"/>
  <c r="P112" i="29"/>
  <c r="O112" i="29"/>
  <c r="N112" i="29"/>
  <c r="P111" i="29"/>
  <c r="O111" i="29"/>
  <c r="N111" i="29"/>
  <c r="P110" i="29"/>
  <c r="O110" i="29"/>
  <c r="N110" i="29"/>
  <c r="P109" i="29"/>
  <c r="O109" i="29"/>
  <c r="N109" i="29"/>
  <c r="P108" i="29"/>
  <c r="O108" i="29"/>
  <c r="N108" i="29"/>
  <c r="P107" i="29"/>
  <c r="O107" i="29"/>
  <c r="N107" i="29"/>
  <c r="P106" i="29"/>
  <c r="O106" i="29"/>
  <c r="N106" i="29"/>
  <c r="P105" i="29"/>
  <c r="O105" i="29"/>
  <c r="N105" i="29"/>
  <c r="P104" i="29"/>
  <c r="O104" i="29"/>
  <c r="N104" i="29"/>
  <c r="P103" i="29"/>
  <c r="O103" i="29"/>
  <c r="N103" i="29"/>
  <c r="P102" i="29"/>
  <c r="O102" i="29"/>
  <c r="N102" i="29"/>
  <c r="P101" i="29"/>
  <c r="O101" i="29"/>
  <c r="N101" i="29"/>
  <c r="P100" i="29"/>
  <c r="O100" i="29"/>
  <c r="N100" i="29"/>
  <c r="P99" i="29"/>
  <c r="O99" i="29"/>
  <c r="N99" i="29"/>
  <c r="P98" i="29"/>
  <c r="O98" i="29"/>
  <c r="N98" i="29"/>
  <c r="P97" i="29"/>
  <c r="O97" i="29"/>
  <c r="N97" i="29"/>
  <c r="P96" i="29"/>
  <c r="O96" i="29"/>
  <c r="N96" i="29"/>
  <c r="P95" i="29"/>
  <c r="O95" i="29"/>
  <c r="N95" i="29"/>
  <c r="P94" i="29"/>
  <c r="O94" i="29"/>
  <c r="N94" i="29"/>
  <c r="P93" i="29"/>
  <c r="O93" i="29"/>
  <c r="N93" i="29"/>
  <c r="P92" i="29"/>
  <c r="O92" i="29"/>
  <c r="N92" i="29"/>
  <c r="P91" i="29"/>
  <c r="O91" i="29"/>
  <c r="N91" i="29"/>
  <c r="P90" i="29"/>
  <c r="O90" i="29"/>
  <c r="N90" i="29"/>
  <c r="P89" i="29"/>
  <c r="O89" i="29"/>
  <c r="N89" i="29"/>
  <c r="P88" i="29"/>
  <c r="O88" i="29"/>
  <c r="N88" i="29"/>
  <c r="P87" i="29"/>
  <c r="O87" i="29"/>
  <c r="N87" i="29"/>
  <c r="P86" i="29"/>
  <c r="O86" i="29"/>
  <c r="N86" i="29"/>
  <c r="P85" i="29"/>
  <c r="O85" i="29"/>
  <c r="N85" i="29"/>
  <c r="P84" i="29"/>
  <c r="O84" i="29"/>
  <c r="N84" i="29"/>
  <c r="P83" i="29"/>
  <c r="O83" i="29"/>
  <c r="N83" i="29"/>
  <c r="P82" i="29"/>
  <c r="O82" i="29"/>
  <c r="N82" i="29"/>
  <c r="P81" i="29"/>
  <c r="O81" i="29"/>
  <c r="N81" i="29"/>
  <c r="P80" i="29"/>
  <c r="O80" i="29"/>
  <c r="N80" i="29"/>
  <c r="P79" i="29"/>
  <c r="O79" i="29"/>
  <c r="N79" i="29"/>
  <c r="P78" i="29"/>
  <c r="O78" i="29"/>
  <c r="N78" i="29"/>
  <c r="P77" i="29"/>
  <c r="O77" i="29"/>
  <c r="N77" i="29"/>
  <c r="P76" i="29"/>
  <c r="O76" i="29"/>
  <c r="N76" i="29"/>
  <c r="P75" i="29"/>
  <c r="O75" i="29"/>
  <c r="N75" i="29"/>
  <c r="P74" i="29"/>
  <c r="O74" i="29"/>
  <c r="N74" i="29"/>
  <c r="P73" i="29"/>
  <c r="O73" i="29"/>
  <c r="N73" i="29"/>
  <c r="P72" i="29"/>
  <c r="O72" i="29"/>
  <c r="N72" i="29"/>
  <c r="P71" i="29"/>
  <c r="O71" i="29"/>
  <c r="N71" i="29"/>
  <c r="P70" i="29"/>
  <c r="O70" i="29"/>
  <c r="N70" i="29"/>
  <c r="P69" i="29"/>
  <c r="O69" i="29"/>
  <c r="N69" i="29"/>
  <c r="P68" i="29"/>
  <c r="O68" i="29"/>
  <c r="N68" i="29"/>
  <c r="P67" i="29"/>
  <c r="O67" i="29"/>
  <c r="N67" i="29"/>
  <c r="P66" i="29"/>
  <c r="O66" i="29"/>
  <c r="N66" i="29"/>
  <c r="P65" i="29"/>
  <c r="O65" i="29"/>
  <c r="N65" i="29"/>
  <c r="P64" i="29"/>
  <c r="O64" i="29"/>
  <c r="N64" i="29"/>
  <c r="P63" i="29"/>
  <c r="O63" i="29"/>
  <c r="N63" i="29"/>
  <c r="P62" i="29"/>
  <c r="O62" i="29"/>
  <c r="N62" i="29"/>
  <c r="P61" i="29"/>
  <c r="O61" i="29"/>
  <c r="N61" i="29"/>
  <c r="P60" i="29"/>
  <c r="O60" i="29"/>
  <c r="N60" i="29"/>
  <c r="P59" i="29"/>
  <c r="O59" i="29"/>
  <c r="N59" i="29"/>
  <c r="P58" i="29"/>
  <c r="O58" i="29"/>
  <c r="N58" i="29"/>
  <c r="P57" i="29"/>
  <c r="O57" i="29"/>
  <c r="N57" i="29"/>
  <c r="P56" i="29"/>
  <c r="O56" i="29"/>
  <c r="N56" i="29"/>
  <c r="P55" i="29"/>
  <c r="O55" i="29"/>
  <c r="N55" i="29"/>
  <c r="P54" i="29"/>
  <c r="O54" i="29"/>
  <c r="N54" i="29"/>
  <c r="P53" i="29"/>
  <c r="O53" i="29"/>
  <c r="N53" i="29"/>
  <c r="P52" i="29"/>
  <c r="O52" i="29"/>
  <c r="N52" i="29"/>
  <c r="P51" i="29"/>
  <c r="O51" i="29"/>
  <c r="N51" i="29"/>
  <c r="P50" i="29"/>
  <c r="O50" i="29"/>
  <c r="N50" i="29"/>
  <c r="P49" i="29"/>
  <c r="O49" i="29"/>
  <c r="N49" i="29"/>
  <c r="P48" i="29"/>
  <c r="O48" i="29"/>
  <c r="N48" i="29"/>
  <c r="P47" i="29"/>
  <c r="O47" i="29"/>
  <c r="N47" i="29"/>
  <c r="P46" i="29"/>
  <c r="O46" i="29"/>
  <c r="N46" i="29"/>
  <c r="P45" i="29"/>
  <c r="O45" i="29"/>
  <c r="N45" i="29"/>
  <c r="P44" i="29"/>
  <c r="O44" i="29"/>
  <c r="N44" i="29"/>
  <c r="P43" i="29"/>
  <c r="O43" i="29"/>
  <c r="N43" i="29"/>
  <c r="P42" i="29"/>
  <c r="O42" i="29"/>
  <c r="N42" i="29"/>
  <c r="P41" i="29"/>
  <c r="O41" i="29"/>
  <c r="N41" i="29"/>
  <c r="P40" i="29"/>
  <c r="O40" i="29"/>
  <c r="N40" i="29"/>
  <c r="P39" i="29"/>
  <c r="O39" i="29"/>
  <c r="N39" i="29"/>
  <c r="P38" i="29"/>
  <c r="O38" i="29"/>
  <c r="N38" i="29"/>
  <c r="P37" i="29"/>
  <c r="O37" i="29"/>
  <c r="N37" i="29"/>
  <c r="P36" i="29"/>
  <c r="O36" i="29"/>
  <c r="N36" i="29"/>
  <c r="P35" i="29"/>
  <c r="O35" i="29"/>
  <c r="N35" i="29"/>
  <c r="P34" i="29"/>
  <c r="O34" i="29"/>
  <c r="N34" i="29"/>
  <c r="P33" i="29"/>
  <c r="O33" i="29"/>
  <c r="N33" i="29"/>
  <c r="P32" i="29"/>
  <c r="O32" i="29"/>
  <c r="N32" i="29"/>
  <c r="P31" i="29"/>
  <c r="O31" i="29"/>
  <c r="N31" i="29"/>
  <c r="P30" i="29"/>
  <c r="O30" i="29"/>
  <c r="N30" i="29"/>
  <c r="P29" i="29"/>
  <c r="O29" i="29"/>
  <c r="N29" i="29"/>
  <c r="P28" i="29"/>
  <c r="O28" i="29"/>
  <c r="N28" i="29"/>
  <c r="P27" i="29"/>
  <c r="O27" i="29"/>
  <c r="N27" i="29"/>
  <c r="P26" i="29"/>
  <c r="O26" i="29"/>
  <c r="N26" i="29"/>
  <c r="P25" i="29"/>
  <c r="O25" i="29"/>
  <c r="N25" i="29"/>
  <c r="P24" i="29"/>
  <c r="O24" i="29"/>
  <c r="N24" i="29"/>
  <c r="P23" i="29"/>
  <c r="O23" i="29"/>
  <c r="N23" i="29"/>
  <c r="P22" i="29"/>
  <c r="O22" i="29"/>
  <c r="N22" i="29"/>
  <c r="P21" i="29"/>
  <c r="O21" i="29"/>
  <c r="N21" i="29"/>
  <c r="P20" i="29"/>
  <c r="O20" i="29"/>
  <c r="N20" i="29"/>
  <c r="P19" i="29"/>
  <c r="O19" i="29"/>
  <c r="N19" i="29"/>
  <c r="P18" i="29"/>
  <c r="O18" i="29"/>
  <c r="N18" i="29"/>
  <c r="P17" i="29"/>
  <c r="O17" i="29"/>
  <c r="N17" i="29"/>
  <c r="P16" i="29"/>
  <c r="O16" i="29"/>
  <c r="N16" i="29"/>
  <c r="P15" i="29"/>
  <c r="O15" i="29"/>
  <c r="N15" i="29"/>
  <c r="P14" i="29"/>
  <c r="O14" i="29"/>
  <c r="N14" i="29"/>
  <c r="P13" i="29"/>
  <c r="O13" i="29"/>
  <c r="N13" i="29"/>
  <c r="P12" i="29"/>
  <c r="O12" i="29"/>
  <c r="N12" i="29"/>
  <c r="P11" i="29"/>
  <c r="O11" i="29"/>
  <c r="N11" i="29"/>
  <c r="P10" i="29"/>
  <c r="O10" i="29"/>
  <c r="N10" i="29"/>
  <c r="B9" i="25"/>
  <c r="B31" i="27"/>
  <c r="C25" i="27"/>
  <c r="B25" i="27" s="1"/>
  <c r="D22" i="27"/>
  <c r="C22" i="27"/>
  <c r="E22" i="27" s="1"/>
  <c r="D21" i="27"/>
  <c r="C21" i="27"/>
  <c r="E21" i="27" s="1"/>
  <c r="D20" i="27"/>
  <c r="C20" i="27"/>
  <c r="E20" i="27" s="1"/>
  <c r="D19" i="27"/>
  <c r="C19" i="27"/>
  <c r="E19" i="27" s="1"/>
  <c r="D18" i="27"/>
  <c r="C18" i="27"/>
  <c r="E18" i="27" s="1"/>
  <c r="D17" i="27"/>
  <c r="C17" i="27"/>
  <c r="E17" i="27" s="1"/>
  <c r="D16" i="27"/>
  <c r="C16" i="27"/>
  <c r="D15" i="27"/>
  <c r="C15" i="27"/>
  <c r="E15" i="27" s="1"/>
  <c r="D14" i="27"/>
  <c r="C14" i="27"/>
  <c r="E14" i="27" s="1"/>
  <c r="D13" i="27"/>
  <c r="C13" i="27"/>
  <c r="C12" i="27"/>
  <c r="A6" i="27"/>
  <c r="B22" i="26"/>
  <c r="C17" i="26"/>
  <c r="B16" i="26"/>
  <c r="C15" i="26"/>
  <c r="C20" i="26" s="1"/>
  <c r="B15" i="26"/>
  <c r="C13" i="26"/>
  <c r="B13" i="26"/>
  <c r="C12" i="26"/>
  <c r="B12" i="26"/>
  <c r="C10" i="26"/>
  <c r="C14" i="26" s="1"/>
  <c r="B10" i="26"/>
  <c r="A6" i="26"/>
  <c r="C16" i="25"/>
  <c r="B16" i="25" s="1"/>
  <c r="C15" i="25"/>
  <c r="B15" i="25"/>
  <c r="C14" i="25"/>
  <c r="C13" i="25"/>
  <c r="B13" i="25" s="1"/>
  <c r="C12" i="25"/>
  <c r="B12" i="25" s="1"/>
  <c r="C10" i="25"/>
  <c r="A7" i="25" s="1"/>
  <c r="C9" i="25"/>
  <c r="C18" i="25" s="1"/>
  <c r="A6" i="25"/>
  <c r="C23" i="27" l="1"/>
  <c r="E16" i="27"/>
  <c r="D23" i="27"/>
  <c r="C21" i="26"/>
  <c r="C22" i="26" s="1"/>
  <c r="C23" i="26" s="1"/>
  <c r="C16" i="26"/>
  <c r="C18" i="26" s="1"/>
  <c r="B10" i="25"/>
  <c r="B18" i="25"/>
  <c r="A8" i="26"/>
  <c r="B21" i="26"/>
  <c r="E13" i="27"/>
  <c r="E298" i="21"/>
  <c r="E297" i="21"/>
  <c r="E296" i="21"/>
  <c r="E295" i="21"/>
  <c r="E294" i="21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G4" i="21"/>
  <c r="H4" i="21" s="1"/>
  <c r="I4" i="21" s="1"/>
  <c r="A1" i="2"/>
  <c r="C24" i="27" l="1"/>
  <c r="A8" i="27" s="1"/>
  <c r="B23" i="26"/>
  <c r="C24" i="26"/>
  <c r="B24" i="26" s="1"/>
  <c r="B32" i="27"/>
  <c r="B29" i="27"/>
  <c r="B30" i="27"/>
  <c r="B24" i="27" l="1"/>
  <c r="A322" i="16"/>
  <c r="I3" i="16"/>
  <c r="B5" i="4"/>
  <c r="C7" i="4" l="1"/>
  <c r="C8" i="4"/>
  <c r="A1" i="10"/>
  <c r="R6" i="12"/>
  <c r="A2" i="16"/>
  <c r="B4" i="16"/>
  <c r="I7" i="2"/>
  <c r="B5" i="15"/>
  <c r="A2" i="12"/>
  <c r="A1" i="9"/>
  <c r="J2" i="2"/>
  <c r="A2" i="7"/>
  <c r="A2" i="19"/>
  <c r="A2" i="13"/>
  <c r="A1" i="8"/>
  <c r="A2" i="14"/>
  <c r="A2" i="18"/>
  <c r="A2" i="15"/>
  <c r="D3" i="2"/>
  <c r="M7" i="2"/>
  <c r="G3" i="2"/>
  <c r="N7" i="2"/>
  <c r="C3" i="2"/>
  <c r="J7" i="2"/>
  <c r="H7" i="2"/>
  <c r="I6" i="2"/>
  <c r="F3" i="2"/>
  <c r="K7" i="2"/>
  <c r="E8" i="2"/>
  <c r="B8" i="2"/>
  <c r="B4" i="19"/>
  <c r="B4" i="14"/>
  <c r="AB6" i="12"/>
  <c r="Z6" i="12"/>
  <c r="M6" i="12"/>
  <c r="AD6" i="12"/>
  <c r="AC6" i="12"/>
  <c r="S6" i="12" s="1"/>
  <c r="L6" i="12"/>
  <c r="Y6" i="12"/>
  <c r="P6" i="12"/>
  <c r="I6" i="12"/>
  <c r="AA6" i="12"/>
  <c r="O6" i="12"/>
  <c r="J6" i="12"/>
  <c r="I6" i="13"/>
  <c r="B5" i="16"/>
  <c r="C4" i="18"/>
  <c r="E4" i="11"/>
  <c r="A1" i="11"/>
  <c r="J4" i="8"/>
  <c r="G4" i="9"/>
  <c r="B5" i="7"/>
  <c r="A2" i="17"/>
  <c r="A6" i="6"/>
  <c r="A5" i="6"/>
  <c r="W6" i="12" l="1"/>
  <c r="V6" i="12"/>
  <c r="T6" i="12"/>
  <c r="U6" i="12"/>
  <c r="C4" i="4"/>
  <c r="B4" i="4"/>
  <c r="D8" i="4"/>
  <c r="D7" i="4"/>
  <c r="J7" i="4"/>
  <c r="I7" i="4"/>
  <c r="G5" i="4"/>
  <c r="A62" i="6"/>
  <c r="A61" i="6"/>
  <c r="A2" i="4"/>
</calcChain>
</file>

<file path=xl/comments1.xml><?xml version="1.0" encoding="utf-8"?>
<comments xmlns="http://schemas.openxmlformats.org/spreadsheetml/2006/main">
  <authors>
    <author>Tomas Johansson</author>
  </authors>
  <commentList>
    <comment ref="C3" authorId="0">
      <text>
        <r>
          <rPr>
            <b/>
            <sz val="8"/>
            <color indexed="81"/>
            <rFont val="Tahoma"/>
            <family val="2"/>
          </rPr>
          <t>SCB:</t>
        </r>
        <r>
          <rPr>
            <sz val="8"/>
            <color indexed="81"/>
            <rFont val="Tahoma"/>
            <family val="2"/>
          </rPr>
          <t xml:space="preserve">
Taxeringsår</t>
        </r>
      </text>
    </comment>
  </commentList>
</comments>
</file>

<file path=xl/connections.xml><?xml version="1.0" encoding="utf-8"?>
<connections xmlns="http://schemas.openxmlformats.org/spreadsheetml/2006/main">
  <connection id="1" name="Anslutning2" type="1" refreshedVersion="0" background="1" saveData="1">
    <dbPr connection="DRIVER=SQL Server;SERVER=q085\C;UID=scbtomj;;APP=QryXL;WSID=SCB7237;DATABASE=statsbidrag;Trusted_Connection=Yes" command="select kommun, namn_x000d__x000a_from statsbidrag..x_ekutj_x000d__x000a_where ar='2005'_x000d__x000a_order by lan, namn                                                                                                                     "/>
  </connection>
</connections>
</file>

<file path=xl/sharedStrings.xml><?xml version="1.0" encoding="utf-8"?>
<sst xmlns="http://schemas.openxmlformats.org/spreadsheetml/2006/main" count="10312" uniqueCount="1184">
  <si>
    <t>Tabellförteckning:</t>
  </si>
  <si>
    <t>Tabell 1</t>
  </si>
  <si>
    <t>Tabell 2</t>
  </si>
  <si>
    <t>Länsvisa skattesatser</t>
  </si>
  <si>
    <t>Tabell 3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</si>
  <si>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</si>
  <si>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</si>
  <si>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</si>
  <si>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</si>
  <si>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</si>
  <si>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</si>
  <si>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</si>
  <si>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</si>
  <si>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</si>
  <si>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</si>
  <si>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</si>
  <si>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</si>
  <si>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</si>
  <si>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</si>
  <si>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</si>
  <si>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</si>
  <si>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</si>
  <si>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</si>
  <si>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</si>
  <si>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</si>
  <si>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</si>
  <si>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</si>
  <si>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</si>
  <si>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</si>
  <si>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</si>
  <si>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</si>
  <si>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</si>
  <si>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</si>
  <si>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</si>
  <si>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</si>
  <si>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</si>
  <si>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</si>
  <si>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</si>
  <si>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</si>
  <si>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</si>
  <si>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</si>
  <si>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</si>
  <si>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</si>
  <si>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</si>
  <si>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</si>
  <si>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</si>
  <si>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</si>
  <si>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Kommun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</si>
  <si>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</si>
  <si>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</si>
  <si>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</si>
  <si>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</si>
  <si>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</si>
  <si>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</si>
  <si>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</si>
  <si>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</si>
  <si>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</si>
  <si>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</si>
  <si>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</si>
  <si>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</si>
  <si>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</si>
  <si>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</si>
  <si>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(Tabell 8)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</si>
  <si>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</si>
  <si>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</si>
  <si>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bidrag(+)</t>
  </si>
  <si>
    <t>Bidrag</t>
  </si>
  <si>
    <t>Avgift</t>
  </si>
  <si>
    <t>värdet</t>
  </si>
  <si>
    <t>avgift (-),</t>
  </si>
  <si>
    <t>i %</t>
  </si>
  <si>
    <t>kronor</t>
  </si>
  <si>
    <t>Parametrar och värden:</t>
  </si>
  <si>
    <t>Beräkningsunderlag</t>
  </si>
  <si>
    <t>Underlag för små skolor och skolskjutsar</t>
  </si>
  <si>
    <t>Åldersersättning</t>
  </si>
  <si>
    <t>Tillägg/avdrag</t>
  </si>
  <si>
    <t>Underlag för åldersersättningen</t>
  </si>
  <si>
    <t>Underlag för språk</t>
  </si>
  <si>
    <t>Standard-kostnad</t>
  </si>
  <si>
    <t>Förskole-klass</t>
  </si>
  <si>
    <t>Grund-skola</t>
  </si>
  <si>
    <t>Hemspråk och svenska som andraspråk</t>
  </si>
  <si>
    <t>Små skolor och skolskjutsar</t>
  </si>
  <si>
    <t>Antal 6-åringar</t>
  </si>
  <si>
    <t>Antal 7-15 år</t>
  </si>
  <si>
    <t xml:space="preserve">Kostnad per elev, 6 år </t>
  </si>
  <si>
    <t xml:space="preserve">Kostnad per elev, 7-15 år </t>
  </si>
  <si>
    <t>Barn med utländsk bakgrund 7-15 år</t>
  </si>
  <si>
    <t>Kostnad per elev</t>
  </si>
  <si>
    <t>Kostnad, snitt per invånare</t>
  </si>
  <si>
    <t>Kostnad för små skolor och skolskjutsar</t>
  </si>
  <si>
    <t>A</t>
  </si>
  <si>
    <t>B</t>
  </si>
  <si>
    <t>C</t>
  </si>
  <si>
    <t>D</t>
  </si>
  <si>
    <t>E</t>
  </si>
  <si>
    <t xml:space="preserve">F </t>
  </si>
  <si>
    <t>G</t>
  </si>
  <si>
    <t>H</t>
  </si>
  <si>
    <t>I</t>
  </si>
  <si>
    <t>J</t>
  </si>
  <si>
    <t>K</t>
  </si>
  <si>
    <t>L</t>
  </si>
  <si>
    <t>M</t>
  </si>
  <si>
    <t>N</t>
  </si>
  <si>
    <t>O</t>
  </si>
  <si>
    <t>B+C+D+E</t>
  </si>
  <si>
    <t>G/F x I</t>
  </si>
  <si>
    <t>H/F x J</t>
  </si>
  <si>
    <t>K/F x L - M</t>
  </si>
  <si>
    <t>N-O</t>
  </si>
  <si>
    <t>Ålders-ersättning</t>
  </si>
  <si>
    <t>Bebyggelsestruktur</t>
  </si>
  <si>
    <t>Programval</t>
  </si>
  <si>
    <t>Bebyggelse-struktur</t>
  </si>
  <si>
    <t>Antal 16-18 år</t>
  </si>
  <si>
    <t xml:space="preserve">Kostnad per elev, 16-18 år </t>
  </si>
  <si>
    <t>F</t>
  </si>
  <si>
    <t>B+C+D</t>
  </si>
  <si>
    <t>F x G/E</t>
  </si>
  <si>
    <t>Underlag för bebyggelsestruktur</t>
  </si>
  <si>
    <t>Underlag för programval</t>
  </si>
  <si>
    <t xml:space="preserve">I </t>
  </si>
  <si>
    <t>H-I</t>
  </si>
  <si>
    <t>Förra årets programvals-faktor</t>
  </si>
  <si>
    <t>Årets programvals-faktor</t>
  </si>
  <si>
    <t>Underlag för beräkning av årets programvalsfaktor</t>
  </si>
  <si>
    <t>P</t>
  </si>
  <si>
    <t>Kostnad snitt per 16-18- åring</t>
  </si>
  <si>
    <t>Kommun- relativ kostnad</t>
  </si>
  <si>
    <t>Beräknad kostnad per invånare</t>
  </si>
  <si>
    <t>P x F/E</t>
  </si>
  <si>
    <t>Bygg- och anläggnings-programmet</t>
  </si>
  <si>
    <t>Estetiska programmet</t>
  </si>
  <si>
    <t>Barn-och fritids-programmet</t>
  </si>
  <si>
    <t>El- och energi-programmet</t>
  </si>
  <si>
    <t>Ekonomi-programmet</t>
  </si>
  <si>
    <t xml:space="preserve">Fordons- och transport-programmet </t>
  </si>
  <si>
    <t>Humanistiska programmet</t>
  </si>
  <si>
    <t>Naturbruksprogrammet</t>
  </si>
  <si>
    <t>Handels- och administrations-programmet</t>
  </si>
  <si>
    <t>Hotell- och turism-programmet</t>
  </si>
  <si>
    <t>Hantverks-programmet</t>
  </si>
  <si>
    <t>Industri-tekniska programmet</t>
  </si>
  <si>
    <t>Natur-vetenskaps-programmet</t>
  </si>
  <si>
    <t>Introduktions-programmet</t>
  </si>
  <si>
    <t>Restaurang- och livsmedels-programmet</t>
  </si>
  <si>
    <t>Samhällsvetenskaps-programmet</t>
  </si>
  <si>
    <t>Teknik-programmet</t>
  </si>
  <si>
    <t>VVS- och fastighets-programmet</t>
  </si>
  <si>
    <t>Vård- och omsorgs-programmet</t>
  </si>
  <si>
    <t>Övriga program</t>
  </si>
  <si>
    <t xml:space="preserve">L  </t>
  </si>
  <si>
    <t>Kostnad, snitt per invånare, förra årets programvals-faktor</t>
  </si>
  <si>
    <t>(J-K+L-M)/2</t>
  </si>
  <si>
    <t>Kostnad, snitt per invånare,  årets programvals-faktor</t>
  </si>
  <si>
    <t xml:space="preserve">N  </t>
  </si>
  <si>
    <t xml:space="preserve">O  </t>
  </si>
  <si>
    <t>Korrigerings-faktor</t>
  </si>
  <si>
    <t>Ingående variabler</t>
  </si>
  <si>
    <t>Regressionsparametrar</t>
  </si>
  <si>
    <t>Andel arbetslösa utan ersättning</t>
  </si>
  <si>
    <t xml:space="preserve">K  </t>
  </si>
  <si>
    <t>Andel arbetslösa utan ersättning, %</t>
  </si>
  <si>
    <t>Andel lågutbildade 20-40 år</t>
  </si>
  <si>
    <t>Roten ur tätorts-befolkningen 2010</t>
  </si>
  <si>
    <t>Andel boende i flerfamiljshus byggda åren 1965-1975</t>
  </si>
  <si>
    <t>Andel lågutbildade 20-40 år, %</t>
  </si>
  <si>
    <t>Andel boende i flerfamiljshus byggda åren 1965-1975, %</t>
  </si>
  <si>
    <t>Andel med ekonomiskt biständ längre än 6 månader</t>
  </si>
  <si>
    <t>Andel med ekonomiskt biständ längre än 6 månader, %</t>
  </si>
  <si>
    <t>Intercept</t>
  </si>
  <si>
    <t>C x (I + DxJ + ExK + FxL + GxM + HxN)</t>
  </si>
  <si>
    <t>Hemtjänst i glesbygd</t>
  </si>
  <si>
    <t>Institutions-boende i glesbygd</t>
  </si>
  <si>
    <t>Språk</t>
  </si>
  <si>
    <t>Ohälsa</t>
  </si>
  <si>
    <t>B+C+D+E+F</t>
  </si>
  <si>
    <t>R</t>
  </si>
  <si>
    <t>S</t>
  </si>
  <si>
    <t>Q</t>
  </si>
  <si>
    <t>T</t>
  </si>
  <si>
    <t>U</t>
  </si>
  <si>
    <t>V</t>
  </si>
  <si>
    <t>X</t>
  </si>
  <si>
    <t xml:space="preserve"> </t>
  </si>
  <si>
    <t>Avdelning för nationalräkenskaper</t>
  </si>
  <si>
    <t>Offentlig ekonomi och mikrosimuleringar</t>
  </si>
  <si>
    <t>Kommunalekonomisk utjämning för kommuner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</si>
  <si>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</si>
  <si>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</si>
  <si>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</si>
  <si>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</si>
  <si>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</si>
  <si>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</si>
  <si>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</si>
  <si>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</si>
  <si>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Tabell 12</t>
  </si>
  <si>
    <t>Inkomstutjämning</t>
  </si>
  <si>
    <t>Kostnadsutjämning</t>
  </si>
  <si>
    <t>Förskola, fritidshem och annan pedagogisk verksamhet</t>
  </si>
  <si>
    <t>Förskoleklass och grundskola</t>
  </si>
  <si>
    <t>Gymnasieskola</t>
  </si>
  <si>
    <t>Individ- och familjeomsorg</t>
  </si>
  <si>
    <t>Barn och ungdomar med utländsk bakgrund</t>
  </si>
  <si>
    <t>Äldreomsorg</t>
  </si>
  <si>
    <t>Befolkningsförändringar</t>
  </si>
  <si>
    <t>Tabell 13</t>
  </si>
  <si>
    <t>Tabell 14</t>
  </si>
  <si>
    <t>Löner</t>
  </si>
  <si>
    <t>Kollektivtrafik</t>
  </si>
  <si>
    <t>Befolkningsprognos:</t>
  </si>
  <si>
    <t>Skatteunderlagsprognos: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</si>
  <si>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</si>
  <si>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</si>
  <si>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</si>
  <si>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</si>
  <si>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</si>
  <si>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</si>
  <si>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</si>
  <si>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2)</t>
  </si>
  <si>
    <t>(Tabell 3)</t>
  </si>
  <si>
    <t>Utjämnings-</t>
  </si>
  <si>
    <t>Förskole-</t>
  </si>
  <si>
    <t>Gymnasie-</t>
  </si>
  <si>
    <t>Individ-</t>
  </si>
  <si>
    <t>Barn och</t>
  </si>
  <si>
    <t>Äldre-</t>
  </si>
  <si>
    <t>Befolk-</t>
  </si>
  <si>
    <t>Bebygg-</t>
  </si>
  <si>
    <t>Kollektiv-</t>
  </si>
  <si>
    <t>kostnad,</t>
  </si>
  <si>
    <t>verksam-</t>
  </si>
  <si>
    <t>klass</t>
  </si>
  <si>
    <t>skola</t>
  </si>
  <si>
    <t xml:space="preserve">och </t>
  </si>
  <si>
    <t>ungdomar</t>
  </si>
  <si>
    <t>omsorg</t>
  </si>
  <si>
    <t>nings-</t>
  </si>
  <si>
    <t>else-</t>
  </si>
  <si>
    <t>trafik</t>
  </si>
  <si>
    <t>kr/inv.</t>
  </si>
  <si>
    <t>utjämnings-</t>
  </si>
  <si>
    <t>het och</t>
  </si>
  <si>
    <t>och</t>
  </si>
  <si>
    <t>familje-</t>
  </si>
  <si>
    <t>med</t>
  </si>
  <si>
    <t>föränd-</t>
  </si>
  <si>
    <t>struktur</t>
  </si>
  <si>
    <t>skolbarns-</t>
  </si>
  <si>
    <t>grund-</t>
  </si>
  <si>
    <t>utländsk</t>
  </si>
  <si>
    <t>ringar</t>
  </si>
  <si>
    <t>bakgrund</t>
  </si>
  <si>
    <t>Vägt genomsnitt:</t>
  </si>
  <si>
    <t>Standard-</t>
  </si>
  <si>
    <t xml:space="preserve">den 31 dec </t>
  </si>
  <si>
    <t xml:space="preserve">Okorrigerad </t>
  </si>
  <si>
    <t>standard-</t>
  </si>
  <si>
    <t>Index</t>
  </si>
  <si>
    <t>barn</t>
  </si>
  <si>
    <t>1-5</t>
  </si>
  <si>
    <t>år</t>
  </si>
  <si>
    <t>6-12</t>
  </si>
  <si>
    <t>Justerings-</t>
  </si>
  <si>
    <t>faktor</t>
  </si>
  <si>
    <t>BxC</t>
  </si>
  <si>
    <t>Tabell 6.1</t>
  </si>
  <si>
    <t>Underlag för beräkning av programvalsfaktorn</t>
  </si>
  <si>
    <r>
      <t xml:space="preserve">Län                                 </t>
    </r>
    <r>
      <rPr>
        <sz val="10"/>
        <color theme="1"/>
        <rFont val="Arial"/>
        <family val="2"/>
        <scheme val="minor"/>
      </rPr>
      <t xml:space="preserve"> Kommun</t>
    </r>
  </si>
  <si>
    <t>Antal elever i kommunen</t>
  </si>
  <si>
    <t>Budgeterad genomsnittskostnad i riket, kr per elev</t>
  </si>
  <si>
    <t>Kompensations-underlag</t>
  </si>
  <si>
    <t>Kompensation per invånare</t>
  </si>
  <si>
    <r>
      <rPr>
        <b/>
        <sz val="10"/>
        <color theme="1"/>
        <rFont val="Arial"/>
        <family val="2"/>
        <scheme val="minor"/>
      </rPr>
      <t xml:space="preserve">Län </t>
    </r>
    <r>
      <rPr>
        <sz val="10"/>
        <color theme="1"/>
        <rFont val="Arial"/>
        <family val="2"/>
        <scheme val="minor"/>
      </rPr>
      <t xml:space="preserve">                                                                      Kommun</t>
    </r>
  </si>
  <si>
    <t>Antal invånare</t>
  </si>
  <si>
    <t>Antal barn och ungdomar med utländsk bakgrund</t>
  </si>
  <si>
    <t>CxDxH/B</t>
  </si>
  <si>
    <t>F-E</t>
  </si>
  <si>
    <t>G/H</t>
  </si>
  <si>
    <t xml:space="preserve">Andel barn och ungdomar med utländsk bakgrund </t>
  </si>
  <si>
    <t>Tillägg/avdrag, kr/inv</t>
  </si>
  <si>
    <t>Åldersersättning, kr/inv</t>
  </si>
  <si>
    <t>Standard-kostnad, kr/inv</t>
  </si>
  <si>
    <t>Normkostnad</t>
  </si>
  <si>
    <t>Andel av totala invånare i kommunen</t>
  </si>
  <si>
    <t>Gifta 65-79 år</t>
  </si>
  <si>
    <t>Gifta 80-89 år</t>
  </si>
  <si>
    <t>Gifta 90- år</t>
  </si>
  <si>
    <t>Ogifta 65-79 år</t>
  </si>
  <si>
    <t>Ogifta 80-89 år</t>
  </si>
  <si>
    <t>Ogifta 90- år</t>
  </si>
  <si>
    <t>Kraftig minskning av antalet 7 till 18-åringar</t>
  </si>
  <si>
    <t>Kraftig ökning av antalet 7 till18-åringar</t>
  </si>
  <si>
    <t>Kraftig ökning av antalet 1 till 5-åringar</t>
  </si>
  <si>
    <t>Eftersläpningseffekter</t>
  </si>
  <si>
    <t>Efter-släpnings-effekter</t>
  </si>
  <si>
    <t>W</t>
  </si>
  <si>
    <t xml:space="preserve">Befolkningminskning de senaste tio åren </t>
  </si>
  <si>
    <t>Kraftig minskning/ökning av antalet 7 till 18-åringar</t>
  </si>
  <si>
    <t>Befolknings-minskning de senaste tio åren</t>
  </si>
  <si>
    <t>Årlig procentuell förändring</t>
  </si>
  <si>
    <t>Bygg-kostnader, kr/inv</t>
  </si>
  <si>
    <t>Upp-värmning, kr/inv</t>
  </si>
  <si>
    <t>Admini-stration, kr/inv</t>
  </si>
  <si>
    <t>Gator och vägar, kr/inv</t>
  </si>
  <si>
    <t>Räddnings-tänst, kr/inv</t>
  </si>
  <si>
    <t>Lönekostnadsandelar</t>
  </si>
  <si>
    <t>Förskola</t>
  </si>
  <si>
    <t>IFO</t>
  </si>
  <si>
    <t>Grundskola</t>
  </si>
  <si>
    <t>Gymnasie-skola</t>
  </si>
  <si>
    <t>Äldre-omsorg</t>
  </si>
  <si>
    <t>Justerad löne-kostnad</t>
  </si>
  <si>
    <t>Standardkostnad, kr/inv</t>
  </si>
  <si>
    <t>Avgift per invånare</t>
  </si>
  <si>
    <t>Löne-index</t>
  </si>
  <si>
    <r>
      <t>Brutto-tillägg</t>
    </r>
    <r>
      <rPr>
        <vertAlign val="superscript"/>
        <sz val="10"/>
        <color theme="1"/>
        <rFont val="Arial"/>
        <family val="2"/>
        <scheme val="minor"/>
      </rPr>
      <t>1</t>
    </r>
  </si>
  <si>
    <t>1) Bruttotillägg beräknas endast om Löneindexet är större än 100.</t>
  </si>
  <si>
    <t xml:space="preserve">G </t>
  </si>
  <si>
    <t>B-C</t>
  </si>
  <si>
    <t>(D-100)*E/100</t>
  </si>
  <si>
    <t>FxK+…+JxO</t>
  </si>
  <si>
    <t xml:space="preserve">L </t>
  </si>
  <si>
    <t>Andel utpendlare över kommun-gräns</t>
  </si>
  <si>
    <t>Andel boende i tätort &gt;11 000 invånare</t>
  </si>
  <si>
    <t>Roten ur invånardistansen</t>
  </si>
  <si>
    <t>Kommuens andel av kollektivtrafik-kostnaden</t>
  </si>
  <si>
    <r>
      <t>B x C</t>
    </r>
    <r>
      <rPr>
        <vertAlign val="superscript"/>
        <sz val="10"/>
        <color theme="1"/>
        <rFont val="Arial"/>
        <family val="2"/>
        <scheme val="minor"/>
      </rPr>
      <t>1</t>
    </r>
  </si>
  <si>
    <t>1) För Stockholms kommun gäller att 40 procent av den beräknade kollektivtrafikkostnaden för länet tillfaller landstinget</t>
  </si>
  <si>
    <t>(I+FxJ+GxK+HxL)/2</t>
  </si>
  <si>
    <t>Standardkostnad för kommunkollektivet</t>
  </si>
  <si>
    <t>2) Inom respektive län sker fördelningen mellan kommunerna antingen efter kommunernas andel av de totala kollektivtrafikkostnaderna i länet 2009, eller med lika stora belopp per invånare 31/12 2009.</t>
  </si>
  <si>
    <r>
      <t>Kollektiv-trafik-kostnad</t>
    </r>
    <r>
      <rPr>
        <vertAlign val="superscript"/>
        <sz val="10"/>
        <color theme="1"/>
        <rFont val="Arial"/>
        <family val="2"/>
        <scheme val="minor"/>
      </rPr>
      <t>2</t>
    </r>
  </si>
  <si>
    <r>
      <t>Standardkostnad</t>
    </r>
    <r>
      <rPr>
        <b/>
        <vertAlign val="superscript"/>
        <sz val="9"/>
        <rFont val="Helvetica"/>
        <family val="2"/>
      </rPr>
      <t>1</t>
    </r>
    <r>
      <rPr>
        <b/>
        <sz val="9"/>
        <rFont val="Helvetica"/>
        <family val="2"/>
      </rPr>
      <t>, kr/inv.</t>
    </r>
  </si>
  <si>
    <t xml:space="preserve">1) Standardkostnaderna är omräknade till utjämningsårets kostnadsnivå med hjälp av nettoprisindex (NPI) för alla delmodeller utom </t>
  </si>
  <si>
    <t>Barn och ungdomar med utländsk bakgrund samt Befolkningsförändringar.</t>
  </si>
  <si>
    <t>D+E+F+G</t>
  </si>
  <si>
    <t>Fritidshem</t>
  </si>
  <si>
    <t>Hx(IxO+…+NxT)</t>
  </si>
  <si>
    <t>Se Tabell 6.1</t>
  </si>
  <si>
    <t xml:space="preserve">Andel barn och ungdomar med utländsk bakgrund i riket </t>
  </si>
  <si>
    <t>Variabler för distrikt med hög andel barn och ungdomar med utländsk bakgrund</t>
  </si>
  <si>
    <t>2017</t>
  </si>
  <si>
    <t>utfall</t>
  </si>
  <si>
    <t>2003</t>
  </si>
  <si>
    <t>1</t>
  </si>
  <si>
    <t>95</t>
  </si>
  <si>
    <t>85</t>
  </si>
  <si>
    <t>0</t>
  </si>
  <si>
    <t>90</t>
  </si>
  <si>
    <t>115</t>
  </si>
  <si>
    <t>1,050</t>
  </si>
  <si>
    <t>1,052</t>
  </si>
  <si>
    <t>nej</t>
  </si>
  <si>
    <t>Kommun 2017_utfall_05DEC16_1052</t>
  </si>
  <si>
    <t>Hela riket</t>
  </si>
  <si>
    <t>Stockholms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</si>
  <si>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</si>
  <si>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</si>
  <si>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</si>
  <si>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</si>
  <si>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</si>
  <si>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</si>
  <si>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</si>
  <si>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</si>
  <si>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</si>
  <si>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</si>
  <si>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</si>
  <si>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</si>
  <si>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</si>
  <si>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</si>
  <si>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</si>
  <si>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</si>
  <si>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</si>
  <si>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</si>
  <si>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</si>
  <si>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</si>
  <si>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</si>
  <si>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</si>
  <si>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</si>
  <si>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</si>
  <si>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</si>
  <si>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</si>
  <si>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</si>
  <si>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</si>
  <si>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</si>
  <si>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</si>
  <si>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</si>
  <si>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</si>
  <si>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</si>
  <si>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</si>
  <si>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Södermanlands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</si>
  <si>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</si>
  <si>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</si>
  <si>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</si>
  <si>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</si>
  <si>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</si>
  <si>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</si>
  <si>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</si>
  <si>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</si>
  <si>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</si>
  <si>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</si>
  <si>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</si>
  <si>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</si>
  <si>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</si>
  <si>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</si>
  <si>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</si>
  <si>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</si>
  <si>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</si>
  <si>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</si>
  <si>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</si>
  <si>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</si>
  <si>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</si>
  <si>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</si>
  <si>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</si>
  <si>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</si>
  <si>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</si>
  <si>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</si>
  <si>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</si>
  <si>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</si>
  <si>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</si>
  <si>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</si>
  <si>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</si>
  <si>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</si>
  <si>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</si>
  <si>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</si>
  <si>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</si>
  <si>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</si>
  <si>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</si>
  <si>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</si>
  <si>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</si>
  <si>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</si>
  <si>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</si>
  <si>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</si>
  <si>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</si>
  <si>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</si>
  <si>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</si>
  <si>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</si>
  <si>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</si>
  <si>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</si>
  <si>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</si>
  <si>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</si>
  <si>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</si>
  <si>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</si>
  <si>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</si>
  <si>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</si>
  <si>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</si>
  <si>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</si>
  <si>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</si>
  <si>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</si>
  <si>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</si>
  <si>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</si>
  <si>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</t>
  </si>
  <si>
    <t>Karlshamn</t>
  </si>
  <si>
    <t>Karlskrona</t>
  </si>
  <si>
    <t>Olofström</t>
  </si>
  <si>
    <t>Ronneby</t>
  </si>
  <si>
    <t>Sölvesborg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</si>
  <si>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</si>
  <si>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</si>
  <si>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</si>
  <si>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</si>
  <si>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</si>
  <si>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</si>
  <si>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</si>
  <si>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</si>
  <si>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</si>
  <si>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</si>
  <si>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</si>
  <si>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</si>
  <si>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</si>
  <si>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</si>
  <si>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</si>
  <si>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</si>
  <si>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</si>
  <si>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</si>
  <si>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</si>
  <si>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</si>
  <si>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</si>
  <si>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</si>
  <si>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</si>
  <si>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</si>
  <si>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</si>
  <si>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</si>
  <si>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</si>
  <si>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</si>
  <si>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</si>
  <si>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</si>
  <si>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</si>
  <si>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</si>
  <si>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</si>
  <si>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</si>
  <si>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</t>
  </si>
  <si>
    <t>Falkenberg</t>
  </si>
  <si>
    <t>Halmstad</t>
  </si>
  <si>
    <t>Hylte</t>
  </si>
  <si>
    <t>Kungsbacka</t>
  </si>
  <si>
    <t>Laholm</t>
  </si>
  <si>
    <t>Varberg</t>
  </si>
  <si>
    <t>Västra Götalands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</si>
  <si>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</si>
  <si>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</si>
  <si>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</si>
  <si>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</si>
  <si>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</si>
  <si>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</si>
  <si>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</si>
  <si>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</si>
  <si>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</si>
  <si>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</si>
  <si>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</si>
  <si>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</si>
  <si>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</si>
  <si>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</si>
  <si>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</si>
  <si>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</si>
  <si>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</si>
  <si>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</si>
  <si>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</si>
  <si>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</si>
  <si>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</si>
  <si>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</si>
  <si>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</si>
  <si>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</si>
  <si>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</si>
  <si>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</si>
  <si>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</si>
  <si>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</si>
  <si>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</si>
  <si>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</si>
  <si>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</si>
  <si>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</si>
  <si>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</si>
  <si>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</si>
  <si>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</si>
  <si>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</si>
  <si>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</si>
  <si>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</si>
  <si>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</si>
  <si>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</si>
  <si>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</si>
  <si>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</si>
  <si>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</si>
  <si>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</si>
  <si>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</si>
  <si>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</si>
  <si>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</si>
  <si>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</si>
  <si>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</si>
  <si>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</si>
  <si>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</si>
  <si>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</si>
  <si>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</si>
  <si>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</si>
  <si>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</si>
  <si>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</si>
  <si>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</si>
  <si>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</si>
  <si>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</si>
  <si>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</si>
  <si>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</si>
  <si>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</si>
  <si>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</si>
  <si>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</si>
  <si>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</si>
  <si>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</si>
  <si>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</si>
  <si>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</si>
  <si>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</si>
  <si>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</si>
  <si>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</si>
  <si>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</si>
  <si>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</si>
  <si>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</si>
  <si>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</si>
  <si>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</si>
  <si>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</si>
  <si>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</si>
  <si>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Västmanlands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</si>
  <si>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</si>
  <si>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</si>
  <si>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</si>
  <si>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</si>
  <si>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</si>
  <si>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</si>
  <si>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</si>
  <si>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</si>
  <si>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</si>
  <si>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</si>
  <si>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</si>
  <si>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</si>
  <si>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</si>
  <si>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</si>
  <si>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</si>
  <si>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</si>
  <si>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</si>
  <si>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</si>
  <si>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</si>
  <si>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</si>
  <si>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</si>
  <si>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</si>
  <si>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</si>
  <si>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</si>
  <si>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</si>
  <si>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</si>
  <si>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</si>
  <si>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</si>
  <si>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</si>
  <si>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</si>
  <si>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</si>
  <si>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</si>
  <si>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</si>
  <si>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</si>
  <si>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</si>
  <si>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</si>
  <si>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</si>
  <si>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</si>
  <si>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</si>
  <si>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</si>
  <si>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</si>
  <si>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</si>
  <si>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</si>
  <si>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</si>
  <si>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</si>
  <si>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</si>
  <si>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</si>
  <si>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</si>
  <si>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</si>
  <si>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</si>
  <si>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</si>
  <si>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</si>
  <si>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</si>
  <si>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</si>
  <si>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</si>
  <si>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</si>
  <si>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</si>
  <si>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</si>
  <si>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</si>
  <si>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</si>
  <si>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</si>
  <si>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</si>
  <si>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</si>
  <si>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</si>
  <si>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</si>
  <si>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</si>
  <si>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</si>
  <si>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</si>
  <si>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</si>
  <si>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</si>
  <si>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</si>
  <si>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</si>
  <si>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</si>
  <si>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</si>
  <si>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</si>
  <si>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</si>
  <si>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</si>
  <si>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</si>
  <si>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</si>
  <si>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</si>
  <si>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</si>
  <si>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</si>
  <si>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</si>
  <si>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</si>
  <si>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</si>
  <si>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Riket</t>
  </si>
  <si>
    <t>Specifikationer, valfri kommun:</t>
  </si>
  <si>
    <t>Tabell 20</t>
  </si>
  <si>
    <t xml:space="preserve">Kommunalekonomisk utjämning  </t>
  </si>
  <si>
    <t>Tabell 21</t>
  </si>
  <si>
    <t>Tabell 22</t>
  </si>
  <si>
    <t>Förfrågningar:</t>
  </si>
  <si>
    <t>Nina Grönborg              010 - 479 68 41</t>
  </si>
  <si>
    <t>Mats Rönnbacka          010 - 479 61 84</t>
  </si>
  <si>
    <t>E-post: offentlig.ekonomi@scb.se</t>
  </si>
  <si>
    <t>För mer information:</t>
  </si>
  <si>
    <t>http://www.scb.se/OE0115</t>
  </si>
  <si>
    <t>Tabell 18</t>
  </si>
  <si>
    <t>Tabell 15</t>
  </si>
  <si>
    <t>Tabell 16</t>
  </si>
  <si>
    <t>Tabell 17</t>
  </si>
  <si>
    <t>Sammanlagda införandebidrag åren 2014-2018 samt strukturbidrag</t>
  </si>
  <si>
    <t>Införandebidrag avseende 2014 års förändringar</t>
  </si>
  <si>
    <t>Införandebidrag avseende 2016 års förändringar</t>
  </si>
  <si>
    <t>Regleringspost</t>
  </si>
  <si>
    <t>Tabell 19</t>
  </si>
  <si>
    <t>Kommunalekonomisk utjämning, översikt åren 2005-2017</t>
  </si>
  <si>
    <t>Tabell 14  Sammanlagda införandebidrag åren 2014-2018 samt strukturbidrag</t>
  </si>
  <si>
    <t>Sammanlagda införandebidrag, år</t>
  </si>
  <si>
    <t>Strukturbidrag i kronor per invånare</t>
  </si>
  <si>
    <t xml:space="preserve">Svagt </t>
  </si>
  <si>
    <t>Näringsliv och</t>
  </si>
  <si>
    <t>befolknings-</t>
  </si>
  <si>
    <t>sysselsättning</t>
  </si>
  <si>
    <t>struktur-</t>
  </si>
  <si>
    <t>underlag</t>
  </si>
  <si>
    <t>eller större</t>
  </si>
  <si>
    <t>bidrags-</t>
  </si>
  <si>
    <t>Kronor per invånare</t>
  </si>
  <si>
    <t>minskning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</si>
  <si>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</si>
  <si>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</si>
  <si>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</si>
  <si>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</si>
  <si>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</si>
  <si>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</si>
  <si>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</si>
  <si>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t xml:space="preserve">Mönsterås           </t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</si>
  <si>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</si>
  <si>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</si>
  <si>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</si>
  <si>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t xml:space="preserve">Höganäs             </t>
  </si>
  <si>
    <r>
      <t xml:space="preserve">Hallands
</t>
    </r>
    <r>
      <rPr>
        <sz val="10"/>
        <rFont val="Arial"/>
        <family val="2"/>
      </rPr>
      <t>Falkenberg</t>
    </r>
  </si>
  <si>
    <r>
      <t xml:space="preserve">Västra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</si>
  <si>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</si>
  <si>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</si>
  <si>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</si>
  <si>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</si>
  <si>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</si>
  <si>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</si>
  <si>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</si>
  <si>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</si>
  <si>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</si>
  <si>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Tabell 15  Införandebidrag avseende 2014 års förändringar</t>
  </si>
  <si>
    <t>Kommunalekonomisk</t>
  </si>
  <si>
    <t>Bidrags-</t>
  </si>
  <si>
    <t>den 1 nov.</t>
  </si>
  <si>
    <t>utjämning 2013</t>
  </si>
  <si>
    <t>förändring,</t>
  </si>
  <si>
    <t xml:space="preserve"> i kronor per invånare, år</t>
  </si>
  <si>
    <t>Slutlig</t>
  </si>
  <si>
    <t>Utfall enligt</t>
  </si>
  <si>
    <t>utfall,</t>
  </si>
  <si>
    <r>
      <t>ny modell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</si>
  <si>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 xml:space="preserve">1) Utfallet 2013 enligt ny modell beräknas exkl. införandebidrag samt den särskilda kompensationen till följd av förändringar </t>
  </si>
  <si>
    <t xml:space="preserve">   i inkomstutjämningen.</t>
  </si>
  <si>
    <t>Tabell 16  Införandebidrag avseende 2016 års förändringar</t>
  </si>
  <si>
    <t xml:space="preserve">Införandebidrag avseende 2016 års </t>
  </si>
  <si>
    <t>den 30 juni</t>
  </si>
  <si>
    <t>utjämning 2015</t>
  </si>
  <si>
    <t>förändringar i kronor per invånare, år</t>
  </si>
  <si>
    <r>
      <t>Utfall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med</t>
    </r>
  </si>
  <si>
    <t>förändrad</t>
  </si>
  <si>
    <t xml:space="preserve">utjämning, </t>
  </si>
  <si>
    <t>1) Utfallet 2015 enligt ny modell beräknas exkl. dessa införandebidrag samt den särskilda kompensationen till följd</t>
  </si>
  <si>
    <t xml:space="preserve">   av förändringar i inkomstutjämningen.</t>
  </si>
  <si>
    <t>Tabell 17 Regleringspost åren 2013-2017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</si>
  <si>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</si>
  <si>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</si>
  <si>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</si>
  <si>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</si>
  <si>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</si>
  <si>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</si>
  <si>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</si>
  <si>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</si>
  <si>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</si>
  <si>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</si>
  <si>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</si>
  <si>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</si>
  <si>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</si>
  <si>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</si>
  <si>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</si>
  <si>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</si>
  <si>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</si>
  <si>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</si>
  <si>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</si>
  <si>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</si>
  <si>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</si>
  <si>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</si>
  <si>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</si>
  <si>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>utjämningsåren 2005–2017, hela riket, miljoner kronor</t>
  </si>
  <si>
    <t>Utjäm-</t>
  </si>
  <si>
    <t>Regler-</t>
  </si>
  <si>
    <t>Kommunal-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</si>
  <si>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</si>
  <si>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</si>
  <si>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</si>
  <si>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</si>
  <si>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</si>
  <si>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</si>
  <si>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</si>
  <si>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</si>
  <si>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</si>
  <si>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</si>
  <si>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</si>
  <si>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</si>
  <si>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</si>
  <si>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</si>
  <si>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</si>
  <si>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</si>
  <si>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</si>
  <si>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</si>
  <si>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</si>
  <si>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</si>
  <si>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</si>
  <si>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</si>
  <si>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Landsting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</si>
  <si>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</si>
  <si>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</si>
  <si>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</si>
  <si>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</si>
  <si>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</si>
  <si>
    <t xml:space="preserve">Tabell 19    Kommunalekonomisk utjämning för kommuner och landsting </t>
  </si>
  <si>
    <t>Ange kommun:</t>
  </si>
  <si>
    <t>1.</t>
  </si>
  <si>
    <t>2.</t>
  </si>
  <si>
    <r>
      <t xml:space="preserve">   </t>
    </r>
    <r>
      <rPr>
        <u/>
        <sz val="12"/>
        <rFont val="Times New Roman"/>
        <family val="1"/>
      </rPr>
      <t>Därav</t>
    </r>
  </si>
  <si>
    <t>Förskoleverksamhet och skolbarnsomsorg</t>
  </si>
  <si>
    <t xml:space="preserve">   Strukturbidrag</t>
  </si>
  <si>
    <t>3.</t>
  </si>
  <si>
    <r>
      <t>Uppräkning av skatteunderlag</t>
    </r>
    <r>
      <rPr>
        <u/>
        <vertAlign val="superscript"/>
        <sz val="10"/>
        <rFont val="Arial"/>
        <family val="2"/>
      </rPr>
      <t>1</t>
    </r>
  </si>
  <si>
    <t>B1.</t>
  </si>
  <si>
    <t>B2.</t>
  </si>
  <si>
    <t xml:space="preserve">C. </t>
  </si>
  <si>
    <t>Uppräknat skatteunderlag, kronor (A x B1 x B2)</t>
  </si>
  <si>
    <t xml:space="preserve">D. </t>
  </si>
  <si>
    <r>
      <t xml:space="preserve">E. </t>
    </r>
    <r>
      <rPr>
        <sz val="7"/>
        <rFont val="Times New Roman"/>
        <family val="1"/>
      </rPr>
      <t xml:space="preserve"> </t>
    </r>
  </si>
  <si>
    <t>Uppräknad medelskattekraft, kr per inv. (hela riket)</t>
  </si>
  <si>
    <t>G.</t>
  </si>
  <si>
    <t>Skattekraft, andel av riksmedelvärdet (E / F), %</t>
  </si>
  <si>
    <t>H.</t>
  </si>
  <si>
    <r>
      <t>Procentsats</t>
    </r>
    <r>
      <rPr>
        <vertAlign val="superscript"/>
        <sz val="10"/>
        <rFont val="Times New Roman"/>
        <family val="1"/>
      </rPr>
      <t>2</t>
    </r>
    <r>
      <rPr>
        <sz val="12"/>
        <rFont val="Times New Roman"/>
        <family val="1"/>
      </rPr>
      <t xml:space="preserve"> för skatteutjämningsunderlag, hela riket, %</t>
    </r>
  </si>
  <si>
    <t>I.</t>
  </si>
  <si>
    <t>Skatteutjämningsunderlag (D x F x H)</t>
  </si>
  <si>
    <t>J.</t>
  </si>
  <si>
    <t>K.</t>
  </si>
  <si>
    <t>L.</t>
  </si>
  <si>
    <t>M.</t>
  </si>
  <si>
    <t>1) Enligt regeringens beslut om uppräkningsfaktorer för beräkning av preliminära kommunal-</t>
  </si>
  <si>
    <t xml:space="preserve">    skattemedel för år 2016.</t>
  </si>
  <si>
    <t>Standardkostnad, kr/inv.</t>
  </si>
  <si>
    <t>Tillägg/</t>
  </si>
  <si>
    <t>avdrag</t>
  </si>
  <si>
    <t>Delmodell</t>
  </si>
  <si>
    <t>Genomsnittlig</t>
  </si>
  <si>
    <t>Kr/inv.</t>
  </si>
  <si>
    <t>4.</t>
  </si>
  <si>
    <t>5.</t>
  </si>
  <si>
    <t>6.</t>
  </si>
  <si>
    <t>7.</t>
  </si>
  <si>
    <t>8.</t>
  </si>
  <si>
    <t xml:space="preserve">9. </t>
  </si>
  <si>
    <t>10.</t>
  </si>
  <si>
    <t>Strukturkostnad</t>
  </si>
  <si>
    <t>Kommunkoder</t>
  </si>
  <si>
    <t>mun-</t>
  </si>
  <si>
    <t>kod</t>
  </si>
  <si>
    <t xml:space="preserve"> Hela Riket</t>
  </si>
  <si>
    <t>1440</t>
  </si>
  <si>
    <t>1489</t>
  </si>
  <si>
    <t>0764</t>
  </si>
  <si>
    <t>0604</t>
  </si>
  <si>
    <t>1984</t>
  </si>
  <si>
    <t>2506</t>
  </si>
  <si>
    <t>2505</t>
  </si>
  <si>
    <t>1784</t>
  </si>
  <si>
    <t>1882</t>
  </si>
  <si>
    <t>2084</t>
  </si>
  <si>
    <t>1460</t>
  </si>
  <si>
    <t>2326</t>
  </si>
  <si>
    <t>2403</t>
  </si>
  <si>
    <t>1260</t>
  </si>
  <si>
    <t>2582</t>
  </si>
  <si>
    <t>1443</t>
  </si>
  <si>
    <t>2183</t>
  </si>
  <si>
    <t>0885</t>
  </si>
  <si>
    <t>2081</t>
  </si>
  <si>
    <t>1490</t>
  </si>
  <si>
    <t>0127</t>
  </si>
  <si>
    <t>0560</t>
  </si>
  <si>
    <t>1272</t>
  </si>
  <si>
    <t>2305</t>
  </si>
  <si>
    <t>1231</t>
  </si>
  <si>
    <t>1278</t>
  </si>
  <si>
    <t>1438</t>
  </si>
  <si>
    <t>0162</t>
  </si>
  <si>
    <t>1862</t>
  </si>
  <si>
    <t>2425</t>
  </si>
  <si>
    <t>1730</t>
  </si>
  <si>
    <t>0125</t>
  </si>
  <si>
    <t>0686</t>
  </si>
  <si>
    <t>0862</t>
  </si>
  <si>
    <t>0381</t>
  </si>
  <si>
    <t>0484</t>
  </si>
  <si>
    <t>1285</t>
  </si>
  <si>
    <t>1445</t>
  </si>
  <si>
    <t>1982</t>
  </si>
  <si>
    <t>1382</t>
  </si>
  <si>
    <t>1499</t>
  </si>
  <si>
    <t>2080</t>
  </si>
  <si>
    <t>1782</t>
  </si>
  <si>
    <t>0562</t>
  </si>
  <si>
    <t>0482</t>
  </si>
  <si>
    <t>1763</t>
  </si>
  <si>
    <t>1439</t>
  </si>
  <si>
    <t>2026</t>
  </si>
  <si>
    <t>0662</t>
  </si>
  <si>
    <t>0461</t>
  </si>
  <si>
    <t>0617</t>
  </si>
  <si>
    <t>0980</t>
  </si>
  <si>
    <t>1764</t>
  </si>
  <si>
    <t>1444</t>
  </si>
  <si>
    <t>1447</t>
  </si>
  <si>
    <t>2523</t>
  </si>
  <si>
    <t>2180</t>
  </si>
  <si>
    <t>1480</t>
  </si>
  <si>
    <t>1471</t>
  </si>
  <si>
    <t>0643</t>
  </si>
  <si>
    <t>1783</t>
  </si>
  <si>
    <t>1861</t>
  </si>
  <si>
    <t>1961</t>
  </si>
  <si>
    <t>1380</t>
  </si>
  <si>
    <t>1761</t>
  </si>
  <si>
    <t>0136</t>
  </si>
  <si>
    <t>2583</t>
  </si>
  <si>
    <t>0331</t>
  </si>
  <si>
    <t>2083</t>
  </si>
  <si>
    <t>1283</t>
  </si>
  <si>
    <t>1466</t>
  </si>
  <si>
    <t>1497</t>
  </si>
  <si>
    <t>2104</t>
  </si>
  <si>
    <t>0126</t>
  </si>
  <si>
    <t>2184</t>
  </si>
  <si>
    <t>0860</t>
  </si>
  <si>
    <t>1315</t>
  </si>
  <si>
    <t>0305</t>
  </si>
  <si>
    <t>1863</t>
  </si>
  <si>
    <t>2361</t>
  </si>
  <si>
    <t>2280</t>
  </si>
  <si>
    <t>1401</t>
  </si>
  <si>
    <t>1293</t>
  </si>
  <si>
    <t>1284</t>
  </si>
  <si>
    <t>0821</t>
  </si>
  <si>
    <t>1266</t>
  </si>
  <si>
    <t>1267</t>
  </si>
  <si>
    <t>2510</t>
  </si>
  <si>
    <t>0123</t>
  </si>
  <si>
    <t>0680</t>
  </si>
  <si>
    <t>2514</t>
  </si>
  <si>
    <t>0880</t>
  </si>
  <si>
    <t>1446</t>
  </si>
  <si>
    <t>1082</t>
  </si>
  <si>
    <t>1883</t>
  </si>
  <si>
    <t>1080</t>
  </si>
  <si>
    <t>1780</t>
  </si>
  <si>
    <t>0483</t>
  </si>
  <si>
    <t>1715</t>
  </si>
  <si>
    <t>0513</t>
  </si>
  <si>
    <t>2584</t>
  </si>
  <si>
    <t>1276</t>
  </si>
  <si>
    <t>0330</t>
  </si>
  <si>
    <t>2282</t>
  </si>
  <si>
    <t>1290</t>
  </si>
  <si>
    <t>1781</t>
  </si>
  <si>
    <t>2309</t>
  </si>
  <si>
    <t>1881</t>
  </si>
  <si>
    <t>1384</t>
  </si>
  <si>
    <t>1960</t>
  </si>
  <si>
    <t>1482</t>
  </si>
  <si>
    <t>1261</t>
  </si>
  <si>
    <t>1983</t>
  </si>
  <si>
    <t>1381</t>
  </si>
  <si>
    <t>1282</t>
  </si>
  <si>
    <t>1860</t>
  </si>
  <si>
    <t>1814</t>
  </si>
  <si>
    <t>2029</t>
  </si>
  <si>
    <t>1441</t>
  </si>
  <si>
    <t>0761</t>
  </si>
  <si>
    <t>0186</t>
  </si>
  <si>
    <t>1494</t>
  </si>
  <si>
    <t>1462</t>
  </si>
  <si>
    <t>1885</t>
  </si>
  <si>
    <t>0580</t>
  </si>
  <si>
    <t>0781</t>
  </si>
  <si>
    <t>2161</t>
  </si>
  <si>
    <t>1864</t>
  </si>
  <si>
    <t>1262</t>
  </si>
  <si>
    <t>2085</t>
  </si>
  <si>
    <t>2580</t>
  </si>
  <si>
    <t>1281</t>
  </si>
  <si>
    <t>2481</t>
  </si>
  <si>
    <t>1484</t>
  </si>
  <si>
    <t>1280</t>
  </si>
  <si>
    <t>2023</t>
  </si>
  <si>
    <t>2418</t>
  </si>
  <si>
    <t>1493</t>
  </si>
  <si>
    <t>1463</t>
  </si>
  <si>
    <t>0767</t>
  </si>
  <si>
    <t>1461</t>
  </si>
  <si>
    <t>0586</t>
  </si>
  <si>
    <t>2062</t>
  </si>
  <si>
    <t>0583</t>
  </si>
  <si>
    <t>0642</t>
  </si>
  <si>
    <t>1430</t>
  </si>
  <si>
    <t>1762</t>
  </si>
  <si>
    <t>1481</t>
  </si>
  <si>
    <t>0861</t>
  </si>
  <si>
    <t>0840</t>
  </si>
  <si>
    <t>0182</t>
  </si>
  <si>
    <t>1884</t>
  </si>
  <si>
    <t>1962</t>
  </si>
  <si>
    <t>2132</t>
  </si>
  <si>
    <t>2401</t>
  </si>
  <si>
    <t>0581</t>
  </si>
  <si>
    <t>0188</t>
  </si>
  <si>
    <t>2417</t>
  </si>
  <si>
    <t>0881</t>
  </si>
  <si>
    <t>0140</t>
  </si>
  <si>
    <t>0480</t>
  </si>
  <si>
    <t>0192</t>
  </si>
  <si>
    <t>0682</t>
  </si>
  <si>
    <t>2101</t>
  </si>
  <si>
    <t>1060</t>
  </si>
  <si>
    <t>2034</t>
  </si>
  <si>
    <t>1421</t>
  </si>
  <si>
    <t>1273</t>
  </si>
  <si>
    <t>0882</t>
  </si>
  <si>
    <t>2121</t>
  </si>
  <si>
    <t>0481</t>
  </si>
  <si>
    <t>2521</t>
  </si>
  <si>
    <t>1402</t>
  </si>
  <si>
    <t>1275</t>
  </si>
  <si>
    <t>2581</t>
  </si>
  <si>
    <t>2303</t>
  </si>
  <si>
    <t>2409</t>
  </si>
  <si>
    <t>1081</t>
  </si>
  <si>
    <t>2031</t>
  </si>
  <si>
    <t>1981</t>
  </si>
  <si>
    <t>0128</t>
  </si>
  <si>
    <t>2181</t>
  </si>
  <si>
    <t>0191</t>
  </si>
  <si>
    <t>1291</t>
  </si>
  <si>
    <t>1265</t>
  </si>
  <si>
    <t>1495</t>
  </si>
  <si>
    <t>2482</t>
  </si>
  <si>
    <t>1904</t>
  </si>
  <si>
    <t>1264</t>
  </si>
  <si>
    <t>1496</t>
  </si>
  <si>
    <t>2061</t>
  </si>
  <si>
    <t>2283</t>
  </si>
  <si>
    <t>0163</t>
  </si>
  <si>
    <t>0184</t>
  </si>
  <si>
    <t>2422</t>
  </si>
  <si>
    <t>1427</t>
  </si>
  <si>
    <t>1230</t>
  </si>
  <si>
    <t>1415</t>
  </si>
  <si>
    <t>0180</t>
  </si>
  <si>
    <t>1760</t>
  </si>
  <si>
    <t>2421</t>
  </si>
  <si>
    <t>0486</t>
  </si>
  <si>
    <t>1486</t>
  </si>
  <si>
    <t>2313</t>
  </si>
  <si>
    <t>0183</t>
  </si>
  <si>
    <t>2281</t>
  </si>
  <si>
    <t>1766</t>
  </si>
  <si>
    <t>1907</t>
  </si>
  <si>
    <t>1214</t>
  </si>
  <si>
    <t>1263</t>
  </si>
  <si>
    <t>1465</t>
  </si>
  <si>
    <t>1785</t>
  </si>
  <si>
    <t>2082</t>
  </si>
  <si>
    <t>0684</t>
  </si>
  <si>
    <t>2182</t>
  </si>
  <si>
    <t>0582</t>
  </si>
  <si>
    <t>0181</t>
  </si>
  <si>
    <t>1083</t>
  </si>
  <si>
    <t>1435</t>
  </si>
  <si>
    <t>1472</t>
  </si>
  <si>
    <t>1498</t>
  </si>
  <si>
    <t>0360</t>
  </si>
  <si>
    <t>2262</t>
  </si>
  <si>
    <t>0763</t>
  </si>
  <si>
    <t>1419</t>
  </si>
  <si>
    <t>1270</t>
  </si>
  <si>
    <t>1737</t>
  </si>
  <si>
    <t>0834</t>
  </si>
  <si>
    <t>1452</t>
  </si>
  <si>
    <t>0687</t>
  </si>
  <si>
    <t>1287</t>
  </si>
  <si>
    <t>1488</t>
  </si>
  <si>
    <t>0488</t>
  </si>
  <si>
    <t>0138</t>
  </si>
  <si>
    <t>0160</t>
  </si>
  <si>
    <t>1473</t>
  </si>
  <si>
    <t>1485</t>
  </si>
  <si>
    <t>1491</t>
  </si>
  <si>
    <t>2480</t>
  </si>
  <si>
    <t>0114</t>
  </si>
  <si>
    <t>0139</t>
  </si>
  <si>
    <t>0380</t>
  </si>
  <si>
    <t>0760</t>
  </si>
  <si>
    <t>0584</t>
  </si>
  <si>
    <t>0665</t>
  </si>
  <si>
    <t>0563</t>
  </si>
  <si>
    <t>0115</t>
  </si>
  <si>
    <t>2021</t>
  </si>
  <si>
    <t>1470</t>
  </si>
  <si>
    <t>1383</t>
  </si>
  <si>
    <t>0187</t>
  </si>
  <si>
    <t>1233</t>
  </si>
  <si>
    <t>0685</t>
  </si>
  <si>
    <t>2462</t>
  </si>
  <si>
    <t>0884</t>
  </si>
  <si>
    <t>2404</t>
  </si>
  <si>
    <t>0428</t>
  </si>
  <si>
    <t>1442</t>
  </si>
  <si>
    <t>1487</t>
  </si>
  <si>
    <t>2460</t>
  </si>
  <si>
    <t>0120</t>
  </si>
  <si>
    <t>0683</t>
  </si>
  <si>
    <t>0883</t>
  </si>
  <si>
    <t>1980</t>
  </si>
  <si>
    <t>0780</t>
  </si>
  <si>
    <t>0512</t>
  </si>
  <si>
    <t>1286</t>
  </si>
  <si>
    <t>1492</t>
  </si>
  <si>
    <t>2260</t>
  </si>
  <si>
    <t>2321</t>
  </si>
  <si>
    <t>1765</t>
  </si>
  <si>
    <t>2463</t>
  </si>
  <si>
    <t>1277</t>
  </si>
  <si>
    <t>0561</t>
  </si>
  <si>
    <t>0765</t>
  </si>
  <si>
    <t>2039</t>
  </si>
  <si>
    <t>0319</t>
  </si>
  <si>
    <t>2560</t>
  </si>
  <si>
    <t>1292</t>
  </si>
  <si>
    <t>1407</t>
  </si>
  <si>
    <t>0509</t>
  </si>
  <si>
    <t>1880</t>
  </si>
  <si>
    <t>1257</t>
  </si>
  <si>
    <t>2284</t>
  </si>
  <si>
    <t>2380</t>
  </si>
  <si>
    <t>0117</t>
  </si>
  <si>
    <t>0382</t>
  </si>
  <si>
    <t>1256</t>
  </si>
  <si>
    <t>2513</t>
  </si>
  <si>
    <t>2518</t>
  </si>
  <si>
    <t>Tabell 1   Kommunalekonomisk utjämning för kommuner, utjämningsåret 2017</t>
  </si>
  <si>
    <t>Utfall</t>
  </si>
  <si>
    <t>0000</t>
  </si>
  <si>
    <t/>
  </si>
  <si>
    <t>Rang</t>
  </si>
  <si>
    <t>Utfall (kr/inv)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</si>
  <si>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</si>
  <si>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</si>
  <si>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</si>
  <si>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</si>
  <si>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</si>
  <si>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</si>
  <si>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</si>
  <si>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</si>
  <si>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</si>
  <si>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</si>
  <si>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</si>
  <si>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</si>
  <si>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</si>
  <si>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</si>
  <si>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</si>
  <si>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</si>
  <si>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</si>
  <si>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</si>
  <si>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</si>
  <si>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</si>
  <si>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</si>
  <si>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Tabell 2   Inkomstutjämning 2017</t>
  </si>
  <si>
    <t>enligt 2016 års</t>
  </si>
  <si>
    <t>(115%)</t>
  </si>
  <si>
    <t>(Bilaga 3)</t>
  </si>
  <si>
    <t>Uppräkningsfaktor</t>
  </si>
  <si>
    <t>K:n</t>
  </si>
  <si>
    <t>Namn</t>
  </si>
  <si>
    <t>(95%)</t>
  </si>
  <si>
    <t>(85%)</t>
  </si>
  <si>
    <t>Hallands
Falkenberg</t>
  </si>
  <si>
    <t>Anm. Beträffande uppräkningsfaktorer och länsvisa skattesatser, se bilagorna 2 och 3.</t>
  </si>
  <si>
    <t>Tabell 3  Kostnadsutjämning 2017</t>
  </si>
  <si>
    <t>Glöm inte uppdatera!!</t>
  </si>
  <si>
    <r>
      <t>utländsk</t>
    </r>
    <r>
      <rPr>
        <vertAlign val="superscript"/>
        <sz val="9"/>
        <rFont val="Helvetica"/>
        <family val="2"/>
      </rPr>
      <t>1)</t>
    </r>
  </si>
  <si>
    <t>Utfall, kr</t>
  </si>
  <si>
    <t>Rad under</t>
  </si>
  <si>
    <t>1) Avser barn och ungdomar 0-19 år som är födda utanför Norden och EU15 eller med minst en förälder född utanför Norden och EU15 (se bilaga 5a).</t>
  </si>
  <si>
    <t>Roten ur tätorts-befolkningen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</si>
</sst>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k_r_-;\-* #,##0.00\ _k_r_-;_-* &quot;-&quot;??\ _k_r_-;_-@_-"/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#,##0.000000"/>
    <numFmt numFmtId="174" formatCode="0.0"/>
    <numFmt numFmtId="175" formatCode="#,##0.0"/>
    <numFmt numFmtId="176" formatCode="#,##0.0000"/>
    <numFmt numFmtId="177" formatCode="00.0000000000000"/>
    <numFmt numFmtId="178" formatCode="#,##0.000"/>
    <numFmt numFmtId="179" formatCode="_(* #,##0_);_(* \(#,##0\);_(* &quot;-&quot;_);_(@_)"/>
    <numFmt numFmtId="180" formatCode="_(&quot;$&quot;* #,##0_);_(&quot;$&quot;* \(#,##0\);_(&quot;$&quot;* &quot;-&quot;_);_(@_)"/>
    <numFmt numFmtId="181" formatCode="0000"/>
  </numFmts>
  <fonts count="62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1"/>
      <name val="Arial"/>
      <family val="2"/>
      <scheme val="minor"/>
    </font>
    <font>
      <sz val="10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0"/>
      <color theme="1"/>
      <name val="Arial"/>
      <family val="2"/>
      <scheme val="minor"/>
    </font>
    <font>
      <sz val="11"/>
      <name val="Helvetica"/>
      <family val="2"/>
    </font>
    <font>
      <b/>
      <sz val="9"/>
      <name val="Helvetica"/>
      <family val="2"/>
    </font>
    <font>
      <i/>
      <sz val="8"/>
      <name val="Arial"/>
      <family val="2"/>
    </font>
    <font>
      <i/>
      <sz val="8"/>
      <name val="Helvetica"/>
      <family val="2"/>
    </font>
    <font>
      <b/>
      <sz val="9"/>
      <color indexed="16"/>
      <name val="Helvetica"/>
      <family val="2"/>
    </font>
    <font>
      <b/>
      <vertAlign val="superscript"/>
      <sz val="9"/>
      <name val="Helvetica"/>
      <family val="2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sz val="11"/>
      <name val="Calibri"/>
      <family val="2"/>
    </font>
    <font>
      <b/>
      <i/>
      <sz val="10"/>
      <name val="Arial"/>
      <family val="2"/>
    </font>
    <font>
      <i/>
      <sz val="9"/>
      <name val="Helvetica"/>
      <family val="2"/>
    </font>
    <font>
      <sz val="12"/>
      <name val="Helvetica"/>
      <family val="2"/>
    </font>
    <font>
      <b/>
      <sz val="11"/>
      <name val="Arial"/>
      <family val="2"/>
    </font>
    <font>
      <b/>
      <sz val="10"/>
      <color indexed="17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u/>
      <vertAlign val="superscript"/>
      <sz val="10"/>
      <name val="Arial"/>
      <family val="2"/>
    </font>
    <font>
      <sz val="7"/>
      <name val="Times New Roman"/>
      <family val="1"/>
    </font>
    <font>
      <vertAlign val="superscript"/>
      <sz val="10"/>
      <name val="Times New Roman"/>
      <family val="1"/>
    </font>
    <font>
      <b/>
      <sz val="14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vertAlign val="superscript"/>
      <sz val="9"/>
      <name val="Helvetica"/>
      <family val="2"/>
    </font>
    <font>
      <b/>
      <sz val="8"/>
      <color indexed="5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696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2" fillId="0" borderId="3" xfId="2" applyFont="1" applyBorder="1" applyAlignment="1">
      <alignment horizontal="right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/>
    <xf numFmtId="9" fontId="2" fillId="0" borderId="0" xfId="2" quotePrefix="1" applyNumberFormat="1" applyFont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2" fontId="2" fillId="0" borderId="0" xfId="2" applyNumberFormat="1" applyFont="1" applyBorder="1"/>
    <xf numFmtId="0" fontId="2" fillId="0" borderId="0" xfId="3" applyFont="1" applyAlignment="1">
      <alignment horizontal="right"/>
    </xf>
    <xf numFmtId="0" fontId="9" fillId="0" borderId="0" xfId="1" applyFont="1" applyBorder="1"/>
    <xf numFmtId="167" fontId="10" fillId="0" borderId="3" xfId="3" applyNumberFormat="1" applyFont="1" applyBorder="1"/>
    <xf numFmtId="0" fontId="2" fillId="0" borderId="3" xfId="3" applyFont="1" applyBorder="1" applyAlignment="1">
      <alignment horizontal="right"/>
    </xf>
    <xf numFmtId="168" fontId="2" fillId="0" borderId="0" xfId="3" applyNumberFormat="1" applyFont="1" applyBorder="1" applyAlignment="1">
      <alignment horizontal="right"/>
    </xf>
    <xf numFmtId="0" fontId="2" fillId="0" borderId="0" xfId="3" quotePrefix="1" applyFont="1" applyBorder="1" applyAlignment="1">
      <alignment horizontal="right"/>
    </xf>
    <xf numFmtId="167" fontId="2" fillId="0" borderId="1" xfId="3" applyNumberFormat="1" applyFont="1" applyBorder="1"/>
    <xf numFmtId="167" fontId="10" fillId="0" borderId="0" xfId="3" applyNumberFormat="1" applyFont="1" applyBorder="1"/>
    <xf numFmtId="3" fontId="10" fillId="0" borderId="0" xfId="3" applyNumberFormat="1" applyFont="1" applyBorder="1"/>
    <xf numFmtId="0" fontId="10" fillId="0" borderId="0" xfId="1" applyFont="1" applyAlignment="1">
      <alignment wrapText="1"/>
    </xf>
    <xf numFmtId="0" fontId="2" fillId="0" borderId="0" xfId="1"/>
    <xf numFmtId="0" fontId="2" fillId="0" borderId="2" xfId="1" applyBorder="1"/>
    <xf numFmtId="0" fontId="0" fillId="0" borderId="0" xfId="0" applyAlignment="1">
      <alignment horizontal="right"/>
    </xf>
    <xf numFmtId="0" fontId="12" fillId="0" borderId="0" xfId="1" applyFont="1"/>
    <xf numFmtId="164" fontId="2" fillId="0" borderId="3" xfId="1" applyNumberFormat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167" fontId="2" fillId="0" borderId="0" xfId="3" applyNumberFormat="1" applyFont="1"/>
    <xf numFmtId="0" fontId="2" fillId="0" borderId="5" xfId="3" applyFont="1" applyBorder="1" applyAlignment="1">
      <alignment horizontal="right"/>
    </xf>
    <xf numFmtId="169" fontId="2" fillId="0" borderId="5" xfId="3" applyNumberFormat="1" applyFont="1" applyBorder="1" applyAlignment="1">
      <alignment horizontal="right"/>
    </xf>
    <xf numFmtId="170" fontId="2" fillId="0" borderId="5" xfId="3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3" applyFont="1" applyBorder="1"/>
    <xf numFmtId="169" fontId="2" fillId="0" borderId="0" xfId="3" applyNumberFormat="1" applyFont="1" applyAlignment="1">
      <alignment horizontal="right"/>
    </xf>
    <xf numFmtId="170" fontId="2" fillId="0" borderId="0" xfId="3" applyNumberFormat="1" applyFont="1" applyAlignment="1">
      <alignment horizontal="right"/>
    </xf>
    <xf numFmtId="164" fontId="2" fillId="0" borderId="0" xfId="1" quotePrefix="1" applyNumberFormat="1" applyFont="1" applyAlignment="1">
      <alignment horizontal="right"/>
    </xf>
    <xf numFmtId="168" fontId="2" fillId="0" borderId="0" xfId="3" applyNumberFormat="1" applyFont="1" applyBorder="1"/>
    <xf numFmtId="171" fontId="15" fillId="0" borderId="6" xfId="3" applyNumberFormat="1" applyFont="1" applyFill="1" applyBorder="1" applyAlignment="1">
      <alignment horizontal="right"/>
    </xf>
    <xf numFmtId="0" fontId="2" fillId="0" borderId="7" xfId="3" applyFont="1" applyFill="1" applyBorder="1"/>
    <xf numFmtId="164" fontId="2" fillId="0" borderId="0" xfId="1" applyNumberFormat="1" applyFont="1"/>
    <xf numFmtId="164" fontId="2" fillId="0" borderId="0" xfId="1" applyNumberFormat="1" applyFont="1" applyBorder="1" applyAlignment="1">
      <alignment horizontal="right"/>
    </xf>
    <xf numFmtId="1" fontId="11" fillId="0" borderId="8" xfId="3" quotePrefix="1" applyNumberFormat="1" applyFont="1" applyFill="1" applyBorder="1" applyAlignment="1">
      <alignment horizontal="right"/>
    </xf>
    <xf numFmtId="172" fontId="10" fillId="0" borderId="9" xfId="3" applyNumberFormat="1" applyFont="1" applyFill="1" applyBorder="1" applyAlignment="1">
      <alignment horizontal="right"/>
    </xf>
    <xf numFmtId="164" fontId="2" fillId="0" borderId="0" xfId="1" applyNumberFormat="1" applyFont="1" applyBorder="1"/>
    <xf numFmtId="9" fontId="2" fillId="0" borderId="0" xfId="1" applyNumberFormat="1" applyFont="1" applyBorder="1" applyAlignment="1">
      <alignment horizontal="right"/>
    </xf>
    <xf numFmtId="1" fontId="11" fillId="0" borderId="10" xfId="3" quotePrefix="1" applyNumberFormat="1" applyFont="1" applyFill="1" applyBorder="1" applyAlignment="1">
      <alignment horizontal="right"/>
    </xf>
    <xf numFmtId="172" fontId="10" fillId="0" borderId="11" xfId="3" applyNumberFormat="1" applyFont="1" applyFill="1" applyBorder="1" applyAlignment="1">
      <alignment horizontal="right"/>
    </xf>
    <xf numFmtId="169" fontId="2" fillId="0" borderId="1" xfId="3" applyNumberFormat="1" applyFont="1" applyBorder="1" applyAlignment="1">
      <alignment horizontal="right"/>
    </xf>
    <xf numFmtId="170" fontId="2" fillId="0" borderId="1" xfId="3" applyNumberFormat="1" applyFont="1" applyBorder="1" applyAlignment="1">
      <alignment horizontal="right"/>
    </xf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right"/>
    </xf>
    <xf numFmtId="0" fontId="2" fillId="0" borderId="1" xfId="1" applyBorder="1"/>
    <xf numFmtId="0" fontId="2" fillId="0" borderId="1" xfId="1" applyFont="1" applyFill="1" applyBorder="1" applyAlignment="1">
      <alignment horizontal="right"/>
    </xf>
    <xf numFmtId="3" fontId="2" fillId="0" borderId="0" xfId="1" applyNumberFormat="1" applyFont="1"/>
    <xf numFmtId="3" fontId="2" fillId="0" borderId="0" xfId="3" applyNumberFormat="1" applyFont="1"/>
    <xf numFmtId="3" fontId="2" fillId="0" borderId="2" xfId="1" applyNumberFormat="1" applyBorder="1"/>
    <xf numFmtId="3" fontId="13" fillId="0" borderId="2" xfId="1" applyNumberFormat="1" applyFont="1" applyBorder="1"/>
    <xf numFmtId="174" fontId="2" fillId="0" borderId="2" xfId="3" applyNumberFormat="1" applyFont="1" applyBorder="1"/>
    <xf numFmtId="3" fontId="2" fillId="0" borderId="2" xfId="3" applyNumberFormat="1" applyFont="1" applyBorder="1"/>
    <xf numFmtId="2" fontId="2" fillId="0" borderId="2" xfId="1" applyNumberFormat="1" applyFont="1" applyBorder="1"/>
    <xf numFmtId="0" fontId="8" fillId="0" borderId="0" xfId="4" applyFont="1" applyFill="1" applyBorder="1"/>
    <xf numFmtId="14" fontId="2" fillId="0" borderId="0" xfId="3" quotePrefix="1" applyNumberFormat="1" applyFont="1" applyFill="1" applyAlignment="1">
      <alignment horizontal="right"/>
    </xf>
    <xf numFmtId="0" fontId="9" fillId="0" borderId="0" xfId="4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2" fillId="0" borderId="0" xfId="0" applyNumberFormat="1" applyFont="1" applyBorder="1"/>
    <xf numFmtId="175" fontId="10" fillId="0" borderId="0" xfId="3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9" fillId="0" borderId="2" xfId="1" applyFont="1" applyBorder="1"/>
    <xf numFmtId="0" fontId="17" fillId="0" borderId="2" xfId="0" applyFont="1" applyBorder="1"/>
    <xf numFmtId="0" fontId="17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17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3" fontId="0" fillId="0" borderId="0" xfId="0" applyNumberFormat="1"/>
    <xf numFmtId="3" fontId="0" fillId="0" borderId="0" xfId="0" applyNumberFormat="1" applyBorder="1"/>
    <xf numFmtId="3" fontId="0" fillId="0" borderId="2" xfId="0" applyNumberFormat="1" applyBorder="1"/>
    <xf numFmtId="0" fontId="18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175" fontId="0" fillId="0" borderId="0" xfId="0" applyNumberFormat="1"/>
    <xf numFmtId="0" fontId="0" fillId="0" borderId="1" xfId="0" applyBorder="1" applyAlignment="1">
      <alignment horizontal="left" vertical="top" wrapText="1"/>
    </xf>
    <xf numFmtId="49" fontId="0" fillId="0" borderId="3" xfId="0" applyNumberFormat="1" applyBorder="1" applyAlignment="1">
      <alignment wrapText="1"/>
    </xf>
    <xf numFmtId="4" fontId="0" fillId="0" borderId="0" xfId="0" applyNumberFormat="1"/>
    <xf numFmtId="4" fontId="0" fillId="0" borderId="2" xfId="0" applyNumberFormat="1" applyBorder="1"/>
    <xf numFmtId="176" fontId="0" fillId="0" borderId="0" xfId="0" applyNumberFormat="1"/>
    <xf numFmtId="176" fontId="0" fillId="0" borderId="2" xfId="0" applyNumberFormat="1" applyBorder="1"/>
    <xf numFmtId="10" fontId="0" fillId="0" borderId="0" xfId="0" applyNumberFormat="1"/>
    <xf numFmtId="10" fontId="0" fillId="0" borderId="2" xfId="0" applyNumberFormat="1" applyBorder="1"/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wrapText="1"/>
    </xf>
    <xf numFmtId="175" fontId="0" fillId="0" borderId="0" xfId="0" applyNumberFormat="1" applyBorder="1"/>
    <xf numFmtId="0" fontId="17" fillId="0" borderId="0" xfId="0" applyFont="1" applyBorder="1" applyAlignment="1"/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Border="1"/>
    <xf numFmtId="0" fontId="5" fillId="0" borderId="0" xfId="2"/>
    <xf numFmtId="0" fontId="5" fillId="0" borderId="0" xfId="2" applyFill="1" applyBorder="1"/>
    <xf numFmtId="0" fontId="5" fillId="0" borderId="0" xfId="4" applyFont="1" applyBorder="1"/>
    <xf numFmtId="14" fontId="2" fillId="0" borderId="3" xfId="3" applyNumberFormat="1" applyFont="1" applyBorder="1" applyAlignment="1">
      <alignment horizontal="right"/>
    </xf>
    <xf numFmtId="14" fontId="2" fillId="0" borderId="0" xfId="3" quotePrefix="1" applyNumberFormat="1" applyFont="1" applyAlignment="1">
      <alignment horizontal="right"/>
    </xf>
    <xf numFmtId="0" fontId="2" fillId="0" borderId="0" xfId="3" applyFont="1" applyBorder="1" applyAlignment="1">
      <alignment horizontal="right"/>
    </xf>
    <xf numFmtId="168" fontId="2" fillId="0" borderId="0" xfId="3" applyNumberFormat="1" applyFont="1" applyFill="1" applyBorder="1" applyAlignment="1">
      <alignment horizontal="right"/>
    </xf>
    <xf numFmtId="0" fontId="5" fillId="0" borderId="0" xfId="4" applyFont="1"/>
    <xf numFmtId="168" fontId="2" fillId="0" borderId="1" xfId="3" applyNumberFormat="1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3" fontId="2" fillId="0" borderId="0" xfId="3" applyNumberFormat="1" applyFont="1" applyBorder="1"/>
    <xf numFmtId="167" fontId="2" fillId="0" borderId="0" xfId="3" applyNumberFormat="1" applyFont="1" applyBorder="1"/>
    <xf numFmtId="3" fontId="24" fillId="0" borderId="0" xfId="3" applyNumberFormat="1" applyFont="1" applyFill="1" applyBorder="1"/>
    <xf numFmtId="0" fontId="5" fillId="0" borderId="0" xfId="4" applyFill="1" applyBorder="1"/>
    <xf numFmtId="0" fontId="25" fillId="0" borderId="0" xfId="4" applyFont="1" applyFill="1" applyBorder="1" applyAlignment="1">
      <alignment horizontal="center"/>
    </xf>
    <xf numFmtId="3" fontId="5" fillId="0" borderId="0" xfId="4" applyNumberFormat="1" applyFill="1" applyBorder="1"/>
    <xf numFmtId="0" fontId="0" fillId="0" borderId="0" xfId="0" applyFill="1" applyBorder="1"/>
    <xf numFmtId="3" fontId="24" fillId="0" borderId="0" xfId="0" applyNumberFormat="1" applyFont="1" applyFill="1" applyBorder="1"/>
    <xf numFmtId="167" fontId="24" fillId="0" borderId="0" xfId="0" applyNumberFormat="1" applyFont="1" applyFill="1" applyBorder="1"/>
    <xf numFmtId="3" fontId="2" fillId="0" borderId="0" xfId="0" applyNumberFormat="1" applyFont="1" applyFill="1" applyBorder="1"/>
    <xf numFmtId="3" fontId="26" fillId="0" borderId="0" xfId="0" applyNumberFormat="1" applyFont="1" applyFill="1" applyBorder="1"/>
    <xf numFmtId="0" fontId="27" fillId="0" borderId="0" xfId="4" applyFont="1" applyFill="1" applyBorder="1"/>
    <xf numFmtId="167" fontId="2" fillId="0" borderId="2" xfId="3" applyNumberFormat="1" applyFont="1" applyBorder="1"/>
    <xf numFmtId="0" fontId="8" fillId="0" borderId="0" xfId="2" applyFont="1" applyFill="1" applyBorder="1"/>
    <xf numFmtId="167" fontId="2" fillId="0" borderId="0" xfId="3" applyNumberFormat="1" applyFont="1" applyFill="1" applyBorder="1"/>
    <xf numFmtId="177" fontId="2" fillId="0" borderId="0" xfId="3" applyNumberFormat="1" applyFont="1" applyFill="1" applyBorder="1"/>
    <xf numFmtId="0" fontId="5" fillId="0" borderId="0" xfId="2" applyFill="1"/>
    <xf numFmtId="0" fontId="28" fillId="0" borderId="0" xfId="0" applyFont="1"/>
    <xf numFmtId="175" fontId="2" fillId="0" borderId="0" xfId="3" applyNumberFormat="1" applyFont="1" applyBorder="1"/>
    <xf numFmtId="3" fontId="2" fillId="0" borderId="0" xfId="1" applyNumberFormat="1"/>
    <xf numFmtId="174" fontId="2" fillId="0" borderId="0" xfId="3" applyNumberFormat="1" applyFont="1"/>
    <xf numFmtId="3" fontId="13" fillId="0" borderId="0" xfId="1" applyNumberFormat="1" applyFont="1"/>
    <xf numFmtId="3" fontId="13" fillId="0" borderId="0" xfId="1" applyNumberFormat="1" applyFont="1" applyBorder="1"/>
    <xf numFmtId="174" fontId="2" fillId="0" borderId="0" xfId="3" applyNumberFormat="1" applyFont="1" applyBorder="1"/>
    <xf numFmtId="3" fontId="6" fillId="0" borderId="0" xfId="1" applyNumberFormat="1" applyFont="1" applyBorder="1" applyProtection="1">
      <protection locked="0"/>
    </xf>
    <xf numFmtId="3" fontId="29" fillId="0" borderId="0" xfId="1" applyNumberFormat="1" applyFont="1" applyBorder="1"/>
    <xf numFmtId="3" fontId="29" fillId="0" borderId="0" xfId="1" applyNumberFormat="1" applyFont="1"/>
    <xf numFmtId="3" fontId="6" fillId="0" borderId="0" xfId="1" applyNumberFormat="1" applyFont="1" applyBorder="1"/>
    <xf numFmtId="3" fontId="29" fillId="0" borderId="1" xfId="1" applyNumberFormat="1" applyFont="1" applyBorder="1"/>
    <xf numFmtId="3" fontId="30" fillId="0" borderId="5" xfId="1" applyNumberFormat="1" applyFont="1" applyBorder="1" applyAlignment="1">
      <alignment horizontal="left"/>
    </xf>
    <xf numFmtId="3" fontId="30" fillId="0" borderId="1" xfId="1" applyNumberFormat="1" applyFont="1" applyBorder="1"/>
    <xf numFmtId="3" fontId="5" fillId="0" borderId="1" xfId="1" applyNumberFormat="1" applyFont="1" applyBorder="1"/>
    <xf numFmtId="3" fontId="30" fillId="0" borderId="5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30" fillId="0" borderId="0" xfId="1" applyNumberFormat="1" applyFont="1" applyAlignment="1">
      <alignment horizontal="right"/>
    </xf>
    <xf numFmtId="3" fontId="30" fillId="0" borderId="0" xfId="1" applyNumberFormat="1" applyFont="1" applyBorder="1" applyAlignment="1">
      <alignment horizontal="right"/>
    </xf>
    <xf numFmtId="3" fontId="5" fillId="0" borderId="0" xfId="1" applyNumberFormat="1" applyFont="1" applyAlignment="1">
      <alignment horizontal="left"/>
    </xf>
    <xf numFmtId="3" fontId="10" fillId="0" borderId="0" xfId="1" applyNumberFormat="1" applyFont="1" applyAlignment="1">
      <alignment horizontal="right"/>
    </xf>
    <xf numFmtId="3" fontId="31" fillId="0" borderId="0" xfId="1" applyNumberFormat="1" applyFont="1"/>
    <xf numFmtId="3" fontId="10" fillId="0" borderId="0" xfId="1" applyNumberFormat="1" applyFont="1" applyBorder="1" applyAlignment="1">
      <alignment horizontal="right"/>
    </xf>
    <xf numFmtId="3" fontId="2" fillId="0" borderId="0" xfId="1" applyNumberFormat="1" applyBorder="1"/>
    <xf numFmtId="3" fontId="33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left"/>
    </xf>
    <xf numFmtId="3" fontId="32" fillId="0" borderId="1" xfId="1" applyNumberFormat="1" applyFont="1" applyBorder="1" applyAlignment="1">
      <alignment horizontal="left"/>
    </xf>
    <xf numFmtId="3" fontId="2" fillId="0" borderId="0" xfId="3" applyNumberFormat="1" applyFont="1" applyFill="1" applyBorder="1"/>
    <xf numFmtId="3" fontId="5" fillId="0" borderId="0" xfId="2" applyNumberFormat="1" applyFill="1" applyBorder="1"/>
    <xf numFmtId="3" fontId="5" fillId="0" borderId="0" xfId="2" applyNumberFormat="1"/>
    <xf numFmtId="3" fontId="2" fillId="0" borderId="3" xfId="2" applyNumberFormat="1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0" fontId="5" fillId="0" borderId="5" xfId="4" applyFont="1" applyBorder="1"/>
    <xf numFmtId="168" fontId="2" fillId="0" borderId="5" xfId="3" applyNumberFormat="1" applyFont="1" applyBorder="1" applyAlignment="1">
      <alignment horizontal="right"/>
    </xf>
    <xf numFmtId="0" fontId="5" fillId="0" borderId="5" xfId="4" applyFont="1" applyBorder="1" applyAlignment="1">
      <alignment horizontal="right"/>
    </xf>
    <xf numFmtId="168" fontId="2" fillId="0" borderId="5" xfId="3" applyNumberFormat="1" applyFont="1" applyBorder="1" applyAlignment="1"/>
    <xf numFmtId="0" fontId="5" fillId="0" borderId="0" xfId="2" applyFont="1" applyFill="1" applyBorder="1"/>
    <xf numFmtId="175" fontId="2" fillId="0" borderId="0" xfId="3" applyNumberFormat="1" applyFont="1" applyFill="1" applyBorder="1"/>
    <xf numFmtId="178" fontId="2" fillId="0" borderId="0" xfId="3" applyNumberFormat="1" applyFont="1" applyBorder="1"/>
    <xf numFmtId="178" fontId="10" fillId="0" borderId="0" xfId="3" applyNumberFormat="1" applyFont="1" applyBorder="1"/>
    <xf numFmtId="178" fontId="2" fillId="0" borderId="0" xfId="3" applyNumberFormat="1" applyFont="1" applyFill="1" applyBorder="1"/>
    <xf numFmtId="178" fontId="2" fillId="0" borderId="2" xfId="3" applyNumberFormat="1" applyFont="1" applyBorder="1"/>
    <xf numFmtId="178" fontId="5" fillId="0" borderId="0" xfId="2" applyNumberFormat="1" applyFill="1"/>
    <xf numFmtId="178" fontId="5" fillId="0" borderId="0" xfId="2" applyNumberFormat="1" applyFill="1" applyBorder="1"/>
    <xf numFmtId="178" fontId="5" fillId="0" borderId="0" xfId="2" applyNumberFormat="1"/>
    <xf numFmtId="168" fontId="2" fillId="0" borderId="0" xfId="3" quotePrefix="1" applyNumberFormat="1" applyFont="1" applyBorder="1" applyAlignment="1">
      <alignment horizontal="right"/>
    </xf>
    <xf numFmtId="3" fontId="5" fillId="0" borderId="5" xfId="2" applyNumberFormat="1" applyFill="1" applyBorder="1" applyAlignment="1">
      <alignment horizontal="right"/>
    </xf>
    <xf numFmtId="0" fontId="10" fillId="0" borderId="2" xfId="1" applyFont="1" applyBorder="1" applyAlignment="1">
      <alignment wrapText="1"/>
    </xf>
    <xf numFmtId="0" fontId="10" fillId="0" borderId="0" xfId="1" applyFont="1" applyBorder="1" applyAlignment="1">
      <alignment wrapText="1"/>
    </xf>
    <xf numFmtId="0" fontId="17" fillId="0" borderId="0" xfId="0" applyFont="1" applyBorder="1"/>
    <xf numFmtId="175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2" xfId="0" applyFill="1" applyBorder="1"/>
    <xf numFmtId="0" fontId="28" fillId="0" borderId="4" xfId="0" applyFont="1" applyBorder="1" applyAlignment="1">
      <alignment wrapText="1"/>
    </xf>
    <xf numFmtId="3" fontId="28" fillId="0" borderId="0" xfId="0" applyNumberFormat="1" applyFont="1"/>
    <xf numFmtId="0" fontId="2" fillId="0" borderId="0" xfId="1" applyFont="1" applyAlignment="1">
      <alignment wrapText="1"/>
    </xf>
    <xf numFmtId="0" fontId="2" fillId="0" borderId="2" xfId="1" applyFont="1" applyBorder="1" applyAlignment="1">
      <alignment wrapText="1"/>
    </xf>
    <xf numFmtId="10" fontId="2" fillId="0" borderId="0" xfId="3" applyNumberFormat="1" applyFont="1" applyBorder="1"/>
    <xf numFmtId="0" fontId="0" fillId="0" borderId="0" xfId="0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172" fontId="2" fillId="0" borderId="0" xfId="3" applyNumberFormat="1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5" xfId="0" applyBorder="1"/>
    <xf numFmtId="49" fontId="0" fillId="0" borderId="5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10" fontId="2" fillId="0" borderId="0" xfId="2" applyNumberFormat="1" applyFont="1" applyBorder="1"/>
    <xf numFmtId="167" fontId="10" fillId="0" borderId="2" xfId="3" applyNumberFormat="1" applyFont="1" applyBorder="1"/>
    <xf numFmtId="4" fontId="2" fillId="0" borderId="0" xfId="3" applyNumberFormat="1" applyFont="1" applyBorder="1"/>
    <xf numFmtId="4" fontId="10" fillId="0" borderId="2" xfId="3" applyNumberFormat="1" applyFont="1" applyBorder="1"/>
    <xf numFmtId="0" fontId="18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2" fillId="0" borderId="0" xfId="1" applyFont="1" applyAlignment="1"/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wrapText="1"/>
    </xf>
    <xf numFmtId="178" fontId="10" fillId="0" borderId="2" xfId="3" applyNumberFormat="1" applyFont="1" applyBorder="1"/>
    <xf numFmtId="178" fontId="0" fillId="0" borderId="0" xfId="0" applyNumberFormat="1"/>
    <xf numFmtId="0" fontId="6" fillId="0" borderId="0" xfId="2" applyFont="1" applyFill="1"/>
    <xf numFmtId="0" fontId="2" fillId="0" borderId="0" xfId="2" applyFont="1" applyFill="1"/>
    <xf numFmtId="164" fontId="2" fillId="0" borderId="0" xfId="2" applyNumberFormat="1" applyFont="1" applyFill="1"/>
    <xf numFmtId="165" fontId="2" fillId="0" borderId="0" xfId="2" applyNumberFormat="1" applyFont="1" applyFill="1"/>
    <xf numFmtId="0" fontId="2" fillId="0" borderId="2" xfId="2" applyFont="1" applyFill="1" applyBorder="1"/>
    <xf numFmtId="0" fontId="0" fillId="0" borderId="0" xfId="0" applyFill="1"/>
    <xf numFmtId="0" fontId="2" fillId="0" borderId="3" xfId="2" applyFont="1" applyFill="1" applyBorder="1"/>
    <xf numFmtId="0" fontId="2" fillId="0" borderId="3" xfId="2" applyFont="1" applyFill="1" applyBorder="1" applyAlignment="1">
      <alignment horizontal="right"/>
    </xf>
    <xf numFmtId="164" fontId="2" fillId="0" borderId="3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right"/>
    </xf>
    <xf numFmtId="9" fontId="2" fillId="0" borderId="0" xfId="2" quotePrefix="1" applyNumberFormat="1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165" fontId="5" fillId="0" borderId="0" xfId="2" applyNumberFormat="1" applyFont="1" applyFill="1" applyBorder="1"/>
    <xf numFmtId="165" fontId="5" fillId="0" borderId="0" xfId="2" applyNumberFormat="1" applyFont="1" applyFill="1"/>
    <xf numFmtId="0" fontId="5" fillId="0" borderId="0" xfId="2" applyFont="1" applyFill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164" fontId="2" fillId="0" borderId="0" xfId="2" applyNumberFormat="1" applyFont="1" applyFill="1" applyBorder="1"/>
    <xf numFmtId="164" fontId="2" fillId="0" borderId="0" xfId="2" quotePrefix="1" applyNumberFormat="1" applyFont="1" applyFill="1" applyAlignment="1">
      <alignment horizontal="right"/>
    </xf>
    <xf numFmtId="0" fontId="2" fillId="0" borderId="0" xfId="2" quotePrefix="1" applyFont="1" applyFill="1" applyBorder="1" applyAlignment="1">
      <alignment horizontal="right"/>
    </xf>
    <xf numFmtId="166" fontId="2" fillId="0" borderId="0" xfId="2" quotePrefix="1" applyNumberFormat="1" applyFont="1" applyFill="1" applyAlignment="1">
      <alignment horizontal="right"/>
    </xf>
    <xf numFmtId="9" fontId="2" fillId="0" borderId="0" xfId="2" quotePrefix="1" applyNumberFormat="1" applyFont="1" applyFill="1" applyBorder="1" applyAlignment="1">
      <alignment horizontal="right"/>
    </xf>
    <xf numFmtId="0" fontId="2" fillId="0" borderId="1" xfId="2" applyFont="1" applyFill="1" applyBorder="1"/>
    <xf numFmtId="0" fontId="2" fillId="0" borderId="1" xfId="2" quotePrefix="1" applyFont="1" applyFill="1" applyBorder="1" applyAlignment="1">
      <alignment horizontal="right"/>
    </xf>
    <xf numFmtId="164" fontId="2" fillId="0" borderId="1" xfId="2" applyNumberFormat="1" applyFont="1" applyFill="1" applyBorder="1"/>
    <xf numFmtId="0" fontId="5" fillId="0" borderId="1" xfId="2" applyFont="1" applyFill="1" applyBorder="1"/>
    <xf numFmtId="2" fontId="2" fillId="0" borderId="2" xfId="2" applyNumberFormat="1" applyFont="1" applyFill="1" applyBorder="1"/>
    <xf numFmtId="164" fontId="2" fillId="0" borderId="2" xfId="2" applyNumberFormat="1" applyFont="1" applyFill="1" applyBorder="1"/>
    <xf numFmtId="164" fontId="2" fillId="0" borderId="2" xfId="2" applyNumberFormat="1" applyFont="1" applyFill="1" applyBorder="1" applyAlignment="1">
      <alignment horizontal="right"/>
    </xf>
    <xf numFmtId="165" fontId="2" fillId="0" borderId="2" xfId="2" applyNumberFormat="1" applyFont="1" applyFill="1" applyBorder="1"/>
    <xf numFmtId="0" fontId="8" fillId="0" borderId="0" xfId="2" applyFont="1" applyFill="1"/>
    <xf numFmtId="2" fontId="2" fillId="0" borderId="0" xfId="2" applyNumberFormat="1" applyFont="1" applyFill="1" applyBorder="1"/>
    <xf numFmtId="165" fontId="2" fillId="0" borderId="0" xfId="2" applyNumberFormat="1" applyFont="1" applyFill="1" applyBorder="1"/>
    <xf numFmtId="0" fontId="0" fillId="0" borderId="1" xfId="0" applyBorder="1" applyAlignment="1">
      <alignment horizontal="right" wrapText="1"/>
    </xf>
    <xf numFmtId="0" fontId="0" fillId="0" borderId="0" xfId="0" applyBorder="1" applyAlignment="1">
      <alignment horizontal="center"/>
    </xf>
    <xf numFmtId="173" fontId="2" fillId="0" borderId="1" xfId="2" applyNumberFormat="1" applyFont="1" applyBorder="1" applyAlignment="1">
      <alignment horizontal="right"/>
    </xf>
    <xf numFmtId="0" fontId="2" fillId="0" borderId="3" xfId="2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10" fillId="2" borderId="0" xfId="0" applyNumberFormat="1" applyFont="1" applyFill="1" applyBorder="1"/>
    <xf numFmtId="2" fontId="2" fillId="2" borderId="0" xfId="0" applyNumberFormat="1" applyFont="1" applyFill="1" applyBorder="1"/>
    <xf numFmtId="0" fontId="28" fillId="0" borderId="0" xfId="0" applyFont="1" applyBorder="1"/>
    <xf numFmtId="0" fontId="4" fillId="0" borderId="0" xfId="0" applyFont="1" applyBorder="1"/>
    <xf numFmtId="0" fontId="36" fillId="0" borderId="0" xfId="0" applyFont="1" applyBorder="1"/>
    <xf numFmtId="0" fontId="37" fillId="0" borderId="0" xfId="5" applyAlignment="1" applyProtection="1"/>
    <xf numFmtId="0" fontId="9" fillId="0" borderId="0" xfId="6" applyFont="1" applyBorder="1"/>
    <xf numFmtId="0" fontId="2" fillId="0" borderId="2" xfId="6" applyBorder="1"/>
    <xf numFmtId="0" fontId="2" fillId="0" borderId="0" xfId="6"/>
    <xf numFmtId="167" fontId="2" fillId="0" borderId="0" xfId="3" applyNumberFormat="1" applyFont="1" applyBorder="1" applyAlignment="1">
      <alignment horizontal="center"/>
    </xf>
    <xf numFmtId="0" fontId="2" fillId="0" borderId="0" xfId="6" applyFont="1" applyAlignment="1">
      <alignment horizontal="right" wrapText="1"/>
    </xf>
    <xf numFmtId="0" fontId="2" fillId="0" borderId="0" xfId="6" applyFont="1" applyBorder="1" applyAlignment="1">
      <alignment horizontal="right"/>
    </xf>
    <xf numFmtId="0" fontId="2" fillId="0" borderId="0" xfId="6" applyBorder="1" applyAlignment="1">
      <alignment horizontal="right"/>
    </xf>
    <xf numFmtId="0" fontId="2" fillId="0" borderId="0" xfId="6" applyFont="1"/>
    <xf numFmtId="0" fontId="2" fillId="0" borderId="0" xfId="6" applyFont="1" applyAlignment="1">
      <alignment horizontal="right"/>
    </xf>
    <xf numFmtId="0" fontId="2" fillId="0" borderId="0" xfId="6" applyAlignment="1">
      <alignment horizontal="right"/>
    </xf>
    <xf numFmtId="167" fontId="10" fillId="0" borderId="0" xfId="3" applyNumberFormat="1" applyFont="1"/>
    <xf numFmtId="0" fontId="2" fillId="0" borderId="0" xfId="6" applyBorder="1"/>
    <xf numFmtId="167" fontId="10" fillId="0" borderId="1" xfId="3" applyNumberFormat="1" applyFont="1" applyBorder="1"/>
    <xf numFmtId="1" fontId="10" fillId="0" borderId="1" xfId="3" applyNumberFormat="1" applyFont="1" applyBorder="1"/>
    <xf numFmtId="3" fontId="10" fillId="0" borderId="1" xfId="3" applyNumberFormat="1" applyFont="1" applyBorder="1"/>
    <xf numFmtId="0" fontId="10" fillId="0" borderId="0" xfId="6" applyFont="1" applyAlignment="1">
      <alignment wrapText="1"/>
    </xf>
    <xf numFmtId="3" fontId="2" fillId="0" borderId="0" xfId="6" applyNumberFormat="1" applyFont="1" applyAlignment="1">
      <alignment wrapText="1"/>
    </xf>
    <xf numFmtId="3" fontId="2" fillId="0" borderId="0" xfId="6" applyNumberFormat="1"/>
    <xf numFmtId="3" fontId="2" fillId="0" borderId="0" xfId="6" applyNumberFormat="1" applyFont="1" applyBorder="1"/>
    <xf numFmtId="0" fontId="2" fillId="0" borderId="0" xfId="6" applyFont="1" applyBorder="1"/>
    <xf numFmtId="0" fontId="10" fillId="0" borderId="0" xfId="6" applyFont="1" applyAlignment="1">
      <alignment horizontal="left" wrapText="1"/>
    </xf>
    <xf numFmtId="3" fontId="2" fillId="0" borderId="2" xfId="6" applyNumberFormat="1" applyFont="1" applyBorder="1" applyAlignment="1">
      <alignment wrapText="1"/>
    </xf>
    <xf numFmtId="3" fontId="2" fillId="0" borderId="2" xfId="6" applyNumberFormat="1" applyBorder="1"/>
    <xf numFmtId="3" fontId="2" fillId="0" borderId="0" xfId="6" applyNumberFormat="1" applyBorder="1"/>
    <xf numFmtId="0" fontId="8" fillId="0" borderId="0" xfId="6" applyFont="1" applyBorder="1"/>
    <xf numFmtId="0" fontId="2" fillId="0" borderId="0" xfId="6" applyFont="1" applyFill="1" applyBorder="1"/>
    <xf numFmtId="0" fontId="24" fillId="0" borderId="0" xfId="6" applyFont="1"/>
    <xf numFmtId="0" fontId="40" fillId="0" borderId="0" xfId="0" applyFont="1" applyBorder="1"/>
    <xf numFmtId="0" fontId="40" fillId="0" borderId="0" xfId="0" applyFont="1" applyFill="1" applyBorder="1"/>
    <xf numFmtId="0" fontId="2" fillId="0" borderId="0" xfId="6" applyFont="1" applyFill="1"/>
    <xf numFmtId="0" fontId="2" fillId="0" borderId="0" xfId="6" applyFill="1"/>
    <xf numFmtId="0" fontId="2" fillId="0" borderId="3" xfId="3" applyFont="1" applyFill="1" applyBorder="1" applyAlignment="1">
      <alignment horizontal="right"/>
    </xf>
    <xf numFmtId="0" fontId="2" fillId="0" borderId="3" xfId="6" applyFont="1" applyBorder="1" applyAlignment="1"/>
    <xf numFmtId="1" fontId="2" fillId="0" borderId="0" xfId="3" quotePrefix="1" applyNumberFormat="1" applyFont="1" applyFill="1" applyAlignment="1">
      <alignment horizontal="right"/>
    </xf>
    <xf numFmtId="14" fontId="2" fillId="0" borderId="0" xfId="3" applyNumberFormat="1" applyFont="1" applyAlignment="1">
      <alignment horizontal="right"/>
    </xf>
    <xf numFmtId="49" fontId="2" fillId="0" borderId="0" xfId="3" applyNumberFormat="1" applyFont="1" applyFill="1" applyAlignment="1">
      <alignment horizontal="right"/>
    </xf>
    <xf numFmtId="0" fontId="2" fillId="0" borderId="5" xfId="4" applyFont="1" applyBorder="1" applyAlignment="1">
      <alignment horizontal="right"/>
    </xf>
    <xf numFmtId="0" fontId="2" fillId="0" borderId="5" xfId="4" applyFont="1" applyBorder="1"/>
    <xf numFmtId="168" fontId="2" fillId="0" borderId="0" xfId="3" applyNumberFormat="1" applyFont="1" applyFill="1" applyBorder="1"/>
    <xf numFmtId="0" fontId="11" fillId="0" borderId="0" xfId="6" applyFont="1" applyAlignment="1">
      <alignment horizontal="right" wrapText="1"/>
    </xf>
    <xf numFmtId="3" fontId="11" fillId="0" borderId="0" xfId="3" applyNumberFormat="1" applyFont="1" applyBorder="1" applyAlignment="1">
      <alignment horizontal="right"/>
    </xf>
    <xf numFmtId="0" fontId="10" fillId="0" borderId="0" xfId="6" applyFont="1" applyBorder="1"/>
    <xf numFmtId="3" fontId="10" fillId="0" borderId="1" xfId="6" applyNumberFormat="1" applyFont="1" applyFill="1" applyBorder="1"/>
    <xf numFmtId="3" fontId="11" fillId="0" borderId="1" xfId="3" applyNumberFormat="1" applyFont="1" applyBorder="1" applyAlignment="1">
      <alignment horizontal="right"/>
    </xf>
    <xf numFmtId="3" fontId="2" fillId="0" borderId="0" xfId="6" applyNumberFormat="1" applyFont="1" applyFill="1"/>
    <xf numFmtId="3" fontId="2" fillId="0" borderId="0" xfId="6" applyNumberFormat="1" applyFill="1"/>
    <xf numFmtId="3" fontId="2" fillId="0" borderId="0" xfId="6" applyNumberFormat="1" applyFont="1"/>
    <xf numFmtId="3" fontId="2" fillId="0" borderId="2" xfId="6" applyNumberFormat="1" applyFont="1" applyFill="1" applyBorder="1"/>
    <xf numFmtId="3" fontId="2" fillId="0" borderId="2" xfId="6" applyNumberFormat="1" applyFill="1" applyBorder="1"/>
    <xf numFmtId="3" fontId="2" fillId="0" borderId="2" xfId="6" applyNumberFormat="1" applyFont="1" applyBorder="1"/>
    <xf numFmtId="3" fontId="2" fillId="0" borderId="0" xfId="6" applyNumberFormat="1" applyFont="1" applyFill="1" applyBorder="1"/>
    <xf numFmtId="3" fontId="2" fillId="0" borderId="0" xfId="6" applyNumberFormat="1" applyFill="1" applyBorder="1"/>
    <xf numFmtId="3" fontId="13" fillId="0" borderId="0" xfId="6" applyNumberFormat="1" applyFont="1" applyBorder="1"/>
    <xf numFmtId="0" fontId="24" fillId="0" borderId="0" xfId="6" applyFont="1" applyFill="1"/>
    <xf numFmtId="3" fontId="24" fillId="0" borderId="0" xfId="6" applyNumberFormat="1" applyFont="1" applyFill="1"/>
    <xf numFmtId="3" fontId="24" fillId="0" borderId="0" xfId="6" applyNumberFormat="1" applyFont="1"/>
    <xf numFmtId="3" fontId="41" fillId="0" borderId="0" xfId="3" applyNumberFormat="1" applyFont="1" applyBorder="1" applyAlignment="1">
      <alignment horizontal="left"/>
    </xf>
    <xf numFmtId="3" fontId="10" fillId="0" borderId="0" xfId="3" applyNumberFormat="1" applyFont="1" applyBorder="1" applyAlignment="1">
      <alignment horizontal="right"/>
    </xf>
    <xf numFmtId="2" fontId="5" fillId="0" borderId="0" xfId="4" applyNumberFormat="1"/>
    <xf numFmtId="3" fontId="42" fillId="0" borderId="0" xfId="4" applyNumberFormat="1" applyFont="1" applyBorder="1"/>
    <xf numFmtId="0" fontId="2" fillId="0" borderId="0" xfId="4" applyFont="1" applyBorder="1"/>
    <xf numFmtId="167" fontId="9" fillId="0" borderId="0" xfId="0" applyNumberFormat="1" applyFont="1" applyBorder="1"/>
    <xf numFmtId="0" fontId="5" fillId="0" borderId="3" xfId="2" applyFont="1" applyBorder="1"/>
    <xf numFmtId="0" fontId="5" fillId="0" borderId="1" xfId="2" applyFont="1" applyBorder="1"/>
    <xf numFmtId="0" fontId="5" fillId="0" borderId="1" xfId="2" applyFont="1" applyBorder="1" applyAlignment="1">
      <alignment horizontal="center"/>
    </xf>
    <xf numFmtId="0" fontId="2" fillId="0" borderId="0" xfId="2" applyFont="1"/>
    <xf numFmtId="3" fontId="2" fillId="0" borderId="0" xfId="2" applyNumberFormat="1" applyFont="1"/>
    <xf numFmtId="0" fontId="5" fillId="0" borderId="0" xfId="2" applyFont="1"/>
    <xf numFmtId="3" fontId="13" fillId="0" borderId="0" xfId="2" applyNumberFormat="1" applyFont="1"/>
    <xf numFmtId="0" fontId="2" fillId="3" borderId="0" xfId="2" applyFont="1" applyFill="1"/>
    <xf numFmtId="0" fontId="2" fillId="3" borderId="0" xfId="2" applyFont="1" applyFill="1" applyAlignment="1">
      <alignment wrapText="1"/>
    </xf>
    <xf numFmtId="3" fontId="2" fillId="3" borderId="0" xfId="2" applyNumberFormat="1" applyFont="1" applyFill="1"/>
    <xf numFmtId="0" fontId="2" fillId="3" borderId="12" xfId="2" applyFont="1" applyFill="1" applyBorder="1"/>
    <xf numFmtId="4" fontId="2" fillId="3" borderId="12" xfId="2" applyNumberFormat="1" applyFont="1" applyFill="1" applyBorder="1"/>
    <xf numFmtId="0" fontId="0" fillId="0" borderId="12" xfId="0" applyBorder="1"/>
    <xf numFmtId="0" fontId="41" fillId="3" borderId="0" xfId="2" applyFont="1" applyFill="1"/>
    <xf numFmtId="0" fontId="10" fillId="0" borderId="2" xfId="2" applyFont="1" applyBorder="1"/>
    <xf numFmtId="0" fontId="30" fillId="0" borderId="2" xfId="2" applyFont="1" applyBorder="1"/>
    <xf numFmtId="3" fontId="10" fillId="0" borderId="2" xfId="2" applyNumberFormat="1" applyFont="1" applyBorder="1"/>
    <xf numFmtId="0" fontId="9" fillId="0" borderId="0" xfId="15" applyFont="1"/>
    <xf numFmtId="0" fontId="24" fillId="0" borderId="0" xfId="0" applyFont="1"/>
    <xf numFmtId="0" fontId="24" fillId="0" borderId="0" xfId="0" applyFont="1" applyAlignment="1">
      <alignment horizontal="right"/>
    </xf>
    <xf numFmtId="3" fontId="43" fillId="0" borderId="0" xfId="15" applyNumberFormat="1" applyFont="1"/>
    <xf numFmtId="0" fontId="2" fillId="0" borderId="5" xfId="0" applyFont="1" applyBorder="1"/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41" fillId="0" borderId="0" xfId="0" applyFont="1" applyBorder="1"/>
    <xf numFmtId="49" fontId="2" fillId="0" borderId="0" xfId="0" quotePrefix="1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2" fillId="0" borderId="0" xfId="2" applyFont="1" applyBorder="1" applyAlignment="1"/>
    <xf numFmtId="0" fontId="8" fillId="0" borderId="0" xfId="15" applyFont="1" applyFill="1" applyBorder="1"/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0" fillId="0" borderId="0" xfId="0" applyFont="1" applyBorder="1"/>
    <xf numFmtId="0" fontId="30" fillId="0" borderId="0" xfId="0" applyFont="1" applyBorder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2" fillId="0" borderId="0" xfId="2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2" fillId="0" borderId="0" xfId="15" applyFont="1" applyFill="1" applyBorder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quotePrefix="1" applyFont="1"/>
    <xf numFmtId="0" fontId="24" fillId="0" borderId="0" xfId="2" applyFont="1"/>
    <xf numFmtId="3" fontId="24" fillId="0" borderId="0" xfId="0" applyNumberFormat="1" applyFont="1"/>
    <xf numFmtId="0" fontId="12" fillId="0" borderId="0" xfId="6" applyFont="1"/>
    <xf numFmtId="0" fontId="44" fillId="0" borderId="0" xfId="6" applyFont="1" applyProtection="1"/>
    <xf numFmtId="3" fontId="12" fillId="0" borderId="0" xfId="6" applyNumberFormat="1" applyFont="1" applyProtection="1"/>
    <xf numFmtId="0" fontId="12" fillId="0" borderId="0" xfId="6" applyFont="1" applyBorder="1"/>
    <xf numFmtId="0" fontId="12" fillId="0" borderId="0" xfId="6" applyFont="1" applyBorder="1" applyProtection="1"/>
    <xf numFmtId="3" fontId="12" fillId="0" borderId="0" xfId="6" applyNumberFormat="1" applyFont="1" applyBorder="1" applyProtection="1"/>
    <xf numFmtId="0" fontId="2" fillId="0" borderId="0" xfId="6" applyFont="1" applyBorder="1" applyProtection="1"/>
    <xf numFmtId="3" fontId="45" fillId="0" borderId="0" xfId="6" applyNumberFormat="1" applyFont="1" applyBorder="1" applyProtection="1"/>
    <xf numFmtId="3" fontId="46" fillId="0" borderId="0" xfId="6" applyNumberFormat="1" applyFont="1" applyBorder="1" applyProtection="1">
      <protection locked="0"/>
    </xf>
    <xf numFmtId="3" fontId="2" fillId="0" borderId="0" xfId="6" applyNumberFormat="1" applyFont="1" applyBorder="1" applyProtection="1"/>
    <xf numFmtId="0" fontId="47" fillId="0" borderId="0" xfId="6" applyFont="1"/>
    <xf numFmtId="3" fontId="2" fillId="0" borderId="2" xfId="6" applyNumberFormat="1" applyFont="1" applyBorder="1" applyProtection="1"/>
    <xf numFmtId="0" fontId="48" fillId="0" borderId="0" xfId="6" applyFont="1"/>
    <xf numFmtId="0" fontId="49" fillId="0" borderId="0" xfId="6" applyFont="1" applyAlignment="1"/>
    <xf numFmtId="0" fontId="49" fillId="0" borderId="0" xfId="6" applyFont="1" applyAlignment="1">
      <alignment wrapText="1"/>
    </xf>
    <xf numFmtId="3" fontId="49" fillId="0" borderId="0" xfId="6" applyNumberFormat="1" applyFont="1" applyBorder="1" applyAlignment="1" applyProtection="1"/>
    <xf numFmtId="0" fontId="48" fillId="0" borderId="0" xfId="6" applyFont="1" applyAlignment="1"/>
    <xf numFmtId="0" fontId="48" fillId="0" borderId="0" xfId="6" applyFont="1" applyAlignment="1">
      <alignment wrapText="1"/>
    </xf>
    <xf numFmtId="3" fontId="48" fillId="0" borderId="0" xfId="6" applyNumberFormat="1" applyFont="1" applyBorder="1" applyAlignment="1" applyProtection="1"/>
    <xf numFmtId="0" fontId="49" fillId="0" borderId="0" xfId="6" applyFont="1" applyBorder="1" applyAlignment="1">
      <alignment wrapText="1"/>
    </xf>
    <xf numFmtId="3" fontId="12" fillId="0" borderId="0" xfId="6" applyNumberFormat="1" applyFont="1"/>
    <xf numFmtId="0" fontId="48" fillId="0" borderId="0" xfId="6" applyFont="1" applyBorder="1" applyAlignment="1"/>
    <xf numFmtId="0" fontId="48" fillId="0" borderId="0" xfId="6" applyFont="1" applyBorder="1" applyAlignment="1">
      <alignment wrapText="1"/>
    </xf>
    <xf numFmtId="0" fontId="49" fillId="0" borderId="2" xfId="6" applyFont="1" applyBorder="1" applyAlignment="1"/>
    <xf numFmtId="0" fontId="49" fillId="0" borderId="2" xfId="6" applyFont="1" applyBorder="1" applyAlignment="1">
      <alignment wrapText="1"/>
    </xf>
    <xf numFmtId="3" fontId="49" fillId="0" borderId="2" xfId="6" applyNumberFormat="1" applyFont="1" applyBorder="1" applyAlignment="1" applyProtection="1"/>
    <xf numFmtId="0" fontId="2" fillId="0" borderId="0" xfId="6" applyAlignment="1"/>
    <xf numFmtId="3" fontId="10" fillId="0" borderId="0" xfId="6" applyNumberFormat="1" applyFont="1" applyBorder="1" applyAlignment="1" applyProtection="1"/>
    <xf numFmtId="0" fontId="12" fillId="0" borderId="0" xfId="6" applyFont="1" applyAlignment="1"/>
    <xf numFmtId="0" fontId="12" fillId="3" borderId="0" xfId="6" applyFont="1" applyFill="1"/>
    <xf numFmtId="3" fontId="12" fillId="3" borderId="0" xfId="6" applyNumberFormat="1" applyFont="1" applyFill="1"/>
    <xf numFmtId="0" fontId="2" fillId="3" borderId="0" xfId="6" applyFill="1"/>
    <xf numFmtId="0" fontId="2" fillId="4" borderId="0" xfId="6" applyFill="1"/>
    <xf numFmtId="0" fontId="12" fillId="4" borderId="0" xfId="6" applyFont="1" applyFill="1"/>
    <xf numFmtId="0" fontId="12" fillId="0" borderId="0" xfId="9" applyFont="1"/>
    <xf numFmtId="0" fontId="44" fillId="0" borderId="0" xfId="9" applyFont="1" applyProtection="1"/>
    <xf numFmtId="3" fontId="12" fillId="0" borderId="0" xfId="9" applyNumberFormat="1" applyFont="1" applyProtection="1"/>
    <xf numFmtId="0" fontId="12" fillId="0" borderId="0" xfId="9" applyFont="1" applyBorder="1"/>
    <xf numFmtId="0" fontId="12" fillId="0" borderId="0" xfId="9" applyFont="1" applyBorder="1" applyProtection="1"/>
    <xf numFmtId="3" fontId="12" fillId="0" borderId="0" xfId="9" applyNumberFormat="1" applyFont="1" applyBorder="1" applyProtection="1"/>
    <xf numFmtId="0" fontId="2" fillId="0" borderId="0" xfId="9" applyFont="1" applyBorder="1" applyProtection="1"/>
    <xf numFmtId="3" fontId="45" fillId="0" borderId="0" xfId="9" applyNumberFormat="1" applyFont="1" applyBorder="1" applyProtection="1"/>
    <xf numFmtId="3" fontId="2" fillId="0" borderId="0" xfId="9" applyNumberFormat="1" applyFont="1" applyBorder="1" applyProtection="1">
      <protection locked="0"/>
    </xf>
    <xf numFmtId="3" fontId="2" fillId="0" borderId="0" xfId="9" applyNumberFormat="1" applyFont="1" applyBorder="1" applyProtection="1"/>
    <xf numFmtId="0" fontId="47" fillId="0" borderId="0" xfId="9" applyFont="1"/>
    <xf numFmtId="0" fontId="2" fillId="0" borderId="0" xfId="9"/>
    <xf numFmtId="3" fontId="10" fillId="0" borderId="1" xfId="9" applyNumberFormat="1" applyFont="1" applyBorder="1" applyAlignment="1" applyProtection="1">
      <alignment horizontal="right"/>
    </xf>
    <xf numFmtId="0" fontId="48" fillId="0" borderId="0" xfId="9" applyFont="1" applyProtection="1">
      <protection hidden="1"/>
    </xf>
    <xf numFmtId="0" fontId="2" fillId="0" borderId="0" xfId="9" applyProtection="1">
      <protection hidden="1"/>
    </xf>
    <xf numFmtId="0" fontId="2" fillId="0" borderId="0" xfId="9" applyAlignment="1" applyProtection="1">
      <alignment vertical="top"/>
      <protection hidden="1"/>
    </xf>
    <xf numFmtId="0" fontId="49" fillId="0" borderId="0" xfId="9" applyFont="1" applyAlignment="1" applyProtection="1">
      <alignment vertical="top" wrapText="1"/>
      <protection hidden="1"/>
    </xf>
    <xf numFmtId="0" fontId="2" fillId="0" borderId="0" xfId="17" applyFont="1" applyProtection="1">
      <protection hidden="1"/>
    </xf>
    <xf numFmtId="0" fontId="50" fillId="0" borderId="0" xfId="9" applyFont="1" applyAlignment="1" applyProtection="1">
      <protection hidden="1"/>
    </xf>
    <xf numFmtId="0" fontId="49" fillId="0" borderId="0" xfId="9" applyFont="1" applyProtection="1">
      <protection hidden="1"/>
    </xf>
    <xf numFmtId="178" fontId="2" fillId="0" borderId="0" xfId="9" applyNumberFormat="1" applyFont="1" applyBorder="1" applyProtection="1"/>
    <xf numFmtId="0" fontId="49" fillId="0" borderId="0" xfId="9" applyFont="1" applyAlignment="1" applyProtection="1">
      <protection hidden="1"/>
    </xf>
    <xf numFmtId="174" fontId="2" fillId="0" borderId="0" xfId="19" applyNumberFormat="1" applyFont="1" applyBorder="1" applyProtection="1"/>
    <xf numFmtId="1" fontId="2" fillId="0" borderId="0" xfId="19" applyNumberFormat="1" applyFont="1" applyBorder="1" applyProtection="1"/>
    <xf numFmtId="0" fontId="9" fillId="0" borderId="0" xfId="9" applyFont="1"/>
    <xf numFmtId="4" fontId="2" fillId="0" borderId="0" xfId="9" applyNumberFormat="1" applyFont="1" applyBorder="1" applyProtection="1"/>
    <xf numFmtId="3" fontId="10" fillId="0" borderId="0" xfId="9" applyNumberFormat="1" applyFont="1" applyBorder="1" applyProtection="1"/>
    <xf numFmtId="0" fontId="48" fillId="0" borderId="1" xfId="9" applyFont="1" applyBorder="1" applyProtection="1">
      <protection hidden="1"/>
    </xf>
    <xf numFmtId="3" fontId="10" fillId="0" borderId="1" xfId="9" applyNumberFormat="1" applyFont="1" applyBorder="1" applyProtection="1"/>
    <xf numFmtId="0" fontId="49" fillId="0" borderId="0" xfId="9" applyFont="1"/>
    <xf numFmtId="0" fontId="2" fillId="0" borderId="0" xfId="4" applyFont="1" applyFill="1" applyBorder="1"/>
    <xf numFmtId="0" fontId="5" fillId="0" borderId="0" xfId="17"/>
    <xf numFmtId="0" fontId="5" fillId="0" borderId="0" xfId="17" applyBorder="1"/>
    <xf numFmtId="0" fontId="2" fillId="0" borderId="0" xfId="17" applyFont="1"/>
    <xf numFmtId="0" fontId="2" fillId="0" borderId="0" xfId="17" applyFont="1" applyBorder="1"/>
    <xf numFmtId="0" fontId="12" fillId="3" borderId="0" xfId="9" applyFont="1" applyFill="1"/>
    <xf numFmtId="3" fontId="12" fillId="3" borderId="0" xfId="9" applyNumberFormat="1" applyFont="1" applyFill="1"/>
    <xf numFmtId="0" fontId="12" fillId="4" borderId="0" xfId="9" applyFont="1" applyFill="1"/>
    <xf numFmtId="0" fontId="12" fillId="0" borderId="0" xfId="9" applyFont="1" applyFill="1"/>
    <xf numFmtId="3" fontId="12" fillId="0" borderId="0" xfId="9" applyNumberFormat="1" applyFont="1" applyFill="1"/>
    <xf numFmtId="3" fontId="46" fillId="0" borderId="0" xfId="9" applyNumberFormat="1" applyFont="1" applyBorder="1" applyProtection="1">
      <protection locked="0"/>
    </xf>
    <xf numFmtId="0" fontId="54" fillId="0" borderId="0" xfId="9" applyFont="1"/>
    <xf numFmtId="3" fontId="2" fillId="0" borderId="2" xfId="9" applyNumberFormat="1" applyFont="1" applyBorder="1" applyProtection="1"/>
    <xf numFmtId="0" fontId="12" fillId="0" borderId="2" xfId="9" applyFont="1" applyBorder="1"/>
    <xf numFmtId="0" fontId="48" fillId="0" borderId="0" xfId="9" applyFont="1"/>
    <xf numFmtId="0" fontId="12" fillId="0" borderId="1" xfId="9" applyFont="1" applyBorder="1"/>
    <xf numFmtId="3" fontId="2" fillId="0" borderId="0" xfId="9" applyNumberFormat="1" applyFont="1" applyBorder="1" applyAlignment="1" applyProtection="1">
      <alignment horizontal="right"/>
    </xf>
    <xf numFmtId="0" fontId="2" fillId="0" borderId="0" xfId="9" applyAlignment="1">
      <alignment vertical="top"/>
    </xf>
    <xf numFmtId="0" fontId="49" fillId="0" borderId="0" xfId="9" applyFont="1" applyAlignment="1">
      <alignment vertical="top" wrapText="1"/>
    </xf>
    <xf numFmtId="0" fontId="2" fillId="0" borderId="1" xfId="9" applyBorder="1" applyAlignment="1">
      <alignment vertical="top"/>
    </xf>
    <xf numFmtId="0" fontId="48" fillId="0" borderId="1" xfId="9" applyFont="1" applyBorder="1" applyAlignment="1">
      <alignment vertical="top" wrapText="1"/>
    </xf>
    <xf numFmtId="3" fontId="2" fillId="0" borderId="1" xfId="9" applyNumberFormat="1" applyFont="1" applyBorder="1" applyAlignment="1" applyProtection="1">
      <alignment horizontal="right"/>
    </xf>
    <xf numFmtId="0" fontId="49" fillId="0" borderId="0" xfId="9" applyFont="1" applyAlignment="1"/>
    <xf numFmtId="0" fontId="49" fillId="0" borderId="0" xfId="9" applyFont="1" applyAlignment="1">
      <alignment wrapText="1"/>
    </xf>
    <xf numFmtId="3" fontId="49" fillId="0" borderId="0" xfId="9" applyNumberFormat="1" applyFont="1" applyBorder="1" applyAlignment="1" applyProtection="1"/>
    <xf numFmtId="0" fontId="48" fillId="0" borderId="0" xfId="9" applyFont="1" applyAlignment="1"/>
    <xf numFmtId="0" fontId="49" fillId="0" borderId="1" xfId="9" applyFont="1" applyBorder="1" applyAlignment="1"/>
    <xf numFmtId="0" fontId="49" fillId="0" borderId="1" xfId="9" applyFont="1" applyBorder="1" applyAlignment="1">
      <alignment wrapText="1"/>
    </xf>
    <xf numFmtId="3" fontId="49" fillId="0" borderId="1" xfId="9" applyNumberFormat="1" applyFont="1" applyBorder="1" applyAlignment="1" applyProtection="1"/>
    <xf numFmtId="0" fontId="2" fillId="0" borderId="0" xfId="9" applyAlignment="1"/>
    <xf numFmtId="0" fontId="48" fillId="0" borderId="0" xfId="9" applyFont="1" applyAlignment="1">
      <alignment wrapText="1"/>
    </xf>
    <xf numFmtId="3" fontId="10" fillId="0" borderId="0" xfId="9" applyNumberFormat="1" applyFont="1" applyBorder="1" applyAlignment="1" applyProtection="1"/>
    <xf numFmtId="0" fontId="12" fillId="0" borderId="0" xfId="9" applyFont="1" applyAlignment="1"/>
    <xf numFmtId="3" fontId="2" fillId="0" borderId="0" xfId="9" applyNumberFormat="1" applyFont="1" applyBorder="1" applyAlignment="1" applyProtection="1"/>
    <xf numFmtId="0" fontId="2" fillId="0" borderId="2" xfId="9" applyFont="1" applyBorder="1" applyProtection="1"/>
    <xf numFmtId="0" fontId="10" fillId="0" borderId="0" xfId="9" applyFont="1" applyBorder="1" applyProtection="1"/>
    <xf numFmtId="3" fontId="12" fillId="0" borderId="0" xfId="9" applyNumberFormat="1" applyFont="1" applyBorder="1"/>
    <xf numFmtId="0" fontId="2" fillId="0" borderId="0" xfId="9" applyFont="1"/>
    <xf numFmtId="0" fontId="10" fillId="0" borderId="0" xfId="9" applyFont="1" applyBorder="1"/>
    <xf numFmtId="3" fontId="2" fillId="0" borderId="0" xfId="9" applyNumberFormat="1" applyFont="1" applyBorder="1"/>
    <xf numFmtId="0" fontId="2" fillId="0" borderId="0" xfId="9" applyFont="1" applyBorder="1"/>
    <xf numFmtId="0" fontId="2" fillId="0" borderId="0" xfId="9" applyFont="1" applyFill="1" applyBorder="1"/>
    <xf numFmtId="0" fontId="12" fillId="0" borderId="0" xfId="9" applyFont="1" applyAlignment="1">
      <alignment wrapText="1"/>
    </xf>
    <xf numFmtId="3" fontId="2" fillId="0" borderId="0" xfId="9" applyNumberFormat="1" applyFont="1"/>
    <xf numFmtId="3" fontId="12" fillId="0" borderId="0" xfId="9" applyNumberFormat="1" applyFont="1"/>
    <xf numFmtId="167" fontId="9" fillId="0" borderId="1" xfId="6" applyNumberFormat="1" applyFont="1" applyBorder="1"/>
    <xf numFmtId="1" fontId="2" fillId="0" borderId="0" xfId="6" applyNumberFormat="1"/>
    <xf numFmtId="0" fontId="2" fillId="0" borderId="1" xfId="6" applyBorder="1"/>
    <xf numFmtId="1" fontId="24" fillId="0" borderId="5" xfId="6" applyNumberFormat="1" applyFont="1" applyFill="1" applyBorder="1" applyAlignment="1">
      <alignment horizontal="left"/>
    </xf>
    <xf numFmtId="1" fontId="24" fillId="0" borderId="5" xfId="6" applyNumberFormat="1" applyFont="1" applyFill="1" applyBorder="1"/>
    <xf numFmtId="0" fontId="24" fillId="0" borderId="5" xfId="6" applyFont="1" applyFill="1" applyBorder="1"/>
    <xf numFmtId="3" fontId="24" fillId="0" borderId="5" xfId="6" applyNumberFormat="1" applyFont="1" applyFill="1" applyBorder="1"/>
    <xf numFmtId="3" fontId="55" fillId="0" borderId="5" xfId="6" applyNumberFormat="1" applyFont="1" applyFill="1" applyBorder="1"/>
    <xf numFmtId="1" fontId="24" fillId="0" borderId="0" xfId="6" applyNumberFormat="1" applyFont="1" applyFill="1" applyAlignment="1">
      <alignment horizontal="left"/>
    </xf>
    <xf numFmtId="1" fontId="24" fillId="0" borderId="0" xfId="6" applyNumberFormat="1" applyFont="1" applyFill="1"/>
    <xf numFmtId="0" fontId="24" fillId="0" borderId="0" xfId="6" applyFont="1" applyFill="1" applyAlignment="1">
      <alignment horizontal="left"/>
    </xf>
    <xf numFmtId="3" fontId="24" fillId="0" borderId="0" xfId="6" applyNumberFormat="1" applyFont="1" applyFill="1" applyBorder="1"/>
    <xf numFmtId="3" fontId="24" fillId="0" borderId="0" xfId="6" quotePrefix="1" applyNumberFormat="1" applyFont="1" applyFill="1"/>
    <xf numFmtId="1" fontId="24" fillId="0" borderId="0" xfId="6" applyNumberFormat="1" applyFont="1" applyFill="1" applyBorder="1"/>
    <xf numFmtId="0" fontId="24" fillId="0" borderId="0" xfId="6" applyFont="1" applyFill="1" applyBorder="1"/>
    <xf numFmtId="1" fontId="24" fillId="0" borderId="1" xfId="6" applyNumberFormat="1" applyFont="1" applyFill="1" applyBorder="1" applyAlignment="1">
      <alignment wrapText="1"/>
    </xf>
    <xf numFmtId="3" fontId="26" fillId="0" borderId="0" xfId="6" applyNumberFormat="1" applyFont="1" applyFill="1" applyBorder="1"/>
    <xf numFmtId="0" fontId="24" fillId="0" borderId="1" xfId="6" applyFont="1" applyFill="1" applyBorder="1" applyAlignment="1">
      <alignment wrapText="1"/>
    </xf>
    <xf numFmtId="3" fontId="24" fillId="0" borderId="1" xfId="6" applyNumberFormat="1" applyFont="1" applyFill="1" applyBorder="1" applyAlignment="1">
      <alignment wrapText="1"/>
    </xf>
    <xf numFmtId="3" fontId="26" fillId="0" borderId="1" xfId="6" applyNumberFormat="1" applyFont="1" applyFill="1" applyBorder="1" applyAlignment="1">
      <alignment wrapText="1"/>
    </xf>
    <xf numFmtId="0" fontId="26" fillId="0" borderId="1" xfId="6" applyFont="1" applyFill="1" applyBorder="1" applyAlignment="1">
      <alignment wrapText="1"/>
    </xf>
    <xf numFmtId="0" fontId="24" fillId="0" borderId="1" xfId="6" applyNumberFormat="1" applyFont="1" applyFill="1" applyBorder="1" applyAlignment="1">
      <alignment wrapText="1"/>
    </xf>
    <xf numFmtId="181" fontId="24" fillId="0" borderId="0" xfId="6" applyNumberFormat="1" applyFont="1"/>
    <xf numFmtId="3" fontId="8" fillId="0" borderId="0" xfId="6" applyNumberFormat="1" applyFont="1"/>
    <xf numFmtId="181" fontId="24" fillId="0" borderId="13" xfId="6" applyNumberFormat="1" applyFont="1" applyBorder="1" applyAlignment="1">
      <alignment horizontal="center"/>
    </xf>
    <xf numFmtId="181" fontId="24" fillId="0" borderId="14" xfId="6" applyNumberFormat="1" applyFont="1" applyFill="1" applyBorder="1" applyAlignment="1">
      <alignment horizontal="center"/>
    </xf>
    <xf numFmtId="181" fontId="24" fillId="0" borderId="13" xfId="6" applyNumberFormat="1" applyFont="1" applyFill="1" applyBorder="1" applyAlignment="1">
      <alignment horizontal="center"/>
    </xf>
    <xf numFmtId="181" fontId="24" fillId="0" borderId="15" xfId="6" applyNumberFormat="1" applyFont="1" applyBorder="1" applyAlignment="1">
      <alignment horizontal="center"/>
    </xf>
    <xf numFmtId="181" fontId="24" fillId="0" borderId="0" xfId="6" applyNumberFormat="1" applyFont="1" applyBorder="1"/>
    <xf numFmtId="0" fontId="24" fillId="0" borderId="0" xfId="6" applyFont="1" applyBorder="1"/>
    <xf numFmtId="3" fontId="24" fillId="0" borderId="0" xfId="6" applyNumberFormat="1" applyFont="1" applyBorder="1"/>
    <xf numFmtId="3" fontId="8" fillId="0" borderId="0" xfId="6" applyNumberFormat="1" applyFont="1" applyBorder="1"/>
    <xf numFmtId="181" fontId="24" fillId="0" borderId="0" xfId="6" applyNumberFormat="1" applyFont="1" applyBorder="1" applyAlignment="1">
      <alignment horizontal="center"/>
    </xf>
    <xf numFmtId="181" fontId="24" fillId="0" borderId="14" xfId="6" applyNumberFormat="1" applyFont="1" applyBorder="1" applyAlignment="1">
      <alignment horizontal="center"/>
    </xf>
    <xf numFmtId="181" fontId="24" fillId="0" borderId="13" xfId="6" applyNumberFormat="1" applyFont="1" applyFill="1" applyBorder="1" applyAlignment="1" applyProtection="1">
      <alignment horizontal="center"/>
    </xf>
    <xf numFmtId="181" fontId="24" fillId="0" borderId="13" xfId="6" applyNumberFormat="1" applyFont="1" applyBorder="1" applyAlignment="1" applyProtection="1">
      <alignment horizontal="center"/>
    </xf>
    <xf numFmtId="181" fontId="24" fillId="0" borderId="0" xfId="6" applyNumberFormat="1" applyFont="1" applyFill="1"/>
    <xf numFmtId="181" fontId="24" fillId="0" borderId="0" xfId="6" quotePrefix="1" applyNumberFormat="1" applyFont="1"/>
    <xf numFmtId="181" fontId="24" fillId="0" borderId="0" xfId="6" applyNumberFormat="1" applyFont="1" applyFill="1" applyBorder="1" applyAlignment="1" applyProtection="1">
      <alignment horizontal="center"/>
    </xf>
    <xf numFmtId="181" fontId="24" fillId="0" borderId="0" xfId="6" applyNumberFormat="1" applyFont="1" applyFill="1" applyBorder="1" applyAlignment="1">
      <alignment horizontal="center"/>
    </xf>
    <xf numFmtId="181" fontId="24" fillId="0" borderId="0" xfId="6" applyNumberFormat="1" applyFont="1" applyBorder="1" applyAlignment="1" applyProtection="1">
      <alignment horizontal="center"/>
    </xf>
    <xf numFmtId="181" fontId="24" fillId="0" borderId="0" xfId="6" applyNumberFormat="1" applyFont="1" applyFill="1" applyBorder="1"/>
    <xf numFmtId="0" fontId="24" fillId="0" borderId="0" xfId="6" applyFont="1" applyBorder="1" applyAlignment="1">
      <alignment horizontal="left"/>
    </xf>
    <xf numFmtId="3" fontId="27" fillId="0" borderId="0" xfId="6" applyNumberFormat="1" applyFont="1"/>
    <xf numFmtId="0" fontId="2" fillId="5" borderId="0" xfId="6" applyFill="1"/>
    <xf numFmtId="14" fontId="2" fillId="0" borderId="0" xfId="3" applyNumberFormat="1" applyFont="1" applyBorder="1" applyAlignment="1">
      <alignment horizontal="center"/>
    </xf>
    <xf numFmtId="3" fontId="27" fillId="0" borderId="0" xfId="6" applyNumberFormat="1" applyFont="1" applyAlignment="1">
      <alignment horizontal="left"/>
    </xf>
    <xf numFmtId="0" fontId="35" fillId="0" borderId="0" xfId="11" applyFont="1" applyAlignment="1">
      <alignment horizontal="right"/>
    </xf>
    <xf numFmtId="173" fontId="2" fillId="0" borderId="0" xfId="3" quotePrefix="1" applyNumberFormat="1" applyFont="1"/>
    <xf numFmtId="173" fontId="2" fillId="0" borderId="0" xfId="3" applyNumberFormat="1" applyFont="1"/>
    <xf numFmtId="3" fontId="56" fillId="0" borderId="0" xfId="3" applyNumberFormat="1" applyFont="1" applyFill="1" applyBorder="1" applyAlignment="1">
      <alignment horizontal="center"/>
    </xf>
    <xf numFmtId="0" fontId="57" fillId="0" borderId="0" xfId="6" applyFont="1"/>
    <xf numFmtId="167" fontId="2" fillId="0" borderId="0" xfId="6" applyNumberFormat="1" applyFont="1" applyAlignment="1">
      <alignment horizontal="left"/>
    </xf>
    <xf numFmtId="181" fontId="2" fillId="0" borderId="0" xfId="6" applyNumberFormat="1" applyFont="1" applyAlignment="1">
      <alignment horizontal="left"/>
    </xf>
    <xf numFmtId="0" fontId="2" fillId="0" borderId="0" xfId="6" applyFont="1" applyAlignment="1">
      <alignment wrapText="1"/>
    </xf>
    <xf numFmtId="3" fontId="2" fillId="0" borderId="0" xfId="3" applyNumberFormat="1" applyFont="1" applyBorder="1" applyProtection="1">
      <protection locked="0"/>
    </xf>
    <xf numFmtId="0" fontId="24" fillId="0" borderId="0" xfId="6" applyFont="1" applyAlignment="1">
      <alignment horizontal="right"/>
    </xf>
    <xf numFmtId="3" fontId="24" fillId="0" borderId="0" xfId="6" applyNumberFormat="1" applyFont="1" applyAlignment="1">
      <alignment horizontal="right"/>
    </xf>
    <xf numFmtId="0" fontId="2" fillId="0" borderId="0" xfId="6" applyFont="1" applyAlignment="1">
      <alignment horizontal="left" wrapText="1"/>
    </xf>
    <xf numFmtId="167" fontId="2" fillId="0" borderId="0" xfId="6" applyNumberFormat="1" applyFont="1" applyBorder="1" applyAlignment="1">
      <alignment horizontal="left"/>
    </xf>
    <xf numFmtId="181" fontId="2" fillId="0" borderId="0" xfId="6" applyNumberFormat="1" applyFont="1" applyBorder="1" applyAlignment="1">
      <alignment horizontal="left"/>
    </xf>
    <xf numFmtId="165" fontId="2" fillId="0" borderId="0" xfId="9" applyNumberFormat="1" applyBorder="1"/>
    <xf numFmtId="0" fontId="9" fillId="0" borderId="0" xfId="9" applyFont="1" applyBorder="1"/>
    <xf numFmtId="0" fontId="24" fillId="0" borderId="0" xfId="9" applyFont="1"/>
    <xf numFmtId="165" fontId="2" fillId="0" borderId="0" xfId="9" applyNumberFormat="1" applyBorder="1" applyAlignment="1"/>
    <xf numFmtId="0" fontId="2" fillId="0" borderId="0" xfId="9" applyFont="1" applyBorder="1" applyAlignment="1">
      <alignment horizontal="left"/>
    </xf>
    <xf numFmtId="164" fontId="2" fillId="0" borderId="3" xfId="9" applyNumberFormat="1" applyFont="1" applyBorder="1" applyAlignment="1">
      <alignment horizontal="right"/>
    </xf>
    <xf numFmtId="0" fontId="2" fillId="0" borderId="3" xfId="9" applyFont="1" applyBorder="1" applyAlignment="1">
      <alignment horizontal="right"/>
    </xf>
    <xf numFmtId="0" fontId="2" fillId="0" borderId="0" xfId="9" applyFont="1" applyBorder="1" applyAlignment="1">
      <alignment horizontal="center"/>
    </xf>
    <xf numFmtId="0" fontId="2" fillId="5" borderId="0" xfId="9" applyFont="1" applyFill="1" applyBorder="1" applyAlignment="1">
      <alignment horizontal="center"/>
    </xf>
    <xf numFmtId="164" fontId="2" fillId="0" borderId="0" xfId="9" applyNumberFormat="1" applyFont="1" applyAlignment="1">
      <alignment horizontal="right"/>
    </xf>
    <xf numFmtId="0" fontId="2" fillId="0" borderId="0" xfId="9" applyFont="1" applyBorder="1" applyAlignment="1">
      <alignment horizontal="right"/>
    </xf>
    <xf numFmtId="165" fontId="2" fillId="0" borderId="0" xfId="9" applyNumberFormat="1"/>
    <xf numFmtId="0" fontId="2" fillId="0" borderId="0" xfId="9" applyFont="1" applyAlignment="1">
      <alignment horizontal="right"/>
    </xf>
    <xf numFmtId="164" fontId="2" fillId="0" borderId="0" xfId="9" quotePrefix="1" applyNumberFormat="1" applyFont="1" applyAlignment="1">
      <alignment horizontal="right"/>
    </xf>
    <xf numFmtId="164" fontId="2" fillId="0" borderId="0" xfId="9" applyNumberFormat="1" applyFont="1"/>
    <xf numFmtId="164" fontId="2" fillId="0" borderId="0" xfId="9" applyNumberFormat="1" applyFont="1" applyBorder="1" applyAlignment="1">
      <alignment horizontal="right"/>
    </xf>
    <xf numFmtId="3" fontId="27" fillId="0" borderId="0" xfId="9" applyNumberFormat="1" applyFont="1" applyBorder="1" applyAlignment="1">
      <alignment horizontal="left"/>
    </xf>
    <xf numFmtId="164" fontId="2" fillId="0" borderId="0" xfId="9" applyNumberFormat="1" applyFont="1" applyBorder="1"/>
    <xf numFmtId="164" fontId="2" fillId="0" borderId="0" xfId="9" quotePrefix="1" applyNumberFormat="1" applyFont="1" applyBorder="1" applyAlignment="1">
      <alignment horizontal="right"/>
    </xf>
    <xf numFmtId="9" fontId="2" fillId="0" borderId="0" xfId="9" applyNumberFormat="1" applyFont="1" applyBorder="1" applyAlignment="1">
      <alignment horizontal="right"/>
    </xf>
    <xf numFmtId="0" fontId="2" fillId="0" borderId="0" xfId="9" applyBorder="1"/>
    <xf numFmtId="0" fontId="2" fillId="0" borderId="0" xfId="9" applyFont="1" applyFill="1" applyBorder="1" applyAlignment="1">
      <alignment horizontal="right"/>
    </xf>
    <xf numFmtId="164" fontId="2" fillId="0" borderId="1" xfId="9" applyNumberFormat="1" applyFont="1" applyBorder="1"/>
    <xf numFmtId="164" fontId="2" fillId="0" borderId="1" xfId="9" applyNumberFormat="1" applyFont="1" applyBorder="1" applyAlignment="1">
      <alignment horizontal="right"/>
    </xf>
    <xf numFmtId="0" fontId="2" fillId="0" borderId="1" xfId="9" applyFont="1" applyBorder="1"/>
    <xf numFmtId="0" fontId="2" fillId="0" borderId="1" xfId="9" applyFont="1" applyFill="1" applyBorder="1" applyAlignment="1">
      <alignment horizontal="right"/>
    </xf>
    <xf numFmtId="3" fontId="10" fillId="0" borderId="0" xfId="14" applyNumberFormat="1" applyFont="1"/>
    <xf numFmtId="3" fontId="10" fillId="0" borderId="0" xfId="3" applyNumberFormat="1" applyFont="1"/>
    <xf numFmtId="174" fontId="10" fillId="0" borderId="0" xfId="3" applyNumberFormat="1" applyFont="1"/>
    <xf numFmtId="0" fontId="2" fillId="0" borderId="0" xfId="14"/>
    <xf numFmtId="0" fontId="57" fillId="0" borderId="0" xfId="9" applyFont="1"/>
    <xf numFmtId="167" fontId="2" fillId="0" borderId="0" xfId="9" applyNumberFormat="1" applyFont="1" applyAlignment="1">
      <alignment horizontal="left"/>
    </xf>
    <xf numFmtId="181" fontId="2" fillId="0" borderId="0" xfId="9" applyNumberFormat="1" applyFont="1" applyAlignment="1">
      <alignment horizontal="left"/>
    </xf>
    <xf numFmtId="0" fontId="2" fillId="0" borderId="0" xfId="9" applyFont="1" applyAlignment="1">
      <alignment wrapText="1"/>
    </xf>
    <xf numFmtId="0" fontId="10" fillId="0" borderId="0" xfId="9" applyFont="1" applyAlignment="1">
      <alignment wrapText="1"/>
    </xf>
    <xf numFmtId="3" fontId="2" fillId="0" borderId="0" xfId="14" applyNumberFormat="1"/>
    <xf numFmtId="3" fontId="2" fillId="0" borderId="0" xfId="14" applyNumberFormat="1" applyFont="1"/>
    <xf numFmtId="2" fontId="2" fillId="0" borderId="0" xfId="14" applyNumberFormat="1" applyFont="1" applyBorder="1"/>
    <xf numFmtId="3" fontId="24" fillId="0" borderId="0" xfId="9" applyNumberFormat="1" applyFont="1"/>
    <xf numFmtId="0" fontId="2" fillId="0" borderId="0" xfId="9" applyFont="1" applyAlignment="1">
      <alignment horizontal="left" wrapText="1"/>
    </xf>
    <xf numFmtId="3" fontId="13" fillId="0" borderId="0" xfId="14" applyNumberFormat="1" applyFont="1"/>
    <xf numFmtId="167" fontId="2" fillId="0" borderId="0" xfId="9" applyNumberFormat="1" applyFont="1" applyBorder="1" applyAlignment="1">
      <alignment horizontal="left"/>
    </xf>
    <xf numFmtId="181" fontId="2" fillId="0" borderId="0" xfId="9" applyNumberFormat="1" applyFont="1" applyBorder="1" applyAlignment="1">
      <alignment horizontal="left"/>
    </xf>
    <xf numFmtId="3" fontId="13" fillId="0" borderId="0" xfId="14" applyNumberFormat="1" applyFont="1" applyBorder="1"/>
    <xf numFmtId="0" fontId="2" fillId="0" borderId="2" xfId="9" applyFont="1" applyBorder="1"/>
    <xf numFmtId="3" fontId="2" fillId="0" borderId="2" xfId="9" applyNumberFormat="1" applyFont="1" applyBorder="1"/>
    <xf numFmtId="3" fontId="13" fillId="0" borderId="2" xfId="9" applyNumberFormat="1" applyFont="1" applyBorder="1"/>
    <xf numFmtId="2" fontId="2" fillId="0" borderId="2" xfId="9" applyNumberFormat="1" applyFont="1" applyBorder="1"/>
    <xf numFmtId="3" fontId="27" fillId="0" borderId="0" xfId="9" applyNumberFormat="1" applyFont="1"/>
    <xf numFmtId="3" fontId="6" fillId="0" borderId="0" xfId="9" applyNumberFormat="1" applyFont="1" applyBorder="1" applyProtection="1">
      <protection locked="0"/>
    </xf>
    <xf numFmtId="3" fontId="29" fillId="0" borderId="0" xfId="9" applyNumberFormat="1" applyFont="1" applyBorder="1"/>
    <xf numFmtId="0" fontId="5" fillId="0" borderId="0" xfId="18" applyNumberFormat="1" applyFont="1" applyBorder="1"/>
    <xf numFmtId="174" fontId="5" fillId="0" borderId="0" xfId="18" applyNumberFormat="1" applyFont="1" applyBorder="1"/>
    <xf numFmtId="0" fontId="5" fillId="0" borderId="0" xfId="18" applyBorder="1"/>
    <xf numFmtId="3" fontId="6" fillId="0" borderId="0" xfId="9" applyNumberFormat="1" applyFont="1" applyBorder="1"/>
    <xf numFmtId="3" fontId="29" fillId="0" borderId="1" xfId="9" applyNumberFormat="1" applyFont="1" applyBorder="1"/>
    <xf numFmtId="3" fontId="30" fillId="0" borderId="5" xfId="9" applyNumberFormat="1" applyFont="1" applyBorder="1" applyAlignment="1">
      <alignment horizontal="left"/>
    </xf>
    <xf numFmtId="3" fontId="30" fillId="0" borderId="1" xfId="9" applyNumberFormat="1" applyFont="1" applyBorder="1"/>
    <xf numFmtId="3" fontId="5" fillId="0" borderId="1" xfId="9" applyNumberFormat="1" applyFont="1" applyBorder="1"/>
    <xf numFmtId="3" fontId="30" fillId="0" borderId="5" xfId="9" applyNumberFormat="1" applyFont="1" applyBorder="1" applyAlignment="1">
      <alignment horizontal="right"/>
    </xf>
    <xf numFmtId="3" fontId="30" fillId="0" borderId="0" xfId="9" applyNumberFormat="1" applyFont="1" applyBorder="1" applyAlignment="1">
      <alignment horizontal="right"/>
    </xf>
    <xf numFmtId="0" fontId="2" fillId="6" borderId="0" xfId="9" applyFill="1"/>
    <xf numFmtId="3" fontId="27" fillId="0" borderId="0" xfId="9" applyNumberFormat="1" applyFont="1" applyAlignment="1">
      <alignment horizontal="left"/>
    </xf>
    <xf numFmtId="1" fontId="27" fillId="5" borderId="0" xfId="9" applyNumberFormat="1" applyFont="1" applyFill="1" applyAlignment="1">
      <alignment horizontal="left"/>
    </xf>
    <xf numFmtId="3" fontId="2" fillId="0" borderId="0" xfId="9" applyNumberFormat="1"/>
    <xf numFmtId="3" fontId="5" fillId="0" borderId="0" xfId="9" applyNumberFormat="1" applyFont="1" applyAlignment="1">
      <alignment horizontal="right"/>
    </xf>
    <xf numFmtId="3" fontId="30" fillId="0" borderId="0" xfId="9" applyNumberFormat="1" applyFont="1" applyAlignment="1">
      <alignment horizontal="right"/>
    </xf>
    <xf numFmtId="3" fontId="5" fillId="0" borderId="0" xfId="9" applyNumberFormat="1" applyFont="1" applyAlignment="1">
      <alignment horizontal="left"/>
    </xf>
    <xf numFmtId="3" fontId="10" fillId="0" borderId="0" xfId="9" applyNumberFormat="1" applyFont="1" applyAlignment="1">
      <alignment horizontal="right"/>
    </xf>
    <xf numFmtId="3" fontId="31" fillId="0" borderId="0" xfId="9" applyNumberFormat="1" applyFont="1"/>
    <xf numFmtId="1" fontId="5" fillId="0" borderId="0" xfId="16" applyNumberFormat="1"/>
    <xf numFmtId="0" fontId="5" fillId="0" borderId="0" xfId="16"/>
    <xf numFmtId="3" fontId="10" fillId="0" borderId="0" xfId="9" applyNumberFormat="1" applyFont="1" applyBorder="1" applyAlignment="1">
      <alignment horizontal="right"/>
    </xf>
    <xf numFmtId="3" fontId="10" fillId="0" borderId="0" xfId="9" applyNumberFormat="1" applyFont="1" applyFill="1" applyBorder="1" applyAlignment="1">
      <alignment horizontal="right"/>
    </xf>
    <xf numFmtId="174" fontId="5" fillId="0" borderId="0" xfId="16" applyNumberFormat="1" applyFill="1" applyBorder="1"/>
    <xf numFmtId="174" fontId="5" fillId="6" borderId="0" xfId="16" applyNumberFormat="1" applyFill="1" applyBorder="1"/>
    <xf numFmtId="3" fontId="2" fillId="0" borderId="0" xfId="9" applyNumberFormat="1" applyBorder="1"/>
    <xf numFmtId="0" fontId="61" fillId="0" borderId="0" xfId="9" applyFont="1"/>
    <xf numFmtId="3" fontId="32" fillId="0" borderId="1" xfId="9" applyNumberFormat="1" applyFont="1" applyBorder="1" applyAlignment="1">
      <alignment horizontal="right"/>
    </xf>
    <xf numFmtId="3" fontId="33" fillId="0" borderId="1" xfId="9" applyNumberFormat="1" applyFont="1" applyBorder="1" applyAlignment="1">
      <alignment horizontal="right"/>
    </xf>
    <xf numFmtId="3" fontId="5" fillId="0" borderId="1" xfId="9" applyNumberFormat="1" applyFont="1" applyBorder="1" applyAlignment="1">
      <alignment horizontal="left"/>
    </xf>
    <xf numFmtId="0" fontId="61" fillId="0" borderId="0" xfId="9" applyFont="1" applyBorder="1"/>
    <xf numFmtId="14" fontId="61" fillId="0" borderId="0" xfId="9" applyNumberFormat="1" applyFont="1" applyBorder="1"/>
    <xf numFmtId="3" fontId="27" fillId="0" borderId="0" xfId="9" applyNumberFormat="1" applyFont="1" applyAlignment="1"/>
    <xf numFmtId="3" fontId="24" fillId="0" borderId="0" xfId="9" applyNumberFormat="1" applyFont="1" applyAlignment="1"/>
    <xf numFmtId="3" fontId="2" fillId="5" borderId="0" xfId="9" applyNumberFormat="1" applyFont="1" applyFill="1"/>
    <xf numFmtId="0" fontId="10" fillId="0" borderId="0" xfId="9" applyFont="1" applyAlignment="1">
      <alignment horizontal="left" wrapText="1"/>
    </xf>
    <xf numFmtId="0" fontId="24" fillId="0" borderId="0" xfId="9" applyFont="1" applyBorder="1"/>
    <xf numFmtId="0" fontId="2" fillId="0" borderId="1" xfId="9" applyBorder="1"/>
    <xf numFmtId="3" fontId="2" fillId="0" borderId="1" xfId="9" applyNumberFormat="1" applyBorder="1"/>
    <xf numFmtId="14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14" fillId="0" borderId="1" xfId="1" applyNumberFormat="1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49" fontId="0" fillId="0" borderId="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4" xfId="0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7" fontId="2" fillId="0" borderId="4" xfId="3" applyNumberFormat="1" applyFont="1" applyBorder="1" applyAlignment="1">
      <alignment horizontal="center"/>
    </xf>
    <xf numFmtId="0" fontId="2" fillId="0" borderId="4" xfId="6" applyFont="1" applyBorder="1" applyAlignment="1">
      <alignment horizontal="center"/>
    </xf>
    <xf numFmtId="0" fontId="2" fillId="0" borderId="4" xfId="6" applyBorder="1" applyAlignment="1">
      <alignment horizontal="center"/>
    </xf>
    <xf numFmtId="0" fontId="2" fillId="0" borderId="3" xfId="3" applyFont="1" applyFill="1" applyBorder="1" applyAlignment="1">
      <alignment horizontal="center"/>
    </xf>
    <xf numFmtId="14" fontId="2" fillId="0" borderId="1" xfId="3" applyNumberFormat="1" applyFont="1" applyFill="1" applyBorder="1" applyAlignment="1">
      <alignment horizontal="center"/>
    </xf>
    <xf numFmtId="0" fontId="2" fillId="0" borderId="1" xfId="6" applyFont="1" applyBorder="1" applyAlignment="1">
      <alignment horizontal="center"/>
    </xf>
    <xf numFmtId="0" fontId="2" fillId="0" borderId="3" xfId="6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5" fillId="0" borderId="3" xfId="2" applyFont="1" applyFill="1" applyBorder="1" applyAlignment="1"/>
    <xf numFmtId="164" fontId="2" fillId="0" borderId="4" xfId="2" applyNumberFormat="1" applyFont="1" applyFill="1" applyBorder="1" applyAlignment="1">
      <alignment horizontal="center"/>
    </xf>
    <xf numFmtId="0" fontId="5" fillId="0" borderId="4" xfId="2" applyFont="1" applyFill="1" applyBorder="1" applyAlignment="1"/>
    <xf numFmtId="0" fontId="2" fillId="0" borderId="5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8" fillId="0" borderId="2" xfId="6" applyFont="1" applyBorder="1" applyAlignment="1"/>
    <xf numFmtId="0" fontId="48" fillId="0" borderId="1" xfId="9" applyFont="1" applyBorder="1" applyAlignment="1" applyProtection="1">
      <protection hidden="1"/>
    </xf>
    <xf numFmtId="0" fontId="2" fillId="0" borderId="1" xfId="9" applyBorder="1" applyAlignment="1" applyProtection="1">
      <protection hidden="1"/>
    </xf>
    <xf numFmtId="0" fontId="48" fillId="0" borderId="2" xfId="9" applyFont="1" applyBorder="1" applyAlignment="1"/>
    <xf numFmtId="0" fontId="2" fillId="0" borderId="2" xfId="9" applyBorder="1" applyAlignment="1"/>
    <xf numFmtId="0" fontId="13" fillId="0" borderId="4" xfId="9" applyFont="1" applyBorder="1" applyAlignment="1">
      <alignment horizontal="center"/>
    </xf>
    <xf numFmtId="164" fontId="2" fillId="0" borderId="3" xfId="9" applyNumberFormat="1" applyFont="1" applyBorder="1" applyAlignment="1">
      <alignment horizontal="center"/>
    </xf>
    <xf numFmtId="164" fontId="2" fillId="0" borderId="0" xfId="9" applyNumberFormat="1" applyFont="1" applyAlignment="1">
      <alignment horizontal="center"/>
    </xf>
    <xf numFmtId="164" fontId="14" fillId="0" borderId="1" xfId="9" applyNumberFormat="1" applyFont="1" applyBorder="1" applyAlignment="1">
      <alignment horizontal="center"/>
    </xf>
  </cellXfs>
  <cellStyles count="28">
    <cellStyle name="Följde hyperlänken" xfId="7"/>
    <cellStyle name="Hyperlänk" xfId="5" builtinId="8"/>
    <cellStyle name="Hyperlänk 2" xfId="27"/>
    <cellStyle name="Normal" xfId="0" builtinId="0" customBuiltin="1"/>
    <cellStyle name="Normal 2" xfId="2"/>
    <cellStyle name="Normal 2 2" xfId="8"/>
    <cellStyle name="Normal 3" xfId="9"/>
    <cellStyle name="Normal 4" xfId="6"/>
    <cellStyle name="Normal 5" xfId="1"/>
    <cellStyle name="Normal 6" xfId="10"/>
    <cellStyle name="Normal 6 2" xfId="11"/>
    <cellStyle name="Normal 7" xfId="12"/>
    <cellStyle name="Normal 8" xfId="13"/>
    <cellStyle name="Normal 9" xfId="14"/>
    <cellStyle name="Normal_Blad1" xfId="15"/>
    <cellStyle name="Normal_Byggkost." xfId="16"/>
    <cellStyle name="Normal_Kommuner och landsting, bilagor2005_dec" xfId="17"/>
    <cellStyle name="Normal_Landsting 2005_dec" xfId="4"/>
    <cellStyle name="Normal_NPIKost" xfId="18"/>
    <cellStyle name="Normal_Tabell 2_1" xfId="3"/>
    <cellStyle name="Procent 2" xfId="19"/>
    <cellStyle name="Procent 3" xfId="20"/>
    <cellStyle name="Procent 4" xfId="21"/>
    <cellStyle name="Tusental (0)_1999 (2)" xfId="22"/>
    <cellStyle name="Tusental 2" xfId="23"/>
    <cellStyle name="Tusental 3" xfId="24"/>
    <cellStyle name="Tusental 4" xfId="25"/>
    <cellStyle name="Valuta (0)_1999 (2)" xfId="26"/>
  </cellStyles>
  <dxfs count="17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3790950</xdr:colOff>
          <xdr:row>3</xdr:row>
          <xdr:rowOff>0</xdr:rowOff>
        </xdr:from>
        <xdr:to>
          <xdr:col>2</xdr:col>
          <xdr:colOff>1714500</xdr:colOff>
          <xdr:row>3</xdr:row>
          <xdr:rowOff>219075</xdr:rowOff>
        </xdr:to>
        <xdr:sp macro="" textlink="">
          <xdr:nvSpPr>
            <xdr:cNvPr id="21505" name="ComboBox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3552825</xdr:colOff>
          <xdr:row>3</xdr:row>
          <xdr:rowOff>0</xdr:rowOff>
        </xdr:from>
        <xdr:to>
          <xdr:col>3</xdr:col>
          <xdr:colOff>276225</xdr:colOff>
          <xdr:row>4</xdr:row>
          <xdr:rowOff>28575</xdr:rowOff>
        </xdr:to>
        <xdr:sp macro="" textlink="">
          <xdr:nvSpPr>
            <xdr:cNvPr id="22529" name="ComboBox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3</xdr:col>
          <xdr:colOff>771525</xdr:colOff>
          <xdr:row>4</xdr:row>
          <xdr:rowOff>9525</xdr:rowOff>
        </xdr:to>
        <xdr:sp macro="" textlink="">
          <xdr:nvSpPr>
            <xdr:cNvPr id="23553" name="ComboBox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name="Fråga från QryXL_1" connectionId="1" autoFormatId="16" applyNumberFormats="0" applyBorderFormats="0" applyFontFormats="1" applyPatternFormats="1" applyAlignmentFormats="0" applyWidthHeightFormats="0">
  <queryTableRefresh nextId="3">
    <queryTableFields count="2">
      <queryTableField id="1" name="kommun"/>
      <queryTableField id="2" name="namn"/>
    </queryTableFields>
  </queryTableRefresh>
</queryTable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tabSelected="1" zoomScaleNormal="100" workbookViewId="0"/>
  </sheetViews>
  <sheetFormatPr defaultColWidth="0" defaultRowHeight="12.75" zeroHeight="1" x14ac:dyDescent="0.2"/>
  <cols>
    <col min="1" max="1" width="10.140625" customWidth="1"/>
    <col min="2" max="2" width="37.140625" customWidth="1"/>
    <col min="3" max="6" width="9.140625" customWidth="1"/>
    <col min="7" max="12" width="9.140625" hidden="1" customWidth="1"/>
  </cols>
  <sheetData>
    <row r="1" spans="1:3" x14ac:dyDescent="0.2">
      <c r="A1" s="1" t="s">
        <v>187</v>
      </c>
      <c r="B1" s="1"/>
      <c r="C1" s="1"/>
    </row>
    <row r="2" spans="1:3" x14ac:dyDescent="0.2">
      <c r="A2" s="1" t="s">
        <v>188</v>
      </c>
      <c r="B2" s="1"/>
      <c r="C2" s="1"/>
    </row>
    <row r="3" spans="1:3" x14ac:dyDescent="0.2"/>
    <row r="4" spans="1:3" ht="26.25" x14ac:dyDescent="0.4">
      <c r="A4" s="107" t="s">
        <v>189</v>
      </c>
      <c r="B4" s="108"/>
    </row>
    <row r="5" spans="1:3" ht="18.75" x14ac:dyDescent="0.3">
      <c r="A5" s="109" t="str">
        <f>"Utjämningsår "&amp;C46&amp;""</f>
        <v>Utjämningsår 2017</v>
      </c>
      <c r="B5" s="108"/>
    </row>
    <row r="6" spans="1:3" ht="18.75" x14ac:dyDescent="0.3">
      <c r="A6" s="109" t="str">
        <f>IF(Innehåll!C47="utfall","Utfall","Preliminärt utfall")</f>
        <v>Utfall</v>
      </c>
      <c r="B6" s="108"/>
    </row>
    <row r="7" spans="1:3" ht="18.75" x14ac:dyDescent="0.3">
      <c r="A7" s="109"/>
      <c r="B7" s="108"/>
    </row>
    <row r="8" spans="1:3" x14ac:dyDescent="0.2"/>
    <row r="9" spans="1:3" s="3" customFormat="1" ht="15.75" x14ac:dyDescent="0.25">
      <c r="A9" s="2" t="s">
        <v>0</v>
      </c>
    </row>
    <row r="10" spans="1:3" ht="15.75" customHeight="1" x14ac:dyDescent="0.25">
      <c r="A10" s="110" t="s">
        <v>1</v>
      </c>
      <c r="B10" s="110" t="s">
        <v>189</v>
      </c>
    </row>
    <row r="11" spans="1:3" ht="15" x14ac:dyDescent="0.25">
      <c r="A11" s="110" t="s">
        <v>2</v>
      </c>
      <c r="B11" s="110" t="s">
        <v>199</v>
      </c>
    </row>
    <row r="12" spans="1:3" ht="15" x14ac:dyDescent="0.25">
      <c r="A12" s="110" t="s">
        <v>4</v>
      </c>
      <c r="B12" s="110" t="s">
        <v>200</v>
      </c>
    </row>
    <row r="13" spans="1:3" ht="15" x14ac:dyDescent="0.25">
      <c r="A13" s="110" t="s">
        <v>190</v>
      </c>
      <c r="B13" s="110" t="s">
        <v>201</v>
      </c>
    </row>
    <row r="14" spans="1:3" ht="15" x14ac:dyDescent="0.25">
      <c r="A14" s="110" t="s">
        <v>191</v>
      </c>
      <c r="B14" s="110" t="s">
        <v>202</v>
      </c>
    </row>
    <row r="15" spans="1:3" ht="15" x14ac:dyDescent="0.25">
      <c r="A15" s="110" t="s">
        <v>192</v>
      </c>
      <c r="B15" s="110" t="s">
        <v>203</v>
      </c>
    </row>
    <row r="16" spans="1:3" ht="15" x14ac:dyDescent="0.25">
      <c r="A16" s="110" t="s">
        <v>268</v>
      </c>
      <c r="B16" s="110" t="s">
        <v>269</v>
      </c>
    </row>
    <row r="17" spans="1:2" ht="15" x14ac:dyDescent="0.25">
      <c r="A17" s="110" t="s">
        <v>193</v>
      </c>
      <c r="B17" s="110" t="s">
        <v>204</v>
      </c>
    </row>
    <row r="18" spans="1:2" ht="15" x14ac:dyDescent="0.25">
      <c r="A18" s="110" t="s">
        <v>194</v>
      </c>
      <c r="B18" s="110" t="s">
        <v>205</v>
      </c>
    </row>
    <row r="19" spans="1:2" ht="15" x14ac:dyDescent="0.25">
      <c r="A19" s="110" t="s">
        <v>195</v>
      </c>
      <c r="B19" s="110" t="s">
        <v>206</v>
      </c>
    </row>
    <row r="20" spans="1:2" ht="15" x14ac:dyDescent="0.25">
      <c r="A20" s="110" t="s">
        <v>196</v>
      </c>
      <c r="B20" s="110" t="s">
        <v>207</v>
      </c>
    </row>
    <row r="21" spans="1:2" ht="15" x14ac:dyDescent="0.25">
      <c r="A21" s="110" t="s">
        <v>197</v>
      </c>
      <c r="B21" s="110" t="s">
        <v>113</v>
      </c>
    </row>
    <row r="22" spans="1:2" ht="15" x14ac:dyDescent="0.25">
      <c r="A22" s="110" t="s">
        <v>198</v>
      </c>
      <c r="B22" s="110" t="s">
        <v>210</v>
      </c>
    </row>
    <row r="23" spans="1:2" ht="15" x14ac:dyDescent="0.25">
      <c r="A23" s="110" t="s">
        <v>208</v>
      </c>
      <c r="B23" s="110" t="s">
        <v>211</v>
      </c>
    </row>
    <row r="24" spans="1:2" ht="15" x14ac:dyDescent="0.25">
      <c r="A24" s="296" t="s">
        <v>209</v>
      </c>
      <c r="B24" s="297" t="s">
        <v>682</v>
      </c>
    </row>
    <row r="25" spans="1:2" ht="15" x14ac:dyDescent="0.25">
      <c r="A25" s="296" t="s">
        <v>679</v>
      </c>
      <c r="B25" s="297" t="s">
        <v>683</v>
      </c>
    </row>
    <row r="26" spans="1:2" ht="15" x14ac:dyDescent="0.25">
      <c r="A26" s="296" t="s">
        <v>680</v>
      </c>
      <c r="B26" s="297" t="s">
        <v>684</v>
      </c>
    </row>
    <row r="27" spans="1:2" ht="15" x14ac:dyDescent="0.25">
      <c r="A27" s="296" t="s">
        <v>681</v>
      </c>
      <c r="B27" s="297" t="s">
        <v>685</v>
      </c>
    </row>
    <row r="28" spans="1:2" ht="15" x14ac:dyDescent="0.25">
      <c r="A28" s="110" t="s">
        <v>678</v>
      </c>
      <c r="B28" s="110" t="s">
        <v>3</v>
      </c>
    </row>
    <row r="29" spans="1:2" ht="15" x14ac:dyDescent="0.25">
      <c r="A29" s="296" t="s">
        <v>686</v>
      </c>
      <c r="B29" s="296" t="s">
        <v>687</v>
      </c>
    </row>
    <row r="30" spans="1:2" ht="15" x14ac:dyDescent="0.25">
      <c r="A30" s="110"/>
      <c r="B30" s="110"/>
    </row>
    <row r="31" spans="1:2" ht="15.75" x14ac:dyDescent="0.25">
      <c r="A31" s="265" t="s">
        <v>667</v>
      </c>
      <c r="B31" s="266"/>
    </row>
    <row r="32" spans="1:2" ht="15" x14ac:dyDescent="0.25">
      <c r="A32" s="297" t="s">
        <v>668</v>
      </c>
      <c r="B32" s="297" t="s">
        <v>669</v>
      </c>
    </row>
    <row r="33" spans="1:12" ht="15" x14ac:dyDescent="0.25">
      <c r="A33" s="297" t="s">
        <v>670</v>
      </c>
      <c r="B33" s="297" t="s">
        <v>199</v>
      </c>
    </row>
    <row r="34" spans="1:12" ht="15" x14ac:dyDescent="0.25">
      <c r="A34" s="297" t="s">
        <v>671</v>
      </c>
      <c r="B34" s="297" t="s">
        <v>200</v>
      </c>
    </row>
    <row r="35" spans="1:12" ht="15" x14ac:dyDescent="0.25">
      <c r="A35" s="110"/>
      <c r="B35" s="110"/>
    </row>
    <row r="36" spans="1:12" ht="15" x14ac:dyDescent="0.25">
      <c r="A36" s="267" t="s">
        <v>672</v>
      </c>
    </row>
    <row r="37" spans="1:12" x14ac:dyDescent="0.2">
      <c r="A37" t="s">
        <v>673</v>
      </c>
    </row>
    <row r="38" spans="1:12" x14ac:dyDescent="0.2">
      <c r="A38" t="s">
        <v>674</v>
      </c>
    </row>
    <row r="39" spans="1:12" x14ac:dyDescent="0.2">
      <c r="A39" t="s">
        <v>675</v>
      </c>
    </row>
    <row r="40" spans="1:12" x14ac:dyDescent="0.2"/>
    <row r="41" spans="1:12" ht="15" x14ac:dyDescent="0.25">
      <c r="A41" s="267" t="s">
        <v>676</v>
      </c>
    </row>
    <row r="42" spans="1:12" x14ac:dyDescent="0.2">
      <c r="A42" s="268" t="s">
        <v>677</v>
      </c>
    </row>
    <row r="43" spans="1:12" ht="15" x14ac:dyDescent="0.25">
      <c r="A43" s="110"/>
      <c r="B43" s="110"/>
    </row>
    <row r="44" spans="1:12" hidden="1" x14ac:dyDescent="0.2"/>
    <row r="45" spans="1:12" ht="15.75" hidden="1" x14ac:dyDescent="0.25">
      <c r="A45" s="2" t="s">
        <v>72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8" hidden="1" customHeight="1" x14ac:dyDescent="0.2">
      <c r="A46" t="s">
        <v>5</v>
      </c>
      <c r="C46" s="23" t="s">
        <v>344</v>
      </c>
    </row>
    <row r="47" spans="1:12" hidden="1" x14ac:dyDescent="0.2">
      <c r="A47" t="s">
        <v>50</v>
      </c>
      <c r="C47" s="23" t="s">
        <v>345</v>
      </c>
    </row>
    <row r="48" spans="1:12" hidden="1" x14ac:dyDescent="0.2">
      <c r="A48" t="s">
        <v>7</v>
      </c>
      <c r="C48" s="23" t="s">
        <v>346</v>
      </c>
    </row>
    <row r="49" spans="1:3" ht="19.5" hidden="1" customHeight="1" x14ac:dyDescent="0.2">
      <c r="A49" t="s">
        <v>6</v>
      </c>
      <c r="C49" s="23" t="s">
        <v>347</v>
      </c>
    </row>
    <row r="50" spans="1:3" hidden="1" x14ac:dyDescent="0.2">
      <c r="A50" t="s">
        <v>8</v>
      </c>
      <c r="C50" s="23" t="s">
        <v>347</v>
      </c>
    </row>
    <row r="51" spans="1:3" ht="19.5" hidden="1" customHeight="1" x14ac:dyDescent="0.2">
      <c r="A51" t="s">
        <v>9</v>
      </c>
      <c r="C51" s="23" t="s">
        <v>348</v>
      </c>
    </row>
    <row r="52" spans="1:3" hidden="1" x14ac:dyDescent="0.2">
      <c r="A52" t="s">
        <v>10</v>
      </c>
      <c r="C52" s="23" t="s">
        <v>349</v>
      </c>
    </row>
    <row r="53" spans="1:3" hidden="1" x14ac:dyDescent="0.2">
      <c r="A53" t="s">
        <v>11</v>
      </c>
      <c r="C53" s="23" t="s">
        <v>350</v>
      </c>
    </row>
    <row r="54" spans="1:3" ht="19.5" hidden="1" customHeight="1" x14ac:dyDescent="0.2">
      <c r="A54" t="s">
        <v>14</v>
      </c>
      <c r="C54" s="23" t="s">
        <v>351</v>
      </c>
    </row>
    <row r="55" spans="1:3" hidden="1" x14ac:dyDescent="0.2">
      <c r="A55" t="s">
        <v>12</v>
      </c>
      <c r="C55" s="23" t="s">
        <v>349</v>
      </c>
    </row>
    <row r="56" spans="1:3" hidden="1" x14ac:dyDescent="0.2">
      <c r="A56" t="s">
        <v>13</v>
      </c>
      <c r="C56" s="23" t="s">
        <v>350</v>
      </c>
    </row>
    <row r="57" spans="1:3" ht="19.5" hidden="1" customHeight="1" x14ac:dyDescent="0.2">
      <c r="A57" t="s">
        <v>15</v>
      </c>
      <c r="C57" s="23" t="s">
        <v>352</v>
      </c>
    </row>
    <row r="58" spans="1:3" hidden="1" x14ac:dyDescent="0.2">
      <c r="A58" t="s">
        <v>16</v>
      </c>
      <c r="C58" s="23" t="s">
        <v>350</v>
      </c>
    </row>
    <row r="59" spans="1:3" ht="19.5" hidden="1" customHeight="1" x14ac:dyDescent="0.2">
      <c r="A59" t="s">
        <v>18</v>
      </c>
      <c r="C59" s="23" t="s">
        <v>352</v>
      </c>
    </row>
    <row r="60" spans="1:3" hidden="1" x14ac:dyDescent="0.2">
      <c r="A60" t="s">
        <v>17</v>
      </c>
      <c r="C60" s="23" t="s">
        <v>350</v>
      </c>
    </row>
    <row r="61" spans="1:3" ht="19.5" hidden="1" customHeight="1" x14ac:dyDescent="0.2">
      <c r="A61" t="str">
        <f>"Uppräkningsfaktor för skatteunderlaget "&amp;C46</f>
        <v>Uppräkningsfaktor för skatteunderlaget 2017</v>
      </c>
      <c r="C61" s="23" t="s">
        <v>353</v>
      </c>
    </row>
    <row r="62" spans="1:3" hidden="1" x14ac:dyDescent="0.2">
      <c r="A62" t="str">
        <f>"Uppräkningsfaktor för skatteunderlaget "&amp;C46+1</f>
        <v>Uppräkningsfaktor för skatteunderlaget 2018</v>
      </c>
      <c r="C62" s="23" t="s">
        <v>354</v>
      </c>
    </row>
    <row r="63" spans="1:3" ht="19.5" hidden="1" customHeight="1" x14ac:dyDescent="0.2">
      <c r="A63" t="s">
        <v>212</v>
      </c>
      <c r="C63" s="23" t="s">
        <v>355</v>
      </c>
    </row>
    <row r="64" spans="1:3" hidden="1" x14ac:dyDescent="0.2">
      <c r="A64" t="s">
        <v>213</v>
      </c>
      <c r="C64" s="23" t="s">
        <v>355</v>
      </c>
    </row>
    <row r="65" spans="3:3" hidden="1" x14ac:dyDescent="0.2">
      <c r="C65" s="23" t="s">
        <v>356</v>
      </c>
    </row>
    <row r="66" spans="3:3" hidden="1" x14ac:dyDescent="0.2"/>
    <row r="67" spans="3:3" hidden="1" x14ac:dyDescent="0.2"/>
    <row r="68" spans="3:3" hidden="1" x14ac:dyDescent="0.2"/>
    <row r="69" spans="3:3" hidden="1" x14ac:dyDescent="0.2"/>
    <row r="70" spans="3:3" hidden="1" x14ac:dyDescent="0.2"/>
    <row r="71" spans="3:3" hidden="1" x14ac:dyDescent="0.2"/>
    <row r="72" spans="3:3" hidden="1" x14ac:dyDescent="0.2"/>
    <row r="73" spans="3:3" hidden="1" x14ac:dyDescent="0.2"/>
    <row r="74" spans="3:3" hidden="1" x14ac:dyDescent="0.2"/>
  </sheetData>
  <hyperlinks>
    <hyperlink ref="A42" r:id="rId1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46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4.5703125" customWidth="1"/>
    <col min="3" max="3" width="12.5703125" customWidth="1"/>
    <col min="4" max="4" width="14.85546875" customWidth="1"/>
    <col min="5" max="5" width="12.7109375" customWidth="1"/>
    <col min="6" max="6" width="9.140625" style="73" customWidth="1"/>
    <col min="7" max="7" width="14.5703125" style="73" customWidth="1"/>
    <col min="8" max="8" width="16.42578125" style="73" customWidth="1"/>
    <col min="9" max="9" width="12" style="73" customWidth="1"/>
    <col min="10" max="10" width="12.5703125" customWidth="1"/>
    <col min="11" max="11" width="4.5703125" customWidth="1"/>
    <col min="12" max="15" width="9.140625" hidden="1" customWidth="1"/>
    <col min="16" max="22" width="0" hidden="1" customWidth="1"/>
    <col min="23" max="16384" width="9.140625" hidden="1"/>
  </cols>
  <sheetData>
    <row r="1" spans="1:18" ht="11.25" customHeight="1" x14ac:dyDescent="0.2"/>
    <row r="2" spans="1:18" ht="16.5" thickBot="1" x14ac:dyDescent="0.3">
      <c r="A2" s="71" t="str">
        <f>"Tabell 8  Barn och ungdomar med utländsk bakgrund, utjämningsåret "&amp;Innehåll!C46</f>
        <v>Tabell 8  Barn och ungdomar med utländsk bakgrund, utjämningsåret 2017</v>
      </c>
      <c r="B2" s="70"/>
      <c r="C2" s="71"/>
      <c r="D2" s="70"/>
      <c r="E2" s="70"/>
      <c r="F2" s="72"/>
      <c r="G2" s="72"/>
      <c r="H2" s="72"/>
      <c r="I2" s="72"/>
      <c r="J2" s="70"/>
    </row>
    <row r="3" spans="1:18" ht="31.5" customHeight="1" x14ac:dyDescent="0.25">
      <c r="A3" s="12"/>
      <c r="B3" s="66"/>
      <c r="C3" s="12"/>
      <c r="D3" s="66"/>
      <c r="E3" s="66"/>
      <c r="F3" s="189"/>
      <c r="G3" s="665" t="s">
        <v>343</v>
      </c>
      <c r="H3" s="665"/>
      <c r="I3" s="665"/>
      <c r="J3" s="66"/>
    </row>
    <row r="4" spans="1:18" s="66" customFormat="1" ht="89.25" x14ac:dyDescent="0.2">
      <c r="A4" s="202" t="s">
        <v>275</v>
      </c>
      <c r="B4" s="106" t="s">
        <v>79</v>
      </c>
      <c r="C4" s="106" t="str">
        <f>"Folkmängd 31/12 -"&amp;Innehåll!C46-2</f>
        <v>Folkmängd 31/12 -2015</v>
      </c>
      <c r="D4" s="106" t="s">
        <v>273</v>
      </c>
      <c r="E4" s="106" t="s">
        <v>274</v>
      </c>
      <c r="F4" s="106" t="s">
        <v>342</v>
      </c>
      <c r="G4" s="106" t="s">
        <v>281</v>
      </c>
      <c r="H4" s="106" t="s">
        <v>277</v>
      </c>
      <c r="I4" s="106" t="s">
        <v>276</v>
      </c>
      <c r="J4" s="106" t="s">
        <v>277</v>
      </c>
    </row>
    <row r="5" spans="1:18" s="74" customFormat="1" x14ac:dyDescent="0.2">
      <c r="B5" s="199" t="s">
        <v>92</v>
      </c>
      <c r="C5" s="199" t="s">
        <v>93</v>
      </c>
      <c r="D5" s="199" t="s">
        <v>94</v>
      </c>
      <c r="E5" s="199" t="s">
        <v>95</v>
      </c>
      <c r="F5" s="200" t="s">
        <v>96</v>
      </c>
      <c r="G5" s="200" t="s">
        <v>118</v>
      </c>
      <c r="H5" s="200" t="s">
        <v>98</v>
      </c>
      <c r="I5" s="200" t="s">
        <v>99</v>
      </c>
      <c r="J5" s="199" t="s">
        <v>100</v>
      </c>
    </row>
    <row r="6" spans="1:18" s="74" customFormat="1" x14ac:dyDescent="0.2">
      <c r="A6" s="105"/>
      <c r="B6" s="106" t="s">
        <v>278</v>
      </c>
      <c r="C6" s="82"/>
      <c r="D6" s="106" t="s">
        <v>279</v>
      </c>
      <c r="E6" s="82"/>
      <c r="F6" s="84"/>
      <c r="G6" s="84" t="s">
        <v>280</v>
      </c>
      <c r="H6" s="84"/>
      <c r="I6" s="84"/>
      <c r="J6" s="82"/>
    </row>
    <row r="7" spans="1:18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2.75" x14ac:dyDescent="0.2">
      <c r="A8" s="122" t="s">
        <v>359</v>
      </c>
      <c r="B8" s="122">
        <v>771</v>
      </c>
      <c r="C8" s="122">
        <v>89425</v>
      </c>
      <c r="D8" s="140">
        <v>11.070730409792199</v>
      </c>
      <c r="E8" s="122">
        <v>75</v>
      </c>
      <c r="F8" s="140">
        <v>6.6319853066947303</v>
      </c>
      <c r="G8" s="140">
        <v>17.7027157164869</v>
      </c>
      <c r="H8" s="122">
        <v>14706</v>
      </c>
      <c r="I8" s="122">
        <v>83072</v>
      </c>
      <c r="J8" s="122">
        <v>15036</v>
      </c>
      <c r="K8" s="122"/>
      <c r="L8" s="122"/>
      <c r="M8" s="122"/>
      <c r="N8" s="178"/>
      <c r="O8" s="122"/>
      <c r="P8" s="122"/>
      <c r="Q8" s="122"/>
      <c r="R8" s="122"/>
    </row>
    <row r="9" spans="1:18" ht="12.75" x14ac:dyDescent="0.2">
      <c r="A9" s="122" t="s">
        <v>360</v>
      </c>
      <c r="B9" s="122">
        <v>0</v>
      </c>
      <c r="C9" s="122">
        <v>32421</v>
      </c>
      <c r="D9" s="140">
        <v>0</v>
      </c>
      <c r="E9" s="122">
        <v>75</v>
      </c>
      <c r="F9" s="140">
        <v>6.6319853066947303</v>
      </c>
      <c r="G9" s="140">
        <v>0</v>
      </c>
      <c r="H9" s="122">
        <v>0</v>
      </c>
      <c r="I9" s="122">
        <v>0</v>
      </c>
      <c r="J9" s="122">
        <v>1635</v>
      </c>
      <c r="K9" s="122"/>
      <c r="L9" s="122"/>
      <c r="M9" s="122"/>
      <c r="N9" s="178"/>
      <c r="O9" s="122"/>
      <c r="P9" s="122"/>
      <c r="Q9" s="122"/>
      <c r="R9" s="122"/>
    </row>
    <row r="10" spans="1:18" ht="12.75" x14ac:dyDescent="0.2">
      <c r="A10" s="122" t="s">
        <v>361</v>
      </c>
      <c r="B10" s="122">
        <v>0</v>
      </c>
      <c r="C10" s="122">
        <v>26984</v>
      </c>
      <c r="D10" s="140">
        <v>0</v>
      </c>
      <c r="E10" s="122">
        <v>75</v>
      </c>
      <c r="F10" s="140">
        <v>6.6319853066947303</v>
      </c>
      <c r="G10" s="140">
        <v>0</v>
      </c>
      <c r="H10" s="122">
        <v>0</v>
      </c>
      <c r="I10" s="122">
        <v>0</v>
      </c>
      <c r="J10" s="122">
        <v>1174</v>
      </c>
      <c r="K10" s="122"/>
      <c r="L10" s="122"/>
      <c r="M10" s="122"/>
      <c r="N10" s="178"/>
      <c r="O10" s="122"/>
      <c r="P10" s="122"/>
      <c r="Q10" s="122"/>
      <c r="R10" s="122"/>
    </row>
    <row r="11" spans="1:18" ht="12.75" x14ac:dyDescent="0.2">
      <c r="A11" s="122" t="s">
        <v>362</v>
      </c>
      <c r="B11" s="122">
        <v>265</v>
      </c>
      <c r="C11" s="122">
        <v>83866</v>
      </c>
      <c r="D11" s="140">
        <v>4.8490484437545103</v>
      </c>
      <c r="E11" s="122">
        <v>75</v>
      </c>
      <c r="F11" s="140">
        <v>6.6319853066947303</v>
      </c>
      <c r="G11" s="140">
        <v>11.4810337504492</v>
      </c>
      <c r="H11" s="122">
        <v>7028</v>
      </c>
      <c r="I11" s="122">
        <v>61214</v>
      </c>
      <c r="J11" s="122">
        <v>8310</v>
      </c>
      <c r="K11" s="122"/>
      <c r="L11" s="122"/>
      <c r="M11" s="122"/>
      <c r="N11" s="178"/>
      <c r="O11" s="122"/>
      <c r="P11" s="122"/>
      <c r="Q11" s="122"/>
      <c r="R11" s="122"/>
    </row>
    <row r="12" spans="1:18" ht="12.75" x14ac:dyDescent="0.2">
      <c r="A12" s="122" t="s">
        <v>363</v>
      </c>
      <c r="B12" s="122">
        <v>369</v>
      </c>
      <c r="C12" s="122">
        <v>105311</v>
      </c>
      <c r="D12" s="140">
        <v>8.0453037975418198</v>
      </c>
      <c r="E12" s="122">
        <v>75</v>
      </c>
      <c r="F12" s="140">
        <v>6.6319853066947303</v>
      </c>
      <c r="G12" s="140">
        <v>14.6772891042366</v>
      </c>
      <c r="H12" s="122">
        <v>9451</v>
      </c>
      <c r="I12" s="122">
        <v>64392</v>
      </c>
      <c r="J12" s="122">
        <v>11973</v>
      </c>
      <c r="K12" s="122"/>
      <c r="L12" s="122"/>
      <c r="M12" s="122"/>
      <c r="N12" s="178"/>
      <c r="O12" s="122"/>
      <c r="P12" s="122"/>
      <c r="Q12" s="122"/>
      <c r="R12" s="122"/>
    </row>
    <row r="13" spans="1:18" ht="12.75" x14ac:dyDescent="0.2">
      <c r="A13" s="122" t="s">
        <v>364</v>
      </c>
      <c r="B13" s="122">
        <v>362</v>
      </c>
      <c r="C13" s="122">
        <v>72429</v>
      </c>
      <c r="D13" s="140">
        <v>4.83267443349314</v>
      </c>
      <c r="E13" s="122">
        <v>75</v>
      </c>
      <c r="F13" s="140">
        <v>6.6319853066947303</v>
      </c>
      <c r="G13" s="140">
        <v>11.4646597401879</v>
      </c>
      <c r="H13" s="122">
        <v>8287</v>
      </c>
      <c r="I13" s="122">
        <v>72283</v>
      </c>
      <c r="J13" s="122">
        <v>8299</v>
      </c>
      <c r="K13" s="122"/>
      <c r="L13" s="122"/>
      <c r="M13" s="122"/>
      <c r="N13" s="178"/>
      <c r="O13" s="122"/>
      <c r="P13" s="122"/>
      <c r="Q13" s="122"/>
      <c r="R13" s="122"/>
    </row>
    <row r="14" spans="1:18" ht="12.75" x14ac:dyDescent="0.2">
      <c r="A14" s="122" t="s">
        <v>365</v>
      </c>
      <c r="B14" s="122">
        <v>0</v>
      </c>
      <c r="C14" s="122">
        <v>46302</v>
      </c>
      <c r="D14" s="140">
        <v>0</v>
      </c>
      <c r="E14" s="122">
        <v>75</v>
      </c>
      <c r="F14" s="140">
        <v>6.6319853066947303</v>
      </c>
      <c r="G14" s="140">
        <v>0</v>
      </c>
      <c r="H14" s="122">
        <v>0</v>
      </c>
      <c r="I14" s="122">
        <v>0</v>
      </c>
      <c r="J14" s="122">
        <v>2544</v>
      </c>
      <c r="K14" s="122"/>
      <c r="L14" s="122"/>
      <c r="M14" s="122"/>
      <c r="N14" s="178"/>
      <c r="O14" s="122"/>
      <c r="P14" s="122"/>
      <c r="Q14" s="122"/>
      <c r="R14" s="122"/>
    </row>
    <row r="15" spans="1:18" ht="12.75" x14ac:dyDescent="0.2">
      <c r="A15" s="122" t="s">
        <v>366</v>
      </c>
      <c r="B15" s="122">
        <v>65</v>
      </c>
      <c r="C15" s="122">
        <v>97986</v>
      </c>
      <c r="D15" s="140">
        <v>1.50177299532981</v>
      </c>
      <c r="E15" s="122">
        <v>75</v>
      </c>
      <c r="F15" s="140">
        <v>6.6319853066947303</v>
      </c>
      <c r="G15" s="140">
        <v>8.1337583020245408</v>
      </c>
      <c r="H15" s="122">
        <v>4568</v>
      </c>
      <c r="I15" s="122">
        <v>56161</v>
      </c>
      <c r="J15" s="122">
        <v>6698</v>
      </c>
      <c r="K15" s="122"/>
      <c r="L15" s="122"/>
      <c r="M15" s="122"/>
      <c r="N15" s="178"/>
      <c r="O15" s="122"/>
      <c r="P15" s="122"/>
      <c r="Q15" s="122"/>
      <c r="R15" s="122"/>
    </row>
    <row r="16" spans="1:18" ht="12.75" x14ac:dyDescent="0.2">
      <c r="A16" s="122" t="s">
        <v>367</v>
      </c>
      <c r="B16" s="122">
        <v>0</v>
      </c>
      <c r="C16" s="122">
        <v>58669</v>
      </c>
      <c r="D16" s="140">
        <v>0</v>
      </c>
      <c r="E16" s="122">
        <v>75</v>
      </c>
      <c r="F16" s="140">
        <v>6.6319853066947303</v>
      </c>
      <c r="G16" s="140">
        <v>0</v>
      </c>
      <c r="H16" s="122">
        <v>0</v>
      </c>
      <c r="I16" s="122">
        <v>0</v>
      </c>
      <c r="J16" s="122">
        <v>2015</v>
      </c>
      <c r="K16" s="122"/>
      <c r="L16" s="122"/>
      <c r="M16" s="122"/>
      <c r="N16" s="178"/>
      <c r="O16" s="122"/>
      <c r="P16" s="122"/>
      <c r="Q16" s="122"/>
      <c r="R16" s="122"/>
    </row>
    <row r="17" spans="1:18" ht="12.75" x14ac:dyDescent="0.2">
      <c r="A17" s="122" t="s">
        <v>368</v>
      </c>
      <c r="B17" s="122">
        <v>0</v>
      </c>
      <c r="C17" s="122">
        <v>10192</v>
      </c>
      <c r="D17" s="140">
        <v>10.0346813599719</v>
      </c>
      <c r="E17" s="122">
        <v>75</v>
      </c>
      <c r="F17" s="140">
        <v>6.6319853066947303</v>
      </c>
      <c r="G17" s="140">
        <v>16.6666666666667</v>
      </c>
      <c r="H17" s="122">
        <v>1</v>
      </c>
      <c r="I17" s="122">
        <v>6</v>
      </c>
      <c r="J17" s="122">
        <v>350</v>
      </c>
      <c r="K17" s="122"/>
      <c r="L17" s="122"/>
      <c r="M17" s="122"/>
      <c r="N17" s="178"/>
      <c r="O17" s="122"/>
      <c r="P17" s="122"/>
      <c r="Q17" s="122"/>
      <c r="R17" s="122"/>
    </row>
    <row r="18" spans="1:18" ht="12.75" x14ac:dyDescent="0.2">
      <c r="A18" s="122" t="s">
        <v>369</v>
      </c>
      <c r="B18" s="122">
        <v>0</v>
      </c>
      <c r="C18" s="122">
        <v>27500</v>
      </c>
      <c r="D18" s="140">
        <v>0</v>
      </c>
      <c r="E18" s="122">
        <v>75</v>
      </c>
      <c r="F18" s="140">
        <v>6.6319853066947303</v>
      </c>
      <c r="G18" s="140">
        <v>0</v>
      </c>
      <c r="H18" s="122">
        <v>0</v>
      </c>
      <c r="I18" s="122">
        <v>0</v>
      </c>
      <c r="J18" s="122">
        <v>1561</v>
      </c>
      <c r="K18" s="122"/>
      <c r="L18" s="122"/>
      <c r="M18" s="122"/>
      <c r="N18" s="178"/>
      <c r="O18" s="122"/>
      <c r="P18" s="122"/>
      <c r="Q18" s="122"/>
      <c r="R18" s="122"/>
    </row>
    <row r="19" spans="1:18" ht="12.75" x14ac:dyDescent="0.2">
      <c r="A19" s="122" t="s">
        <v>370</v>
      </c>
      <c r="B19" s="122">
        <v>120</v>
      </c>
      <c r="C19" s="122">
        <v>16426</v>
      </c>
      <c r="D19" s="140">
        <v>1.59721310842261</v>
      </c>
      <c r="E19" s="122">
        <v>75</v>
      </c>
      <c r="F19" s="140">
        <v>6.6319853066947303</v>
      </c>
      <c r="G19" s="140">
        <v>8.2291984151173398</v>
      </c>
      <c r="H19" s="122">
        <v>1350</v>
      </c>
      <c r="I19" s="122">
        <v>16405</v>
      </c>
      <c r="J19" s="122">
        <v>1350</v>
      </c>
      <c r="K19" s="122"/>
      <c r="L19" s="122"/>
      <c r="M19" s="122"/>
      <c r="N19" s="178"/>
      <c r="O19" s="122"/>
      <c r="P19" s="122"/>
      <c r="Q19" s="122"/>
      <c r="R19" s="122"/>
    </row>
    <row r="20" spans="1:18" ht="12.75" x14ac:dyDescent="0.2">
      <c r="A20" s="122" t="s">
        <v>371</v>
      </c>
      <c r="B20" s="122">
        <v>452</v>
      </c>
      <c r="C20" s="122">
        <v>44786</v>
      </c>
      <c r="D20" s="140">
        <v>8.03416560975373</v>
      </c>
      <c r="E20" s="122">
        <v>75</v>
      </c>
      <c r="F20" s="140">
        <v>6.6319853066947303</v>
      </c>
      <c r="G20" s="140">
        <v>14.666150916448499</v>
      </c>
      <c r="H20" s="122">
        <v>4929</v>
      </c>
      <c r="I20" s="122">
        <v>33608</v>
      </c>
      <c r="J20" s="122">
        <v>5463</v>
      </c>
      <c r="K20" s="122"/>
      <c r="L20" s="122"/>
      <c r="M20" s="122"/>
      <c r="N20" s="178"/>
      <c r="O20" s="122"/>
      <c r="P20" s="122"/>
      <c r="Q20" s="122"/>
      <c r="R20" s="122"/>
    </row>
    <row r="21" spans="1:18" ht="12.75" x14ac:dyDescent="0.2">
      <c r="A21" s="122" t="s">
        <v>372</v>
      </c>
      <c r="B21" s="122">
        <v>177</v>
      </c>
      <c r="C21" s="122">
        <v>70251</v>
      </c>
      <c r="D21" s="140">
        <v>2.3604817366197701</v>
      </c>
      <c r="E21" s="122">
        <v>75</v>
      </c>
      <c r="F21" s="140">
        <v>6.6319853066947303</v>
      </c>
      <c r="G21" s="140">
        <v>8.9924670433145</v>
      </c>
      <c r="H21" s="122">
        <v>6303</v>
      </c>
      <c r="I21" s="122">
        <v>70092</v>
      </c>
      <c r="J21" s="122">
        <v>6312</v>
      </c>
      <c r="K21" s="122"/>
      <c r="L21" s="122"/>
      <c r="M21" s="122"/>
      <c r="N21" s="178"/>
      <c r="O21" s="122"/>
      <c r="P21" s="122"/>
      <c r="Q21" s="122"/>
      <c r="R21" s="122"/>
    </row>
    <row r="22" spans="1:18" ht="12.75" x14ac:dyDescent="0.2">
      <c r="A22" s="122" t="s">
        <v>373</v>
      </c>
      <c r="B22" s="122">
        <v>77</v>
      </c>
      <c r="C22" s="122">
        <v>76158</v>
      </c>
      <c r="D22" s="140">
        <v>1.03430407763314</v>
      </c>
      <c r="E22" s="122">
        <v>75</v>
      </c>
      <c r="F22" s="140">
        <v>6.6319853066947303</v>
      </c>
      <c r="G22" s="140">
        <v>7.6662893843278699</v>
      </c>
      <c r="H22" s="122">
        <v>5825</v>
      </c>
      <c r="I22" s="122">
        <v>75982</v>
      </c>
      <c r="J22" s="122">
        <v>5838</v>
      </c>
      <c r="K22" s="122"/>
      <c r="L22" s="122"/>
      <c r="M22" s="122"/>
      <c r="N22" s="178"/>
      <c r="O22" s="122"/>
      <c r="P22" s="122"/>
      <c r="Q22" s="122"/>
      <c r="R22" s="122"/>
    </row>
    <row r="23" spans="1:18" ht="12.75" x14ac:dyDescent="0.2">
      <c r="A23" s="122" t="s">
        <v>374</v>
      </c>
      <c r="B23" s="122">
        <v>244</v>
      </c>
      <c r="C23" s="122">
        <v>923516</v>
      </c>
      <c r="D23" s="140">
        <v>7.5420546595987599</v>
      </c>
      <c r="E23" s="122">
        <v>75</v>
      </c>
      <c r="F23" s="140">
        <v>6.6319853066947303</v>
      </c>
      <c r="G23" s="140">
        <v>14.174039966293501</v>
      </c>
      <c r="H23" s="122">
        <v>56517</v>
      </c>
      <c r="I23" s="122">
        <v>398736</v>
      </c>
      <c r="J23" s="122">
        <v>79327</v>
      </c>
      <c r="K23" s="122"/>
      <c r="L23" s="122"/>
      <c r="M23" s="122"/>
      <c r="N23" s="178"/>
      <c r="O23" s="122"/>
      <c r="P23" s="122"/>
      <c r="Q23" s="122"/>
      <c r="R23" s="122"/>
    </row>
    <row r="24" spans="1:18" ht="12.75" x14ac:dyDescent="0.2">
      <c r="A24" s="122" t="s">
        <v>375</v>
      </c>
      <c r="B24" s="122">
        <v>270</v>
      </c>
      <c r="C24" s="122">
        <v>46110</v>
      </c>
      <c r="D24" s="140">
        <v>3.6166713382897102</v>
      </c>
      <c r="E24" s="122">
        <v>75</v>
      </c>
      <c r="F24" s="140">
        <v>6.6319853066947303</v>
      </c>
      <c r="G24" s="140">
        <v>10.248656644984401</v>
      </c>
      <c r="H24" s="122">
        <v>4711</v>
      </c>
      <c r="I24" s="122">
        <v>45967</v>
      </c>
      <c r="J24" s="122">
        <v>4713</v>
      </c>
      <c r="K24" s="122"/>
      <c r="L24" s="122"/>
      <c r="M24" s="122"/>
      <c r="N24" s="178"/>
      <c r="O24" s="122"/>
      <c r="P24" s="122"/>
      <c r="Q24" s="122"/>
      <c r="R24" s="122"/>
    </row>
    <row r="25" spans="1:18" ht="12.75" x14ac:dyDescent="0.2">
      <c r="A25" s="122" t="s">
        <v>376</v>
      </c>
      <c r="B25" s="122">
        <v>609</v>
      </c>
      <c r="C25" s="122">
        <v>93202</v>
      </c>
      <c r="D25" s="140">
        <v>10.1058684039299</v>
      </c>
      <c r="E25" s="122">
        <v>75</v>
      </c>
      <c r="F25" s="140">
        <v>6.6319853066947303</v>
      </c>
      <c r="G25" s="140">
        <v>16.737853710624702</v>
      </c>
      <c r="H25" s="122">
        <v>12540</v>
      </c>
      <c r="I25" s="122">
        <v>74920</v>
      </c>
      <c r="J25" s="122">
        <v>13374</v>
      </c>
      <c r="K25" s="122"/>
      <c r="L25" s="122"/>
      <c r="M25" s="122"/>
      <c r="N25" s="178"/>
      <c r="O25" s="122"/>
      <c r="P25" s="122"/>
      <c r="Q25" s="122"/>
      <c r="R25" s="122"/>
    </row>
    <row r="26" spans="1:18" ht="12.75" x14ac:dyDescent="0.2">
      <c r="A26" s="122" t="s">
        <v>377</v>
      </c>
      <c r="B26" s="122">
        <v>0</v>
      </c>
      <c r="C26" s="122">
        <v>46177</v>
      </c>
      <c r="D26" s="140">
        <v>0</v>
      </c>
      <c r="E26" s="122">
        <v>75</v>
      </c>
      <c r="F26" s="140">
        <v>6.6319853066947303</v>
      </c>
      <c r="G26" s="140">
        <v>0</v>
      </c>
      <c r="H26" s="122">
        <v>0</v>
      </c>
      <c r="I26" s="122">
        <v>0</v>
      </c>
      <c r="J26" s="122">
        <v>2814</v>
      </c>
      <c r="K26" s="122"/>
      <c r="L26" s="122"/>
      <c r="M26" s="122"/>
      <c r="N26" s="178"/>
      <c r="O26" s="122"/>
      <c r="P26" s="122"/>
      <c r="Q26" s="122"/>
      <c r="R26" s="122"/>
    </row>
    <row r="27" spans="1:18" ht="12.75" x14ac:dyDescent="0.2">
      <c r="A27" s="122" t="s">
        <v>378</v>
      </c>
      <c r="B27" s="122">
        <v>0</v>
      </c>
      <c r="C27" s="122">
        <v>68281</v>
      </c>
      <c r="D27" s="140">
        <v>0</v>
      </c>
      <c r="E27" s="122">
        <v>75</v>
      </c>
      <c r="F27" s="140">
        <v>6.6319853066947303</v>
      </c>
      <c r="G27" s="140">
        <v>0</v>
      </c>
      <c r="H27" s="122">
        <v>0</v>
      </c>
      <c r="I27" s="122">
        <v>0</v>
      </c>
      <c r="J27" s="122">
        <v>4041</v>
      </c>
      <c r="K27" s="122"/>
      <c r="L27" s="122"/>
      <c r="M27" s="122"/>
      <c r="N27" s="178"/>
      <c r="O27" s="122"/>
      <c r="P27" s="122"/>
      <c r="Q27" s="122"/>
      <c r="R27" s="122"/>
    </row>
    <row r="28" spans="1:18" ht="12.75" x14ac:dyDescent="0.2">
      <c r="A28" s="122" t="s">
        <v>379</v>
      </c>
      <c r="B28" s="122">
        <v>236</v>
      </c>
      <c r="C28" s="122">
        <v>42661</v>
      </c>
      <c r="D28" s="140">
        <v>3.7552304277859099</v>
      </c>
      <c r="E28" s="122">
        <v>75</v>
      </c>
      <c r="F28" s="140">
        <v>6.6319853066947303</v>
      </c>
      <c r="G28" s="140">
        <v>10.3872157344806</v>
      </c>
      <c r="H28" s="122">
        <v>3718</v>
      </c>
      <c r="I28" s="122">
        <v>35794</v>
      </c>
      <c r="J28" s="122">
        <v>4167</v>
      </c>
      <c r="K28" s="122"/>
      <c r="L28" s="122"/>
      <c r="M28" s="122"/>
      <c r="N28" s="178"/>
      <c r="O28" s="122"/>
      <c r="P28" s="122"/>
      <c r="Q28" s="122"/>
      <c r="R28" s="122"/>
    </row>
    <row r="29" spans="1:18" ht="12.75" x14ac:dyDescent="0.2">
      <c r="A29" s="122" t="s">
        <v>380</v>
      </c>
      <c r="B29" s="122">
        <v>265</v>
      </c>
      <c r="C29" s="122">
        <v>25789</v>
      </c>
      <c r="D29" s="140">
        <v>3.8677172513064599</v>
      </c>
      <c r="E29" s="122">
        <v>75</v>
      </c>
      <c r="F29" s="140">
        <v>6.6319853066947303</v>
      </c>
      <c r="G29" s="140">
        <v>10.4997025580012</v>
      </c>
      <c r="H29" s="122">
        <v>2471</v>
      </c>
      <c r="I29" s="122">
        <v>23534</v>
      </c>
      <c r="J29" s="122">
        <v>2546</v>
      </c>
      <c r="K29" s="122"/>
      <c r="L29" s="122"/>
      <c r="M29" s="122"/>
      <c r="N29" s="178"/>
      <c r="O29" s="122"/>
      <c r="P29" s="122"/>
      <c r="Q29" s="122"/>
      <c r="R29" s="122"/>
    </row>
    <row r="30" spans="1:18" ht="12.75" x14ac:dyDescent="0.2">
      <c r="A30" s="122" t="s">
        <v>381</v>
      </c>
      <c r="B30" s="122">
        <v>0</v>
      </c>
      <c r="C30" s="122">
        <v>32380</v>
      </c>
      <c r="D30" s="140">
        <v>0</v>
      </c>
      <c r="E30" s="122">
        <v>75</v>
      </c>
      <c r="F30" s="140">
        <v>6.6319853066947303</v>
      </c>
      <c r="G30" s="140">
        <v>0</v>
      </c>
      <c r="H30" s="122">
        <v>0</v>
      </c>
      <c r="I30" s="122">
        <v>0</v>
      </c>
      <c r="J30" s="122">
        <v>1702</v>
      </c>
      <c r="K30" s="122"/>
      <c r="L30" s="122"/>
      <c r="M30" s="122"/>
      <c r="N30" s="178"/>
      <c r="O30" s="122"/>
      <c r="P30" s="122"/>
      <c r="Q30" s="122"/>
      <c r="R30" s="122"/>
    </row>
    <row r="31" spans="1:18" ht="12.75" x14ac:dyDescent="0.2">
      <c r="A31" s="122" t="s">
        <v>382</v>
      </c>
      <c r="B31" s="122">
        <v>0</v>
      </c>
      <c r="C31" s="122">
        <v>11380</v>
      </c>
      <c r="D31" s="140">
        <v>0</v>
      </c>
      <c r="E31" s="122">
        <v>75</v>
      </c>
      <c r="F31" s="140">
        <v>6.6319853066947303</v>
      </c>
      <c r="G31" s="140">
        <v>0</v>
      </c>
      <c r="H31" s="122">
        <v>0</v>
      </c>
      <c r="I31" s="122">
        <v>0</v>
      </c>
      <c r="J31" s="122">
        <v>406</v>
      </c>
      <c r="K31" s="122"/>
      <c r="L31" s="122"/>
      <c r="M31" s="122"/>
      <c r="N31" s="178"/>
      <c r="O31" s="122"/>
      <c r="P31" s="122"/>
      <c r="Q31" s="122"/>
      <c r="R31" s="122"/>
    </row>
    <row r="32" spans="1:18" ht="12.75" x14ac:dyDescent="0.2">
      <c r="A32" s="122" t="s">
        <v>383</v>
      </c>
      <c r="B32" s="122">
        <v>0</v>
      </c>
      <c r="C32" s="122">
        <v>41107</v>
      </c>
      <c r="D32" s="140">
        <v>0</v>
      </c>
      <c r="E32" s="122">
        <v>75</v>
      </c>
      <c r="F32" s="140">
        <v>6.6319853066947303</v>
      </c>
      <c r="G32" s="140">
        <v>0</v>
      </c>
      <c r="H32" s="122">
        <v>0</v>
      </c>
      <c r="I32" s="122">
        <v>0</v>
      </c>
      <c r="J32" s="122">
        <v>1608</v>
      </c>
      <c r="K32" s="122"/>
      <c r="L32" s="122"/>
      <c r="M32" s="122"/>
      <c r="N32" s="178"/>
      <c r="O32" s="122"/>
      <c r="P32" s="122"/>
      <c r="Q32" s="122"/>
      <c r="R32" s="122"/>
    </row>
    <row r="33" spans="1:18" ht="12.75" x14ac:dyDescent="0.2">
      <c r="A33" s="122" t="s">
        <v>384</v>
      </c>
      <c r="B33" s="122">
        <v>0</v>
      </c>
      <c r="C33" s="122">
        <v>42130</v>
      </c>
      <c r="D33" s="140">
        <v>0</v>
      </c>
      <c r="E33" s="122">
        <v>75</v>
      </c>
      <c r="F33" s="140">
        <v>6.6319853066947303</v>
      </c>
      <c r="G33" s="140">
        <v>0</v>
      </c>
      <c r="H33" s="122">
        <v>0</v>
      </c>
      <c r="I33" s="122">
        <v>0</v>
      </c>
      <c r="J33" s="122">
        <v>2186</v>
      </c>
      <c r="K33" s="122"/>
      <c r="L33" s="122"/>
      <c r="M33" s="122"/>
      <c r="N33" s="178"/>
      <c r="O33" s="122"/>
      <c r="P33" s="122"/>
      <c r="Q33" s="122"/>
      <c r="R33" s="122"/>
    </row>
    <row r="34" spans="1:18" ht="14.25" customHeight="1" x14ac:dyDescent="0.2">
      <c r="A34" s="19" t="s">
        <v>385</v>
      </c>
      <c r="B34" s="122"/>
      <c r="C34" s="122"/>
      <c r="D34" s="140"/>
      <c r="E34" s="19"/>
      <c r="F34" s="140"/>
      <c r="G34" s="140"/>
      <c r="H34" s="122"/>
      <c r="I34" s="122"/>
      <c r="J34" s="122"/>
      <c r="K34" s="122"/>
      <c r="L34" s="122"/>
      <c r="M34" s="122"/>
      <c r="N34" s="178"/>
      <c r="O34" s="122"/>
      <c r="P34" s="122"/>
      <c r="Q34" s="122"/>
      <c r="R34" s="122"/>
    </row>
    <row r="35" spans="1:18" ht="12.75" x14ac:dyDescent="0.2">
      <c r="A35" s="122" t="s">
        <v>386</v>
      </c>
      <c r="B35" s="122">
        <v>0</v>
      </c>
      <c r="C35" s="122">
        <v>41893</v>
      </c>
      <c r="D35" s="140">
        <v>0.33665580828784802</v>
      </c>
      <c r="E35" s="122">
        <v>75</v>
      </c>
      <c r="F35" s="140">
        <v>6.6319853066947303</v>
      </c>
      <c r="G35" s="140">
        <v>6.9686411149825798</v>
      </c>
      <c r="H35" s="122">
        <v>20</v>
      </c>
      <c r="I35" s="122">
        <v>287</v>
      </c>
      <c r="J35" s="122">
        <v>2067</v>
      </c>
      <c r="K35" s="122"/>
      <c r="L35" s="122"/>
      <c r="M35" s="122"/>
      <c r="N35" s="178"/>
      <c r="O35" s="122"/>
      <c r="P35" s="122"/>
      <c r="Q35" s="122"/>
      <c r="R35" s="122"/>
    </row>
    <row r="36" spans="1:18" ht="12.75" x14ac:dyDescent="0.2">
      <c r="A36" s="122" t="s">
        <v>387</v>
      </c>
      <c r="B36" s="122">
        <v>0</v>
      </c>
      <c r="C36" s="122">
        <v>13594</v>
      </c>
      <c r="D36" s="140">
        <v>0</v>
      </c>
      <c r="E36" s="122">
        <v>75</v>
      </c>
      <c r="F36" s="140">
        <v>6.6319853066947303</v>
      </c>
      <c r="G36" s="140">
        <v>0</v>
      </c>
      <c r="H36" s="122">
        <v>0</v>
      </c>
      <c r="I36" s="122">
        <v>0</v>
      </c>
      <c r="J36" s="122">
        <v>514</v>
      </c>
      <c r="K36" s="122"/>
      <c r="L36" s="122"/>
      <c r="M36" s="122"/>
      <c r="N36" s="178"/>
      <c r="O36" s="122"/>
      <c r="P36" s="122"/>
      <c r="Q36" s="122"/>
      <c r="R36" s="122"/>
    </row>
    <row r="37" spans="1:18" ht="12.75" x14ac:dyDescent="0.2">
      <c r="A37" s="122" t="s">
        <v>388</v>
      </c>
      <c r="B37" s="122">
        <v>0</v>
      </c>
      <c r="C37" s="122">
        <v>20279</v>
      </c>
      <c r="D37" s="140">
        <v>0</v>
      </c>
      <c r="E37" s="122">
        <v>75</v>
      </c>
      <c r="F37" s="140">
        <v>6.6319853066947303</v>
      </c>
      <c r="G37" s="140">
        <v>0</v>
      </c>
      <c r="H37" s="122">
        <v>0</v>
      </c>
      <c r="I37" s="122">
        <v>0</v>
      </c>
      <c r="J37" s="122">
        <v>889</v>
      </c>
      <c r="K37" s="122"/>
      <c r="L37" s="122"/>
      <c r="M37" s="122"/>
      <c r="N37" s="178"/>
      <c r="O37" s="122"/>
      <c r="P37" s="122"/>
      <c r="Q37" s="122"/>
      <c r="R37" s="122"/>
    </row>
    <row r="38" spans="1:18" ht="12.75" x14ac:dyDescent="0.2">
      <c r="A38" s="122" t="s">
        <v>389</v>
      </c>
      <c r="B38" s="122">
        <v>0</v>
      </c>
      <c r="C38" s="122">
        <v>16869</v>
      </c>
      <c r="D38" s="140">
        <v>0</v>
      </c>
      <c r="E38" s="122">
        <v>75</v>
      </c>
      <c r="F38" s="140">
        <v>6.6319853066947303</v>
      </c>
      <c r="G38" s="140">
        <v>0</v>
      </c>
      <c r="H38" s="122">
        <v>0</v>
      </c>
      <c r="I38" s="122">
        <v>0</v>
      </c>
      <c r="J38" s="122">
        <v>773</v>
      </c>
      <c r="K38" s="122"/>
      <c r="L38" s="122"/>
      <c r="M38" s="122"/>
      <c r="N38" s="178"/>
      <c r="O38" s="122"/>
      <c r="P38" s="122"/>
      <c r="Q38" s="122"/>
      <c r="R38" s="122"/>
    </row>
    <row r="39" spans="1:18" ht="12.75" x14ac:dyDescent="0.2">
      <c r="A39" s="122" t="s">
        <v>390</v>
      </c>
      <c r="B39" s="122">
        <v>31</v>
      </c>
      <c r="C39" s="122">
        <v>20547</v>
      </c>
      <c r="D39" s="140">
        <v>1.0738159713405999</v>
      </c>
      <c r="E39" s="122">
        <v>75</v>
      </c>
      <c r="F39" s="140">
        <v>6.6319853066947303</v>
      </c>
      <c r="G39" s="140">
        <v>7.70580127803533</v>
      </c>
      <c r="H39" s="122">
        <v>615</v>
      </c>
      <c r="I39" s="122">
        <v>7981</v>
      </c>
      <c r="J39" s="122">
        <v>906</v>
      </c>
      <c r="K39" s="122"/>
      <c r="L39" s="122"/>
      <c r="M39" s="122"/>
      <c r="N39" s="178"/>
      <c r="O39" s="122"/>
      <c r="P39" s="122"/>
      <c r="Q39" s="122"/>
      <c r="R39" s="122"/>
    </row>
    <row r="40" spans="1:18" ht="12.75" x14ac:dyDescent="0.2">
      <c r="A40" s="122" t="s">
        <v>385</v>
      </c>
      <c r="B40" s="122">
        <v>94</v>
      </c>
      <c r="C40" s="122">
        <v>210126</v>
      </c>
      <c r="D40" s="140">
        <v>2.2734079049384999</v>
      </c>
      <c r="E40" s="122">
        <v>75</v>
      </c>
      <c r="F40" s="140">
        <v>6.6319853066947303</v>
      </c>
      <c r="G40" s="140">
        <v>8.9053932116332302</v>
      </c>
      <c r="H40" s="122">
        <v>10264</v>
      </c>
      <c r="I40" s="122">
        <v>115256</v>
      </c>
      <c r="J40" s="122">
        <v>13978</v>
      </c>
      <c r="K40" s="122"/>
      <c r="L40" s="122"/>
      <c r="M40" s="122"/>
      <c r="N40" s="178"/>
      <c r="O40" s="122"/>
      <c r="P40" s="122"/>
      <c r="Q40" s="122"/>
      <c r="R40" s="122"/>
    </row>
    <row r="41" spans="1:18" ht="12.75" x14ac:dyDescent="0.2">
      <c r="A41" s="122" t="s">
        <v>391</v>
      </c>
      <c r="B41" s="122">
        <v>0</v>
      </c>
      <c r="C41" s="122">
        <v>9293</v>
      </c>
      <c r="D41" s="140">
        <v>0</v>
      </c>
      <c r="E41" s="122">
        <v>75</v>
      </c>
      <c r="F41" s="140">
        <v>6.6319853066947303</v>
      </c>
      <c r="G41" s="140">
        <v>0</v>
      </c>
      <c r="H41" s="122">
        <v>0</v>
      </c>
      <c r="I41" s="122">
        <v>0</v>
      </c>
      <c r="J41" s="122">
        <v>427</v>
      </c>
      <c r="K41" s="122"/>
      <c r="L41" s="122"/>
      <c r="M41" s="122"/>
      <c r="N41" s="178"/>
      <c r="O41" s="122"/>
      <c r="P41" s="122"/>
      <c r="Q41" s="122"/>
      <c r="R41" s="122"/>
    </row>
    <row r="42" spans="1:18" ht="12.75" x14ac:dyDescent="0.2">
      <c r="A42" s="122" t="s">
        <v>392</v>
      </c>
      <c r="B42" s="122">
        <v>0</v>
      </c>
      <c r="C42" s="122">
        <v>21563</v>
      </c>
      <c r="D42" s="140">
        <v>0</v>
      </c>
      <c r="E42" s="122">
        <v>75</v>
      </c>
      <c r="F42" s="140">
        <v>6.6319853066947303</v>
      </c>
      <c r="G42" s="140">
        <v>0</v>
      </c>
      <c r="H42" s="122">
        <v>0</v>
      </c>
      <c r="I42" s="122">
        <v>0</v>
      </c>
      <c r="J42" s="122">
        <v>556</v>
      </c>
      <c r="K42" s="122"/>
      <c r="L42" s="122"/>
      <c r="M42" s="122"/>
      <c r="N42" s="178"/>
      <c r="O42" s="122"/>
      <c r="P42" s="122"/>
      <c r="Q42" s="122"/>
      <c r="R42" s="122"/>
    </row>
    <row r="43" spans="1:18" ht="14.25" customHeight="1" x14ac:dyDescent="0.2">
      <c r="A43" s="19" t="s">
        <v>393</v>
      </c>
      <c r="B43" s="122"/>
      <c r="C43" s="122"/>
      <c r="D43" s="140"/>
      <c r="E43" s="19"/>
      <c r="F43" s="140"/>
      <c r="G43" s="140"/>
      <c r="H43" s="122"/>
      <c r="I43" s="122"/>
      <c r="J43" s="122"/>
      <c r="K43" s="122"/>
      <c r="L43" s="122"/>
      <c r="M43" s="122"/>
      <c r="N43" s="178"/>
      <c r="O43" s="122"/>
      <c r="P43" s="122"/>
      <c r="Q43" s="122"/>
      <c r="R43" s="122"/>
    </row>
    <row r="44" spans="1:18" ht="12.75" x14ac:dyDescent="0.2">
      <c r="A44" s="122" t="s">
        <v>394</v>
      </c>
      <c r="B44" s="122">
        <v>282</v>
      </c>
      <c r="C44" s="122">
        <v>102065</v>
      </c>
      <c r="D44" s="140">
        <v>5.5694096366357</v>
      </c>
      <c r="E44" s="122">
        <v>75</v>
      </c>
      <c r="F44" s="140">
        <v>6.6319853066947303</v>
      </c>
      <c r="G44" s="140">
        <v>12.201394943330399</v>
      </c>
      <c r="H44" s="122">
        <v>8397</v>
      </c>
      <c r="I44" s="122">
        <v>68820</v>
      </c>
      <c r="J44" s="122">
        <v>9468</v>
      </c>
      <c r="K44" s="122"/>
      <c r="L44" s="122"/>
      <c r="M44" s="122"/>
      <c r="N44" s="178"/>
      <c r="O44" s="122"/>
      <c r="P44" s="122"/>
      <c r="Q44" s="122"/>
      <c r="R44" s="122"/>
    </row>
    <row r="45" spans="1:18" ht="12.75" x14ac:dyDescent="0.2">
      <c r="A45" s="122" t="s">
        <v>395</v>
      </c>
      <c r="B45" s="122">
        <v>252</v>
      </c>
      <c r="C45" s="122">
        <v>16440</v>
      </c>
      <c r="D45" s="140">
        <v>7.91763520025071</v>
      </c>
      <c r="E45" s="122">
        <v>75</v>
      </c>
      <c r="F45" s="140">
        <v>6.6319853066947303</v>
      </c>
      <c r="G45" s="140">
        <v>14.5496205069454</v>
      </c>
      <c r="H45" s="122">
        <v>1016</v>
      </c>
      <c r="I45" s="122">
        <v>6983</v>
      </c>
      <c r="J45" s="122">
        <v>1401</v>
      </c>
      <c r="K45" s="122"/>
      <c r="L45" s="122"/>
      <c r="M45" s="122"/>
      <c r="N45" s="178"/>
      <c r="O45" s="122"/>
      <c r="P45" s="122"/>
      <c r="Q45" s="122"/>
      <c r="R45" s="122"/>
    </row>
    <row r="46" spans="1:18" ht="12.75" x14ac:dyDescent="0.2">
      <c r="A46" s="122" t="s">
        <v>396</v>
      </c>
      <c r="B46" s="122">
        <v>0</v>
      </c>
      <c r="C46" s="122">
        <v>10649</v>
      </c>
      <c r="D46" s="140">
        <v>0</v>
      </c>
      <c r="E46" s="122">
        <v>75</v>
      </c>
      <c r="F46" s="140">
        <v>6.6319853066947303</v>
      </c>
      <c r="G46" s="140">
        <v>0</v>
      </c>
      <c r="H46" s="122">
        <v>0</v>
      </c>
      <c r="I46" s="122">
        <v>0</v>
      </c>
      <c r="J46" s="122">
        <v>398</v>
      </c>
      <c r="K46" s="122"/>
      <c r="L46" s="122"/>
      <c r="M46" s="122"/>
      <c r="N46" s="178"/>
      <c r="O46" s="122"/>
      <c r="P46" s="122"/>
      <c r="Q46" s="122"/>
      <c r="R46" s="122"/>
    </row>
    <row r="47" spans="1:18" ht="12.75" x14ac:dyDescent="0.2">
      <c r="A47" s="122" t="s">
        <v>397</v>
      </c>
      <c r="B47" s="122">
        <v>220</v>
      </c>
      <c r="C47" s="122">
        <v>33462</v>
      </c>
      <c r="D47" s="140">
        <v>4.3946306628870202</v>
      </c>
      <c r="E47" s="122">
        <v>75</v>
      </c>
      <c r="F47" s="140">
        <v>6.6319853066947303</v>
      </c>
      <c r="G47" s="140">
        <v>11.0266159695817</v>
      </c>
      <c r="H47" s="122">
        <v>2465</v>
      </c>
      <c r="I47" s="122">
        <v>22355</v>
      </c>
      <c r="J47" s="122">
        <v>2755</v>
      </c>
      <c r="K47" s="122"/>
      <c r="L47" s="122"/>
      <c r="M47" s="122"/>
      <c r="N47" s="178"/>
      <c r="O47" s="122"/>
      <c r="P47" s="122"/>
      <c r="Q47" s="122"/>
      <c r="R47" s="122"/>
    </row>
    <row r="48" spans="1:18" ht="12.75" x14ac:dyDescent="0.2">
      <c r="A48" s="122" t="s">
        <v>398</v>
      </c>
      <c r="B48" s="122">
        <v>52</v>
      </c>
      <c r="C48" s="122">
        <v>54262</v>
      </c>
      <c r="D48" s="140">
        <v>1.59857201477168</v>
      </c>
      <c r="E48" s="122">
        <v>75</v>
      </c>
      <c r="F48" s="140">
        <v>6.6319853066947303</v>
      </c>
      <c r="G48" s="140">
        <v>8.2305573214664101</v>
      </c>
      <c r="H48" s="122">
        <v>1942</v>
      </c>
      <c r="I48" s="122">
        <v>23595</v>
      </c>
      <c r="J48" s="122">
        <v>3035</v>
      </c>
      <c r="K48" s="122"/>
      <c r="L48" s="122"/>
      <c r="M48" s="122"/>
      <c r="N48" s="178"/>
      <c r="O48" s="122"/>
      <c r="P48" s="122"/>
      <c r="Q48" s="122"/>
      <c r="R48" s="122"/>
    </row>
    <row r="49" spans="1:18" ht="12.75" x14ac:dyDescent="0.2">
      <c r="A49" s="122" t="s">
        <v>399</v>
      </c>
      <c r="B49" s="122">
        <v>0</v>
      </c>
      <c r="C49" s="122">
        <v>11701</v>
      </c>
      <c r="D49" s="140">
        <v>0</v>
      </c>
      <c r="E49" s="122">
        <v>75</v>
      </c>
      <c r="F49" s="140">
        <v>6.6319853066947303</v>
      </c>
      <c r="G49" s="140">
        <v>0</v>
      </c>
      <c r="H49" s="122">
        <v>0</v>
      </c>
      <c r="I49" s="122">
        <v>0</v>
      </c>
      <c r="J49" s="122">
        <v>668</v>
      </c>
      <c r="K49" s="122"/>
      <c r="L49" s="122"/>
      <c r="M49" s="122"/>
      <c r="N49" s="178"/>
      <c r="O49" s="122"/>
      <c r="P49" s="122"/>
      <c r="Q49" s="122"/>
      <c r="R49" s="122"/>
    </row>
    <row r="50" spans="1:18" ht="12.75" x14ac:dyDescent="0.2">
      <c r="A50" s="122" t="s">
        <v>400</v>
      </c>
      <c r="B50" s="122">
        <v>0</v>
      </c>
      <c r="C50" s="122">
        <v>34102</v>
      </c>
      <c r="D50" s="140">
        <v>0</v>
      </c>
      <c r="E50" s="122">
        <v>75</v>
      </c>
      <c r="F50" s="140">
        <v>6.6319853066947303</v>
      </c>
      <c r="G50" s="140">
        <v>0</v>
      </c>
      <c r="H50" s="122">
        <v>0</v>
      </c>
      <c r="I50" s="122">
        <v>0</v>
      </c>
      <c r="J50" s="122">
        <v>1567</v>
      </c>
      <c r="K50" s="122"/>
      <c r="L50" s="122"/>
      <c r="M50" s="122"/>
      <c r="N50" s="178"/>
      <c r="O50" s="122"/>
      <c r="P50" s="122"/>
      <c r="Q50" s="122"/>
      <c r="R50" s="122"/>
    </row>
    <row r="51" spans="1:18" ht="12.75" x14ac:dyDescent="0.2">
      <c r="A51" s="122" t="s">
        <v>401</v>
      </c>
      <c r="B51" s="122">
        <v>0</v>
      </c>
      <c r="C51" s="122">
        <v>12078</v>
      </c>
      <c r="D51" s="140">
        <v>0</v>
      </c>
      <c r="E51" s="122">
        <v>75</v>
      </c>
      <c r="F51" s="140">
        <v>6.6319853066947303</v>
      </c>
      <c r="G51" s="140">
        <v>0</v>
      </c>
      <c r="H51" s="122">
        <v>0</v>
      </c>
      <c r="I51" s="122">
        <v>0</v>
      </c>
      <c r="J51" s="122">
        <v>443</v>
      </c>
      <c r="K51" s="122"/>
      <c r="L51" s="122"/>
      <c r="M51" s="122"/>
      <c r="N51" s="178"/>
      <c r="O51" s="122"/>
      <c r="P51" s="122"/>
      <c r="Q51" s="122"/>
      <c r="R51" s="122"/>
    </row>
    <row r="52" spans="1:18" ht="12.75" x14ac:dyDescent="0.2">
      <c r="A52" s="122" t="s">
        <v>402</v>
      </c>
      <c r="B52" s="122">
        <v>0</v>
      </c>
      <c r="C52" s="122">
        <v>8953</v>
      </c>
      <c r="D52" s="140">
        <v>0</v>
      </c>
      <c r="E52" s="122">
        <v>75</v>
      </c>
      <c r="F52" s="140">
        <v>6.6319853066947303</v>
      </c>
      <c r="G52" s="140">
        <v>0</v>
      </c>
      <c r="H52" s="122">
        <v>0</v>
      </c>
      <c r="I52" s="122">
        <v>0</v>
      </c>
      <c r="J52" s="122">
        <v>458</v>
      </c>
      <c r="K52" s="122"/>
      <c r="L52" s="122"/>
      <c r="M52" s="122"/>
      <c r="N52" s="178"/>
      <c r="O52" s="122"/>
      <c r="P52" s="122"/>
      <c r="Q52" s="122"/>
      <c r="R52" s="122"/>
    </row>
    <row r="53" spans="1:18" ht="14.25" customHeight="1" x14ac:dyDescent="0.2">
      <c r="A53" s="19" t="s">
        <v>403</v>
      </c>
      <c r="B53" s="122"/>
      <c r="C53" s="122"/>
      <c r="D53" s="140"/>
      <c r="E53" s="19"/>
      <c r="F53" s="140"/>
      <c r="G53" s="140"/>
      <c r="H53" s="122"/>
      <c r="I53" s="122"/>
      <c r="J53" s="122"/>
      <c r="K53" s="122"/>
      <c r="L53" s="122"/>
      <c r="M53" s="122"/>
      <c r="N53" s="178"/>
      <c r="O53" s="122"/>
      <c r="P53" s="122"/>
      <c r="Q53" s="122"/>
      <c r="R53" s="122"/>
    </row>
    <row r="54" spans="1:18" ht="12.75" x14ac:dyDescent="0.2">
      <c r="A54" s="122" t="s">
        <v>404</v>
      </c>
      <c r="B54" s="122">
        <v>0</v>
      </c>
      <c r="C54" s="122">
        <v>5328</v>
      </c>
      <c r="D54" s="140">
        <v>0</v>
      </c>
      <c r="E54" s="122">
        <v>75</v>
      </c>
      <c r="F54" s="140">
        <v>6.6319853066947303</v>
      </c>
      <c r="G54" s="140">
        <v>0</v>
      </c>
      <c r="H54" s="122">
        <v>0</v>
      </c>
      <c r="I54" s="122">
        <v>0</v>
      </c>
      <c r="J54" s="122">
        <v>156</v>
      </c>
      <c r="K54" s="122"/>
      <c r="L54" s="122"/>
      <c r="M54" s="122"/>
      <c r="N54" s="178"/>
      <c r="O54" s="122"/>
      <c r="P54" s="122"/>
      <c r="Q54" s="122"/>
      <c r="R54" s="122"/>
    </row>
    <row r="55" spans="1:18" ht="12.75" x14ac:dyDescent="0.2">
      <c r="A55" s="122" t="s">
        <v>405</v>
      </c>
      <c r="B55" s="122">
        <v>0</v>
      </c>
      <c r="C55" s="122">
        <v>21199</v>
      </c>
      <c r="D55" s="140">
        <v>0</v>
      </c>
      <c r="E55" s="122">
        <v>75</v>
      </c>
      <c r="F55" s="140">
        <v>6.6319853066947303</v>
      </c>
      <c r="G55" s="140">
        <v>0</v>
      </c>
      <c r="H55" s="122">
        <v>0</v>
      </c>
      <c r="I55" s="122">
        <v>0</v>
      </c>
      <c r="J55" s="122">
        <v>1018</v>
      </c>
      <c r="K55" s="122"/>
      <c r="L55" s="122"/>
      <c r="M55" s="122"/>
      <c r="N55" s="178"/>
      <c r="O55" s="122"/>
      <c r="P55" s="122"/>
      <c r="Q55" s="122"/>
      <c r="R55" s="122"/>
    </row>
    <row r="56" spans="1:18" ht="12.75" x14ac:dyDescent="0.2">
      <c r="A56" s="122" t="s">
        <v>406</v>
      </c>
      <c r="B56" s="122">
        <v>0</v>
      </c>
      <c r="C56" s="122">
        <v>9795</v>
      </c>
      <c r="D56" s="140">
        <v>0</v>
      </c>
      <c r="E56" s="122">
        <v>75</v>
      </c>
      <c r="F56" s="140">
        <v>6.6319853066947303</v>
      </c>
      <c r="G56" s="140">
        <v>0</v>
      </c>
      <c r="H56" s="122">
        <v>0</v>
      </c>
      <c r="I56" s="122">
        <v>0</v>
      </c>
      <c r="J56" s="122">
        <v>335</v>
      </c>
      <c r="K56" s="122"/>
      <c r="L56" s="122"/>
      <c r="M56" s="122"/>
      <c r="N56" s="178"/>
      <c r="O56" s="122"/>
      <c r="P56" s="122"/>
      <c r="Q56" s="122"/>
      <c r="R56" s="122"/>
    </row>
    <row r="57" spans="1:18" ht="12.75" x14ac:dyDescent="0.2">
      <c r="A57" s="122" t="s">
        <v>407</v>
      </c>
      <c r="B57" s="122">
        <v>178</v>
      </c>
      <c r="C57" s="122">
        <v>152966</v>
      </c>
      <c r="D57" s="140">
        <v>8.8752504238569507</v>
      </c>
      <c r="E57" s="122">
        <v>75</v>
      </c>
      <c r="F57" s="140">
        <v>6.6319853066947303</v>
      </c>
      <c r="G57" s="140">
        <v>15.507235730551701</v>
      </c>
      <c r="H57" s="122">
        <v>6333</v>
      </c>
      <c r="I57" s="122">
        <v>40839</v>
      </c>
      <c r="J57" s="122">
        <v>10291</v>
      </c>
      <c r="K57" s="122"/>
      <c r="L57" s="122"/>
      <c r="M57" s="122"/>
      <c r="N57" s="178"/>
      <c r="O57" s="122"/>
      <c r="P57" s="122"/>
      <c r="Q57" s="122"/>
      <c r="R57" s="122"/>
    </row>
    <row r="58" spans="1:18" ht="12.75" x14ac:dyDescent="0.2">
      <c r="A58" s="122" t="s">
        <v>408</v>
      </c>
      <c r="B58" s="122">
        <v>0</v>
      </c>
      <c r="C58" s="122">
        <v>26602</v>
      </c>
      <c r="D58" s="140">
        <v>0</v>
      </c>
      <c r="E58" s="122">
        <v>75</v>
      </c>
      <c r="F58" s="140">
        <v>6.6319853066947303</v>
      </c>
      <c r="G58" s="140">
        <v>0</v>
      </c>
      <c r="H58" s="122">
        <v>0</v>
      </c>
      <c r="I58" s="122">
        <v>0</v>
      </c>
      <c r="J58" s="122">
        <v>1089</v>
      </c>
      <c r="K58" s="122"/>
      <c r="L58" s="122"/>
      <c r="M58" s="122"/>
      <c r="N58" s="178"/>
      <c r="O58" s="122"/>
      <c r="P58" s="122"/>
      <c r="Q58" s="122"/>
      <c r="R58" s="122"/>
    </row>
    <row r="59" spans="1:18" ht="12.75" x14ac:dyDescent="0.2">
      <c r="A59" s="122" t="s">
        <v>409</v>
      </c>
      <c r="B59" s="122">
        <v>0</v>
      </c>
      <c r="C59" s="122">
        <v>42903</v>
      </c>
      <c r="D59" s="140">
        <v>0</v>
      </c>
      <c r="E59" s="122">
        <v>75</v>
      </c>
      <c r="F59" s="140">
        <v>6.6319853066947303</v>
      </c>
      <c r="G59" s="140">
        <v>0</v>
      </c>
      <c r="H59" s="122">
        <v>0</v>
      </c>
      <c r="I59" s="122">
        <v>0</v>
      </c>
      <c r="J59" s="122">
        <v>2254</v>
      </c>
      <c r="K59" s="122"/>
      <c r="L59" s="122"/>
      <c r="M59" s="122"/>
      <c r="N59" s="178"/>
      <c r="O59" s="122"/>
      <c r="P59" s="122"/>
      <c r="Q59" s="122"/>
      <c r="R59" s="122"/>
    </row>
    <row r="60" spans="1:18" ht="12.75" x14ac:dyDescent="0.2">
      <c r="A60" s="122" t="s">
        <v>410</v>
      </c>
      <c r="B60" s="122">
        <v>215</v>
      </c>
      <c r="C60" s="122">
        <v>137035</v>
      </c>
      <c r="D60" s="140">
        <v>6.8695864711606598</v>
      </c>
      <c r="E60" s="122">
        <v>75</v>
      </c>
      <c r="F60" s="140">
        <v>6.6319853066947303</v>
      </c>
      <c r="G60" s="140">
        <v>13.5015717778554</v>
      </c>
      <c r="H60" s="122">
        <v>7731</v>
      </c>
      <c r="I60" s="122">
        <v>57260</v>
      </c>
      <c r="J60" s="122">
        <v>11019</v>
      </c>
      <c r="K60" s="122"/>
      <c r="L60" s="122"/>
      <c r="M60" s="122"/>
      <c r="N60" s="178"/>
      <c r="O60" s="122"/>
      <c r="P60" s="122"/>
      <c r="Q60" s="122"/>
      <c r="R60" s="122"/>
    </row>
    <row r="61" spans="1:18" ht="12.75" x14ac:dyDescent="0.2">
      <c r="A61" s="122" t="s">
        <v>411</v>
      </c>
      <c r="B61" s="122">
        <v>0</v>
      </c>
      <c r="C61" s="122">
        <v>14240</v>
      </c>
      <c r="D61" s="140">
        <v>0</v>
      </c>
      <c r="E61" s="122">
        <v>75</v>
      </c>
      <c r="F61" s="140">
        <v>6.6319853066947303</v>
      </c>
      <c r="G61" s="140">
        <v>0</v>
      </c>
      <c r="H61" s="122">
        <v>0</v>
      </c>
      <c r="I61" s="122">
        <v>0</v>
      </c>
      <c r="J61" s="122">
        <v>351</v>
      </c>
      <c r="K61" s="122"/>
      <c r="L61" s="122"/>
      <c r="M61" s="122"/>
      <c r="N61" s="178"/>
      <c r="O61" s="122"/>
      <c r="P61" s="122"/>
      <c r="Q61" s="122"/>
      <c r="R61" s="122"/>
    </row>
    <row r="62" spans="1:18" ht="12.75" x14ac:dyDescent="0.2">
      <c r="A62" s="122" t="s">
        <v>412</v>
      </c>
      <c r="B62" s="122">
        <v>0</v>
      </c>
      <c r="C62" s="122">
        <v>7407</v>
      </c>
      <c r="D62" s="140">
        <v>0</v>
      </c>
      <c r="E62" s="122">
        <v>75</v>
      </c>
      <c r="F62" s="140">
        <v>6.6319853066947303</v>
      </c>
      <c r="G62" s="140">
        <v>0</v>
      </c>
      <c r="H62" s="122">
        <v>0</v>
      </c>
      <c r="I62" s="122">
        <v>0</v>
      </c>
      <c r="J62" s="122">
        <v>181</v>
      </c>
      <c r="K62" s="122"/>
      <c r="L62" s="122"/>
      <c r="M62" s="122"/>
      <c r="N62" s="178"/>
      <c r="O62" s="122"/>
      <c r="P62" s="122"/>
      <c r="Q62" s="122"/>
      <c r="R62" s="122"/>
    </row>
    <row r="63" spans="1:18" ht="12.75" x14ac:dyDescent="0.2">
      <c r="A63" s="122" t="s">
        <v>413</v>
      </c>
      <c r="B63" s="122">
        <v>0</v>
      </c>
      <c r="C63" s="122">
        <v>7747</v>
      </c>
      <c r="D63" s="140">
        <v>0</v>
      </c>
      <c r="E63" s="122">
        <v>75</v>
      </c>
      <c r="F63" s="140">
        <v>6.6319853066947303</v>
      </c>
      <c r="G63" s="140">
        <v>0</v>
      </c>
      <c r="H63" s="122">
        <v>0</v>
      </c>
      <c r="I63" s="122">
        <v>0</v>
      </c>
      <c r="J63" s="122">
        <v>284</v>
      </c>
      <c r="K63" s="122"/>
      <c r="L63" s="122"/>
      <c r="M63" s="122"/>
      <c r="N63" s="178"/>
      <c r="O63" s="122"/>
      <c r="P63" s="122"/>
      <c r="Q63" s="122"/>
      <c r="R63" s="122"/>
    </row>
    <row r="64" spans="1:18" ht="12.75" x14ac:dyDescent="0.2">
      <c r="A64" s="122" t="s">
        <v>414</v>
      </c>
      <c r="B64" s="122">
        <v>9</v>
      </c>
      <c r="C64" s="122">
        <v>3658</v>
      </c>
      <c r="D64" s="140">
        <v>0.35240253225350299</v>
      </c>
      <c r="E64" s="122">
        <v>75</v>
      </c>
      <c r="F64" s="140">
        <v>6.6319853066947303</v>
      </c>
      <c r="G64" s="140">
        <v>6.9843878389482299</v>
      </c>
      <c r="H64" s="122">
        <v>85</v>
      </c>
      <c r="I64" s="122">
        <v>1217</v>
      </c>
      <c r="J64" s="122">
        <v>131</v>
      </c>
      <c r="K64" s="122"/>
      <c r="L64" s="122"/>
      <c r="M64" s="122"/>
      <c r="N64" s="178"/>
      <c r="O64" s="122"/>
      <c r="P64" s="122"/>
      <c r="Q64" s="122"/>
      <c r="R64" s="122"/>
    </row>
    <row r="65" spans="1:18" ht="12.75" x14ac:dyDescent="0.2">
      <c r="A65" s="122" t="s">
        <v>415</v>
      </c>
      <c r="B65" s="122">
        <v>0</v>
      </c>
      <c r="C65" s="122">
        <v>11545</v>
      </c>
      <c r="D65" s="140">
        <v>0</v>
      </c>
      <c r="E65" s="122">
        <v>75</v>
      </c>
      <c r="F65" s="140">
        <v>6.6319853066947303</v>
      </c>
      <c r="G65" s="140">
        <v>0</v>
      </c>
      <c r="H65" s="122">
        <v>0</v>
      </c>
      <c r="I65" s="122">
        <v>0</v>
      </c>
      <c r="J65" s="122">
        <v>327</v>
      </c>
      <c r="K65" s="122"/>
      <c r="L65" s="122"/>
      <c r="M65" s="122"/>
      <c r="N65" s="178"/>
      <c r="O65" s="122"/>
      <c r="P65" s="122"/>
      <c r="Q65" s="122"/>
      <c r="R65" s="122"/>
    </row>
    <row r="66" spans="1:18" ht="12.75" x14ac:dyDescent="0.2">
      <c r="A66" s="122" t="s">
        <v>416</v>
      </c>
      <c r="B66" s="122">
        <v>0</v>
      </c>
      <c r="C66" s="122">
        <v>5236</v>
      </c>
      <c r="D66" s="140">
        <v>0</v>
      </c>
      <c r="E66" s="122">
        <v>75</v>
      </c>
      <c r="F66" s="140">
        <v>6.6319853066947303</v>
      </c>
      <c r="G66" s="140">
        <v>0</v>
      </c>
      <c r="H66" s="122">
        <v>0</v>
      </c>
      <c r="I66" s="122">
        <v>0</v>
      </c>
      <c r="J66" s="122">
        <v>190</v>
      </c>
      <c r="K66" s="122"/>
      <c r="L66" s="122"/>
      <c r="M66" s="122"/>
      <c r="N66" s="178"/>
      <c r="O66" s="122"/>
      <c r="P66" s="122"/>
      <c r="Q66" s="122"/>
      <c r="R66" s="122"/>
    </row>
    <row r="67" spans="1:18" ht="14.25" customHeight="1" x14ac:dyDescent="0.2">
      <c r="A67" s="19" t="s">
        <v>417</v>
      </c>
      <c r="B67" s="122"/>
      <c r="C67" s="122"/>
      <c r="D67" s="140"/>
      <c r="E67" s="19"/>
      <c r="F67" s="140"/>
      <c r="G67" s="140"/>
      <c r="H67" s="122"/>
      <c r="I67" s="122"/>
      <c r="J67" s="122"/>
      <c r="K67" s="122"/>
      <c r="L67" s="122"/>
      <c r="M67" s="122"/>
      <c r="N67" s="178"/>
      <c r="O67" s="122"/>
      <c r="P67" s="122"/>
      <c r="Q67" s="122"/>
      <c r="R67" s="122"/>
    </row>
    <row r="68" spans="1:18" ht="12.75" x14ac:dyDescent="0.2">
      <c r="A68" s="122" t="s">
        <v>418</v>
      </c>
      <c r="B68" s="122">
        <v>44</v>
      </c>
      <c r="C68" s="122">
        <v>6537</v>
      </c>
      <c r="D68" s="140">
        <v>1.6477229730135501</v>
      </c>
      <c r="E68" s="122">
        <v>75</v>
      </c>
      <c r="F68" s="140">
        <v>6.6319853066947303</v>
      </c>
      <c r="G68" s="140">
        <v>8.2797082797082808</v>
      </c>
      <c r="H68" s="122">
        <v>193</v>
      </c>
      <c r="I68" s="122">
        <v>2331</v>
      </c>
      <c r="J68" s="122">
        <v>309</v>
      </c>
      <c r="K68" s="122"/>
      <c r="L68" s="122"/>
      <c r="M68" s="122"/>
      <c r="N68" s="178"/>
      <c r="O68" s="122"/>
      <c r="P68" s="122"/>
      <c r="Q68" s="122"/>
      <c r="R68" s="122"/>
    </row>
    <row r="69" spans="1:18" ht="12.75" x14ac:dyDescent="0.2">
      <c r="A69" s="122" t="s">
        <v>419</v>
      </c>
      <c r="B69" s="122">
        <v>0</v>
      </c>
      <c r="C69" s="122">
        <v>16790</v>
      </c>
      <c r="D69" s="140">
        <v>0</v>
      </c>
      <c r="E69" s="122">
        <v>75</v>
      </c>
      <c r="F69" s="140">
        <v>6.6319853066947303</v>
      </c>
      <c r="G69" s="140">
        <v>0</v>
      </c>
      <c r="H69" s="122">
        <v>0</v>
      </c>
      <c r="I69" s="122">
        <v>0</v>
      </c>
      <c r="J69" s="122">
        <v>713</v>
      </c>
      <c r="K69" s="122"/>
      <c r="L69" s="122"/>
      <c r="M69" s="122"/>
      <c r="N69" s="178"/>
      <c r="O69" s="122"/>
      <c r="P69" s="122"/>
      <c r="Q69" s="122"/>
      <c r="R69" s="122"/>
    </row>
    <row r="70" spans="1:18" ht="12.75" x14ac:dyDescent="0.2">
      <c r="A70" s="122" t="s">
        <v>420</v>
      </c>
      <c r="B70" s="122">
        <v>199</v>
      </c>
      <c r="C70" s="122">
        <v>29272</v>
      </c>
      <c r="D70" s="140">
        <v>3.5766927591261899</v>
      </c>
      <c r="E70" s="122">
        <v>75</v>
      </c>
      <c r="F70" s="140">
        <v>6.6319853066947303</v>
      </c>
      <c r="G70" s="140">
        <v>10.2086780658209</v>
      </c>
      <c r="H70" s="122">
        <v>2221</v>
      </c>
      <c r="I70" s="122">
        <v>21756</v>
      </c>
      <c r="J70" s="122">
        <v>2492</v>
      </c>
      <c r="K70" s="122"/>
      <c r="L70" s="122"/>
      <c r="M70" s="122"/>
      <c r="N70" s="178"/>
      <c r="O70" s="122"/>
      <c r="P70" s="122"/>
      <c r="Q70" s="122"/>
      <c r="R70" s="122"/>
    </row>
    <row r="71" spans="1:18" ht="12.75" x14ac:dyDescent="0.2">
      <c r="A71" s="122" t="s">
        <v>421</v>
      </c>
      <c r="B71" s="122">
        <v>313</v>
      </c>
      <c r="C71" s="122">
        <v>9514</v>
      </c>
      <c r="D71" s="140">
        <v>5.6614619867525597</v>
      </c>
      <c r="E71" s="122">
        <v>75</v>
      </c>
      <c r="F71" s="140">
        <v>6.6319853066947303</v>
      </c>
      <c r="G71" s="140">
        <v>12.293447293447301</v>
      </c>
      <c r="H71" s="122">
        <v>863</v>
      </c>
      <c r="I71" s="122">
        <v>7020</v>
      </c>
      <c r="J71" s="122">
        <v>935</v>
      </c>
      <c r="K71" s="122"/>
      <c r="L71" s="122"/>
      <c r="M71" s="122"/>
      <c r="N71" s="178"/>
      <c r="O71" s="122"/>
      <c r="P71" s="122"/>
      <c r="Q71" s="122"/>
      <c r="R71" s="122"/>
    </row>
    <row r="72" spans="1:18" ht="12.75" x14ac:dyDescent="0.2">
      <c r="A72" s="122" t="s">
        <v>422</v>
      </c>
      <c r="B72" s="122">
        <v>0</v>
      </c>
      <c r="C72" s="122">
        <v>11314</v>
      </c>
      <c r="D72" s="140">
        <v>0</v>
      </c>
      <c r="E72" s="122">
        <v>75</v>
      </c>
      <c r="F72" s="140">
        <v>6.6319853066947303</v>
      </c>
      <c r="G72" s="140">
        <v>0</v>
      </c>
      <c r="H72" s="122">
        <v>0</v>
      </c>
      <c r="I72" s="122">
        <v>0</v>
      </c>
      <c r="J72" s="122">
        <v>332</v>
      </c>
      <c r="K72" s="122"/>
      <c r="L72" s="122"/>
      <c r="M72" s="122"/>
      <c r="N72" s="178"/>
      <c r="O72" s="122"/>
      <c r="P72" s="122"/>
      <c r="Q72" s="122"/>
      <c r="R72" s="122"/>
    </row>
    <row r="73" spans="1:18" ht="12.75" x14ac:dyDescent="0.2">
      <c r="A73" s="122" t="s">
        <v>423</v>
      </c>
      <c r="B73" s="122">
        <v>141</v>
      </c>
      <c r="C73" s="122">
        <v>133310</v>
      </c>
      <c r="D73" s="140">
        <v>4.7482559665027999</v>
      </c>
      <c r="E73" s="122">
        <v>75</v>
      </c>
      <c r="F73" s="140">
        <v>6.6319853066947303</v>
      </c>
      <c r="G73" s="140">
        <v>11.3802412731975</v>
      </c>
      <c r="H73" s="122">
        <v>6028</v>
      </c>
      <c r="I73" s="122">
        <v>52969</v>
      </c>
      <c r="J73" s="122">
        <v>8937</v>
      </c>
      <c r="K73" s="122"/>
      <c r="L73" s="122"/>
      <c r="M73" s="122"/>
      <c r="N73" s="178"/>
      <c r="O73" s="122"/>
      <c r="P73" s="122"/>
      <c r="Q73" s="122"/>
      <c r="R73" s="122"/>
    </row>
    <row r="74" spans="1:18" ht="12.75" x14ac:dyDescent="0.2">
      <c r="A74" s="122" t="s">
        <v>424</v>
      </c>
      <c r="B74" s="122">
        <v>0</v>
      </c>
      <c r="C74" s="122">
        <v>7157</v>
      </c>
      <c r="D74" s="140">
        <v>0</v>
      </c>
      <c r="E74" s="122">
        <v>75</v>
      </c>
      <c r="F74" s="140">
        <v>6.6319853066947303</v>
      </c>
      <c r="G74" s="140">
        <v>0</v>
      </c>
      <c r="H74" s="122">
        <v>0</v>
      </c>
      <c r="I74" s="122">
        <v>0</v>
      </c>
      <c r="J74" s="122">
        <v>264</v>
      </c>
      <c r="K74" s="122"/>
      <c r="L74" s="122"/>
      <c r="M74" s="122"/>
      <c r="N74" s="178"/>
      <c r="O74" s="122"/>
      <c r="P74" s="122"/>
      <c r="Q74" s="122"/>
      <c r="R74" s="122"/>
    </row>
    <row r="75" spans="1:18" ht="12.75" x14ac:dyDescent="0.2">
      <c r="A75" s="122" t="s">
        <v>425</v>
      </c>
      <c r="B75" s="122">
        <v>141</v>
      </c>
      <c r="C75" s="122">
        <v>30451</v>
      </c>
      <c r="D75" s="140">
        <v>3.0344689104286999</v>
      </c>
      <c r="E75" s="122">
        <v>75</v>
      </c>
      <c r="F75" s="140">
        <v>6.6319853066947303</v>
      </c>
      <c r="G75" s="140">
        <v>9.6664542171234302</v>
      </c>
      <c r="H75" s="122">
        <v>1820</v>
      </c>
      <c r="I75" s="122">
        <v>18828</v>
      </c>
      <c r="J75" s="122">
        <v>2330</v>
      </c>
      <c r="K75" s="122"/>
      <c r="L75" s="122"/>
      <c r="M75" s="122"/>
      <c r="N75" s="178"/>
      <c r="O75" s="122"/>
      <c r="P75" s="122"/>
      <c r="Q75" s="122"/>
      <c r="R75" s="122"/>
    </row>
    <row r="76" spans="1:18" ht="12.75" x14ac:dyDescent="0.2">
      <c r="A76" s="122" t="s">
        <v>426</v>
      </c>
      <c r="B76" s="122">
        <v>113</v>
      </c>
      <c r="C76" s="122">
        <v>11228</v>
      </c>
      <c r="D76" s="140">
        <v>2.3254906878182999</v>
      </c>
      <c r="E76" s="122">
        <v>75</v>
      </c>
      <c r="F76" s="140">
        <v>6.6319853066947303</v>
      </c>
      <c r="G76" s="140">
        <v>8.9574759945130307</v>
      </c>
      <c r="H76" s="122">
        <v>653</v>
      </c>
      <c r="I76" s="122">
        <v>7290</v>
      </c>
      <c r="J76" s="122">
        <v>826</v>
      </c>
      <c r="K76" s="122"/>
      <c r="L76" s="122"/>
      <c r="M76" s="122"/>
      <c r="N76" s="178"/>
      <c r="O76" s="122"/>
      <c r="P76" s="122"/>
      <c r="Q76" s="122"/>
      <c r="R76" s="122"/>
    </row>
    <row r="77" spans="1:18" ht="12.75" x14ac:dyDescent="0.2">
      <c r="A77" s="122" t="s">
        <v>427</v>
      </c>
      <c r="B77" s="122">
        <v>0</v>
      </c>
      <c r="C77" s="122">
        <v>18546</v>
      </c>
      <c r="D77" s="140">
        <v>0</v>
      </c>
      <c r="E77" s="122">
        <v>75</v>
      </c>
      <c r="F77" s="140">
        <v>6.6319853066947303</v>
      </c>
      <c r="G77" s="140">
        <v>0</v>
      </c>
      <c r="H77" s="122">
        <v>0</v>
      </c>
      <c r="I77" s="122">
        <v>0</v>
      </c>
      <c r="J77" s="122">
        <v>969</v>
      </c>
      <c r="K77" s="122"/>
      <c r="L77" s="122"/>
      <c r="M77" s="122"/>
      <c r="N77" s="178"/>
      <c r="O77" s="122"/>
      <c r="P77" s="122"/>
      <c r="Q77" s="122"/>
      <c r="R77" s="122"/>
    </row>
    <row r="78" spans="1:18" ht="12.75" x14ac:dyDescent="0.2">
      <c r="A78" s="122" t="s">
        <v>428</v>
      </c>
      <c r="B78" s="122">
        <v>51</v>
      </c>
      <c r="C78" s="122">
        <v>13372</v>
      </c>
      <c r="D78" s="140">
        <v>2.0028648597869601</v>
      </c>
      <c r="E78" s="122">
        <v>75</v>
      </c>
      <c r="F78" s="140">
        <v>6.6319853066947303</v>
      </c>
      <c r="G78" s="140">
        <v>8.6348501664816908</v>
      </c>
      <c r="H78" s="122">
        <v>389</v>
      </c>
      <c r="I78" s="122">
        <v>4505</v>
      </c>
      <c r="J78" s="122">
        <v>836</v>
      </c>
      <c r="K78" s="122"/>
      <c r="L78" s="122"/>
      <c r="M78" s="122"/>
      <c r="N78" s="178"/>
      <c r="O78" s="122"/>
      <c r="P78" s="122"/>
      <c r="Q78" s="122"/>
      <c r="R78" s="122"/>
    </row>
    <row r="79" spans="1:18" ht="12.75" x14ac:dyDescent="0.2">
      <c r="A79" s="122" t="s">
        <v>429</v>
      </c>
      <c r="B79" s="122">
        <v>43</v>
      </c>
      <c r="C79" s="122">
        <v>26873</v>
      </c>
      <c r="D79" s="140">
        <v>1.1042000765494799</v>
      </c>
      <c r="E79" s="122">
        <v>75</v>
      </c>
      <c r="F79" s="140">
        <v>6.6319853066947303</v>
      </c>
      <c r="G79" s="140">
        <v>7.7361853832442096</v>
      </c>
      <c r="H79" s="122">
        <v>1085</v>
      </c>
      <c r="I79" s="122">
        <v>14025</v>
      </c>
      <c r="J79" s="122">
        <v>1486</v>
      </c>
      <c r="K79" s="122"/>
      <c r="L79" s="122"/>
      <c r="M79" s="122"/>
      <c r="N79" s="178"/>
      <c r="O79" s="122"/>
      <c r="P79" s="122"/>
      <c r="Q79" s="122"/>
      <c r="R79" s="122"/>
    </row>
    <row r="80" spans="1:18" ht="12.75" x14ac:dyDescent="0.2">
      <c r="A80" s="122" t="s">
        <v>430</v>
      </c>
      <c r="B80" s="122">
        <v>115</v>
      </c>
      <c r="C80" s="122">
        <v>33473</v>
      </c>
      <c r="D80" s="140">
        <v>2.1524202818604401</v>
      </c>
      <c r="E80" s="122">
        <v>75</v>
      </c>
      <c r="F80" s="140">
        <v>6.6319853066947303</v>
      </c>
      <c r="G80" s="140">
        <v>8.7844055885551704</v>
      </c>
      <c r="H80" s="122">
        <v>2100</v>
      </c>
      <c r="I80" s="122">
        <v>23906</v>
      </c>
      <c r="J80" s="122">
        <v>2446</v>
      </c>
      <c r="K80" s="122"/>
      <c r="L80" s="122"/>
      <c r="M80" s="122"/>
      <c r="N80" s="178"/>
      <c r="O80" s="122"/>
      <c r="P80" s="122"/>
      <c r="Q80" s="122"/>
      <c r="R80" s="122"/>
    </row>
    <row r="81" spans="1:18" ht="14.25" customHeight="1" x14ac:dyDescent="0.2">
      <c r="A81" s="19" t="s">
        <v>431</v>
      </c>
      <c r="B81" s="122"/>
      <c r="C81" s="122"/>
      <c r="D81" s="140"/>
      <c r="E81" s="19"/>
      <c r="F81" s="140"/>
      <c r="G81" s="140"/>
      <c r="H81" s="122"/>
      <c r="I81" s="122"/>
      <c r="J81" s="122"/>
      <c r="K81" s="122"/>
      <c r="L81" s="122"/>
      <c r="M81" s="122"/>
      <c r="N81" s="178"/>
      <c r="O81" s="122"/>
      <c r="P81" s="122"/>
      <c r="Q81" s="122"/>
      <c r="R81" s="122"/>
    </row>
    <row r="82" spans="1:18" ht="12.75" x14ac:dyDescent="0.2">
      <c r="A82" s="122" t="s">
        <v>432</v>
      </c>
      <c r="B82" s="122">
        <v>247</v>
      </c>
      <c r="C82" s="122">
        <v>19581</v>
      </c>
      <c r="D82" s="140">
        <v>7.1938781112107097</v>
      </c>
      <c r="E82" s="122">
        <v>75</v>
      </c>
      <c r="F82" s="140">
        <v>6.6319853066947303</v>
      </c>
      <c r="G82" s="140">
        <v>13.825863417905399</v>
      </c>
      <c r="H82" s="122">
        <v>1237</v>
      </c>
      <c r="I82" s="122">
        <v>8947</v>
      </c>
      <c r="J82" s="122">
        <v>1606</v>
      </c>
      <c r="K82" s="122"/>
      <c r="L82" s="122"/>
      <c r="M82" s="122"/>
      <c r="N82" s="178"/>
      <c r="O82" s="122"/>
      <c r="P82" s="122"/>
      <c r="Q82" s="122"/>
      <c r="R82" s="122"/>
    </row>
    <row r="83" spans="1:18" ht="12.75" x14ac:dyDescent="0.2">
      <c r="A83" s="122" t="s">
        <v>433</v>
      </c>
      <c r="B83" s="122">
        <v>255</v>
      </c>
      <c r="C83" s="122">
        <v>8516</v>
      </c>
      <c r="D83" s="140">
        <v>5.6200567003064403</v>
      </c>
      <c r="E83" s="122">
        <v>75</v>
      </c>
      <c r="F83" s="140">
        <v>6.6319853066947303</v>
      </c>
      <c r="G83" s="140">
        <v>12.252042007001201</v>
      </c>
      <c r="H83" s="122">
        <v>630</v>
      </c>
      <c r="I83" s="122">
        <v>5142</v>
      </c>
      <c r="J83" s="122">
        <v>847</v>
      </c>
      <c r="K83" s="122"/>
      <c r="L83" s="122"/>
      <c r="M83" s="122"/>
      <c r="N83" s="178"/>
      <c r="O83" s="122"/>
      <c r="P83" s="122"/>
      <c r="Q83" s="122"/>
      <c r="R83" s="122"/>
    </row>
    <row r="84" spans="1:18" ht="12.75" x14ac:dyDescent="0.2">
      <c r="A84" s="122" t="s">
        <v>434</v>
      </c>
      <c r="B84" s="122">
        <v>43</v>
      </c>
      <c r="C84" s="122">
        <v>27638</v>
      </c>
      <c r="D84" s="140">
        <v>0.93797051068376702</v>
      </c>
      <c r="E84" s="122">
        <v>75</v>
      </c>
      <c r="F84" s="140">
        <v>6.6319853066947303</v>
      </c>
      <c r="G84" s="140">
        <v>7.5699558173785002</v>
      </c>
      <c r="H84" s="122">
        <v>1285</v>
      </c>
      <c r="I84" s="122">
        <v>16975</v>
      </c>
      <c r="J84" s="122">
        <v>1555</v>
      </c>
      <c r="K84" s="122"/>
      <c r="L84" s="122"/>
      <c r="M84" s="122"/>
      <c r="N84" s="178"/>
      <c r="O84" s="122"/>
      <c r="P84" s="122"/>
      <c r="Q84" s="122"/>
      <c r="R84" s="122"/>
    </row>
    <row r="85" spans="1:18" ht="12.75" x14ac:dyDescent="0.2">
      <c r="A85" s="122" t="s">
        <v>435</v>
      </c>
      <c r="B85" s="122">
        <v>63</v>
      </c>
      <c r="C85" s="122">
        <v>9779</v>
      </c>
      <c r="D85" s="140">
        <v>2.4159153438079302</v>
      </c>
      <c r="E85" s="122">
        <v>75</v>
      </c>
      <c r="F85" s="140">
        <v>6.6319853066947303</v>
      </c>
      <c r="G85" s="140">
        <v>9.04790065050266</v>
      </c>
      <c r="H85" s="122">
        <v>306</v>
      </c>
      <c r="I85" s="122">
        <v>3382</v>
      </c>
      <c r="J85" s="122">
        <v>623</v>
      </c>
      <c r="K85" s="122"/>
      <c r="L85" s="122"/>
      <c r="M85" s="122"/>
      <c r="N85" s="178"/>
      <c r="O85" s="122"/>
      <c r="P85" s="122"/>
      <c r="Q85" s="122"/>
      <c r="R85" s="122"/>
    </row>
    <row r="86" spans="1:18" ht="12.75" x14ac:dyDescent="0.2">
      <c r="A86" s="122" t="s">
        <v>436</v>
      </c>
      <c r="B86" s="122">
        <v>0</v>
      </c>
      <c r="C86" s="122">
        <v>12260</v>
      </c>
      <c r="D86" s="140">
        <v>0</v>
      </c>
      <c r="E86" s="122">
        <v>75</v>
      </c>
      <c r="F86" s="140">
        <v>6.6319853066947303</v>
      </c>
      <c r="G86" s="140">
        <v>0</v>
      </c>
      <c r="H86" s="122">
        <v>0</v>
      </c>
      <c r="I86" s="122">
        <v>0</v>
      </c>
      <c r="J86" s="122">
        <v>518</v>
      </c>
      <c r="K86" s="122"/>
      <c r="L86" s="122"/>
      <c r="M86" s="122"/>
      <c r="N86" s="178"/>
      <c r="O86" s="122"/>
      <c r="P86" s="122"/>
      <c r="Q86" s="122"/>
      <c r="R86" s="122"/>
    </row>
    <row r="87" spans="1:18" ht="12.75" x14ac:dyDescent="0.2">
      <c r="A87" s="122" t="s">
        <v>437</v>
      </c>
      <c r="B87" s="122">
        <v>46</v>
      </c>
      <c r="C87" s="122">
        <v>9319</v>
      </c>
      <c r="D87" s="140">
        <v>1.0794099977526801</v>
      </c>
      <c r="E87" s="122">
        <v>75</v>
      </c>
      <c r="F87" s="140">
        <v>6.6319853066947303</v>
      </c>
      <c r="G87" s="140">
        <v>7.7113953044474099</v>
      </c>
      <c r="H87" s="122">
        <v>404</v>
      </c>
      <c r="I87" s="122">
        <v>5239</v>
      </c>
      <c r="J87" s="122">
        <v>610</v>
      </c>
      <c r="K87" s="122"/>
      <c r="L87" s="122"/>
      <c r="M87" s="122"/>
      <c r="N87" s="178"/>
      <c r="O87" s="122"/>
      <c r="P87" s="122"/>
      <c r="Q87" s="122"/>
      <c r="R87" s="122"/>
    </row>
    <row r="88" spans="1:18" ht="12.75" x14ac:dyDescent="0.2">
      <c r="A88" s="122" t="s">
        <v>438</v>
      </c>
      <c r="B88" s="122">
        <v>181</v>
      </c>
      <c r="C88" s="122">
        <v>88108</v>
      </c>
      <c r="D88" s="140">
        <v>4.2555791907253697</v>
      </c>
      <c r="E88" s="122">
        <v>75</v>
      </c>
      <c r="F88" s="140">
        <v>6.6319853066947303</v>
      </c>
      <c r="G88" s="140">
        <v>10.887564497420099</v>
      </c>
      <c r="H88" s="122">
        <v>5444</v>
      </c>
      <c r="I88" s="122">
        <v>50002</v>
      </c>
      <c r="J88" s="122">
        <v>6713</v>
      </c>
      <c r="K88" s="122"/>
      <c r="L88" s="122"/>
      <c r="M88" s="122"/>
      <c r="N88" s="178"/>
      <c r="O88" s="122"/>
      <c r="P88" s="122"/>
      <c r="Q88" s="122"/>
      <c r="R88" s="122"/>
    </row>
    <row r="89" spans="1:18" ht="12.75" x14ac:dyDescent="0.2">
      <c r="A89" s="122" t="s">
        <v>439</v>
      </c>
      <c r="B89" s="122">
        <v>98</v>
      </c>
      <c r="C89" s="122">
        <v>16168</v>
      </c>
      <c r="D89" s="140">
        <v>2.34365700228091</v>
      </c>
      <c r="E89" s="122">
        <v>75</v>
      </c>
      <c r="F89" s="140">
        <v>6.6319853066947303</v>
      </c>
      <c r="G89" s="140">
        <v>8.9756423089756403</v>
      </c>
      <c r="H89" s="122">
        <v>807</v>
      </c>
      <c r="I89" s="122">
        <v>8991</v>
      </c>
      <c r="J89" s="122">
        <v>1047</v>
      </c>
      <c r="K89" s="122"/>
      <c r="L89" s="122"/>
      <c r="M89" s="122"/>
      <c r="N89" s="178"/>
      <c r="O89" s="122"/>
      <c r="P89" s="122"/>
      <c r="Q89" s="122"/>
      <c r="R89" s="122"/>
    </row>
    <row r="90" spans="1:18" ht="14.25" customHeight="1" x14ac:dyDescent="0.2">
      <c r="A90" s="19" t="s">
        <v>440</v>
      </c>
      <c r="B90" s="122"/>
      <c r="C90" s="122"/>
      <c r="D90" s="140"/>
      <c r="E90" s="19"/>
      <c r="F90" s="140"/>
      <c r="G90" s="140"/>
      <c r="H90" s="122"/>
      <c r="I90" s="122"/>
      <c r="J90" s="122"/>
      <c r="K90" s="122"/>
      <c r="L90" s="122"/>
      <c r="M90" s="122"/>
      <c r="N90" s="178"/>
      <c r="O90" s="122"/>
      <c r="P90" s="122"/>
      <c r="Q90" s="122"/>
      <c r="R90" s="122"/>
    </row>
    <row r="91" spans="1:18" ht="12.75" x14ac:dyDescent="0.2">
      <c r="A91" s="122" t="s">
        <v>441</v>
      </c>
      <c r="B91" s="122">
        <v>0</v>
      </c>
      <c r="C91" s="122">
        <v>10681</v>
      </c>
      <c r="D91" s="140">
        <v>0</v>
      </c>
      <c r="E91" s="122">
        <v>75</v>
      </c>
      <c r="F91" s="140">
        <v>6.6319853066947303</v>
      </c>
      <c r="G91" s="140">
        <v>0</v>
      </c>
      <c r="H91" s="122">
        <v>0</v>
      </c>
      <c r="I91" s="122">
        <v>0</v>
      </c>
      <c r="J91" s="122">
        <v>331</v>
      </c>
      <c r="K91" s="122"/>
      <c r="L91" s="122"/>
      <c r="M91" s="122"/>
      <c r="N91" s="178"/>
      <c r="O91" s="122"/>
      <c r="P91" s="122"/>
      <c r="Q91" s="122"/>
      <c r="R91" s="122"/>
    </row>
    <row r="92" spans="1:18" ht="12.75" x14ac:dyDescent="0.2">
      <c r="A92" s="122" t="s">
        <v>442</v>
      </c>
      <c r="B92" s="122">
        <v>25</v>
      </c>
      <c r="C92" s="122">
        <v>9090</v>
      </c>
      <c r="D92" s="140">
        <v>0.81974164462428001</v>
      </c>
      <c r="E92" s="122">
        <v>75</v>
      </c>
      <c r="F92" s="140">
        <v>6.6319853066947303</v>
      </c>
      <c r="G92" s="140">
        <v>7.4517269513190101</v>
      </c>
      <c r="H92" s="122">
        <v>274</v>
      </c>
      <c r="I92" s="122">
        <v>3677</v>
      </c>
      <c r="J92" s="122">
        <v>443</v>
      </c>
      <c r="K92" s="122"/>
      <c r="L92" s="122"/>
      <c r="M92" s="122"/>
      <c r="N92" s="178"/>
      <c r="O92" s="122"/>
      <c r="P92" s="122"/>
      <c r="Q92" s="122"/>
      <c r="R92" s="122"/>
    </row>
    <row r="93" spans="1:18" ht="12.75" x14ac:dyDescent="0.2">
      <c r="A93" s="122" t="s">
        <v>443</v>
      </c>
      <c r="B93" s="122">
        <v>72</v>
      </c>
      <c r="C93" s="122">
        <v>13919</v>
      </c>
      <c r="D93" s="140">
        <v>2.4145136981903801</v>
      </c>
      <c r="E93" s="122">
        <v>75</v>
      </c>
      <c r="F93" s="140">
        <v>6.6319853066947303</v>
      </c>
      <c r="G93" s="140">
        <v>9.0464990048851099</v>
      </c>
      <c r="H93" s="122">
        <v>500</v>
      </c>
      <c r="I93" s="122">
        <v>5527</v>
      </c>
      <c r="J93" s="122">
        <v>826</v>
      </c>
      <c r="K93" s="122"/>
      <c r="L93" s="122"/>
      <c r="M93" s="122"/>
      <c r="N93" s="178"/>
      <c r="O93" s="122"/>
      <c r="P93" s="122"/>
      <c r="Q93" s="122"/>
      <c r="R93" s="122"/>
    </row>
    <row r="94" spans="1:18" ht="12.75" x14ac:dyDescent="0.2">
      <c r="A94" s="122" t="s">
        <v>444</v>
      </c>
      <c r="B94" s="122">
        <v>72</v>
      </c>
      <c r="C94" s="122">
        <v>5857</v>
      </c>
      <c r="D94" s="140">
        <v>1.41918098374921</v>
      </c>
      <c r="E94" s="122">
        <v>75</v>
      </c>
      <c r="F94" s="140">
        <v>6.6319853066947303</v>
      </c>
      <c r="G94" s="140">
        <v>8.0511662904439394</v>
      </c>
      <c r="H94" s="122">
        <v>321</v>
      </c>
      <c r="I94" s="122">
        <v>3987</v>
      </c>
      <c r="J94" s="122">
        <v>397</v>
      </c>
      <c r="K94" s="122"/>
      <c r="L94" s="122"/>
      <c r="M94" s="122"/>
      <c r="N94" s="178"/>
      <c r="O94" s="122"/>
      <c r="P94" s="122"/>
      <c r="Q94" s="122"/>
      <c r="R94" s="122"/>
    </row>
    <row r="95" spans="1:18" ht="12.75" x14ac:dyDescent="0.2">
      <c r="A95" s="122" t="s">
        <v>440</v>
      </c>
      <c r="B95" s="122">
        <v>61</v>
      </c>
      <c r="C95" s="122">
        <v>65704</v>
      </c>
      <c r="D95" s="140">
        <v>3.2536206148810898</v>
      </c>
      <c r="E95" s="122">
        <v>75</v>
      </c>
      <c r="F95" s="140">
        <v>6.6319853066947303</v>
      </c>
      <c r="G95" s="140">
        <v>9.8856059215758201</v>
      </c>
      <c r="H95" s="122">
        <v>1616</v>
      </c>
      <c r="I95" s="122">
        <v>16347</v>
      </c>
      <c r="J95" s="122">
        <v>3309</v>
      </c>
      <c r="K95" s="122"/>
      <c r="L95" s="122"/>
      <c r="M95" s="122"/>
      <c r="N95" s="178"/>
      <c r="O95" s="122"/>
      <c r="P95" s="122"/>
      <c r="Q95" s="122"/>
      <c r="R95" s="122"/>
    </row>
    <row r="96" spans="1:18" ht="12.75" x14ac:dyDescent="0.2">
      <c r="A96" s="122" t="s">
        <v>445</v>
      </c>
      <c r="B96" s="122">
        <v>0</v>
      </c>
      <c r="C96" s="122">
        <v>13144</v>
      </c>
      <c r="D96" s="140">
        <v>0</v>
      </c>
      <c r="E96" s="122">
        <v>75</v>
      </c>
      <c r="F96" s="140">
        <v>6.6319853066947303</v>
      </c>
      <c r="G96" s="140">
        <v>0</v>
      </c>
      <c r="H96" s="122">
        <v>0</v>
      </c>
      <c r="I96" s="122">
        <v>0</v>
      </c>
      <c r="J96" s="122">
        <v>621</v>
      </c>
      <c r="K96" s="122"/>
      <c r="L96" s="122"/>
      <c r="M96" s="122"/>
      <c r="N96" s="178"/>
      <c r="O96" s="122"/>
      <c r="P96" s="122"/>
      <c r="Q96" s="122"/>
      <c r="R96" s="122"/>
    </row>
    <row r="97" spans="1:18" ht="12.75" x14ac:dyDescent="0.2">
      <c r="A97" s="122" t="s">
        <v>446</v>
      </c>
      <c r="B97" s="122">
        <v>0</v>
      </c>
      <c r="C97" s="122">
        <v>14669</v>
      </c>
      <c r="D97" s="140">
        <v>0</v>
      </c>
      <c r="E97" s="122">
        <v>75</v>
      </c>
      <c r="F97" s="140">
        <v>6.6319853066947303</v>
      </c>
      <c r="G97" s="140">
        <v>0</v>
      </c>
      <c r="H97" s="122">
        <v>0</v>
      </c>
      <c r="I97" s="122">
        <v>0</v>
      </c>
      <c r="J97" s="122">
        <v>378</v>
      </c>
      <c r="K97" s="122"/>
      <c r="L97" s="122"/>
      <c r="M97" s="122"/>
      <c r="N97" s="178"/>
      <c r="O97" s="122"/>
      <c r="P97" s="122"/>
      <c r="Q97" s="122"/>
      <c r="R97" s="122"/>
    </row>
    <row r="98" spans="1:18" ht="12.75" x14ac:dyDescent="0.2">
      <c r="A98" s="122" t="s">
        <v>447</v>
      </c>
      <c r="B98" s="122">
        <v>16</v>
      </c>
      <c r="C98" s="122">
        <v>19754</v>
      </c>
      <c r="D98" s="140">
        <v>0.374328267489767</v>
      </c>
      <c r="E98" s="122">
        <v>75</v>
      </c>
      <c r="F98" s="140">
        <v>6.6319853066947303</v>
      </c>
      <c r="G98" s="140">
        <v>7.0063135741845004</v>
      </c>
      <c r="H98" s="122">
        <v>799</v>
      </c>
      <c r="I98" s="122">
        <v>11404</v>
      </c>
      <c r="J98" s="122">
        <v>1012</v>
      </c>
      <c r="K98" s="122"/>
      <c r="L98" s="122"/>
      <c r="M98" s="122"/>
      <c r="N98" s="178"/>
      <c r="O98" s="122"/>
      <c r="P98" s="122"/>
      <c r="Q98" s="122"/>
      <c r="R98" s="122"/>
    </row>
    <row r="99" spans="1:18" ht="12.75" x14ac:dyDescent="0.2">
      <c r="A99" s="122" t="s">
        <v>448</v>
      </c>
      <c r="B99" s="122">
        <v>0</v>
      </c>
      <c r="C99" s="122">
        <v>26450</v>
      </c>
      <c r="D99" s="140">
        <v>7.2323978858150903E-3</v>
      </c>
      <c r="E99" s="122">
        <v>75</v>
      </c>
      <c r="F99" s="140">
        <v>6.6319853066947303</v>
      </c>
      <c r="G99" s="140">
        <v>6.6392177045805498</v>
      </c>
      <c r="H99" s="122">
        <v>1032</v>
      </c>
      <c r="I99" s="122">
        <v>15544</v>
      </c>
      <c r="J99" s="122">
        <v>1313</v>
      </c>
      <c r="K99" s="122"/>
      <c r="L99" s="122"/>
      <c r="M99" s="122"/>
      <c r="N99" s="178"/>
      <c r="O99" s="122"/>
      <c r="P99" s="122"/>
      <c r="Q99" s="122"/>
      <c r="R99" s="122"/>
    </row>
    <row r="100" spans="1:18" ht="12.75" x14ac:dyDescent="0.2">
      <c r="A100" s="122" t="s">
        <v>449</v>
      </c>
      <c r="B100" s="122">
        <v>0</v>
      </c>
      <c r="C100" s="122">
        <v>6943</v>
      </c>
      <c r="D100" s="140">
        <v>0</v>
      </c>
      <c r="E100" s="122">
        <v>75</v>
      </c>
      <c r="F100" s="140">
        <v>6.6319853066947303</v>
      </c>
      <c r="G100" s="140">
        <v>0</v>
      </c>
      <c r="H100" s="122">
        <v>0</v>
      </c>
      <c r="I100" s="122">
        <v>0</v>
      </c>
      <c r="J100" s="122">
        <v>212</v>
      </c>
      <c r="K100" s="122"/>
      <c r="L100" s="122"/>
      <c r="M100" s="122"/>
      <c r="N100" s="178"/>
      <c r="O100" s="122"/>
      <c r="P100" s="122"/>
      <c r="Q100" s="122"/>
      <c r="R100" s="122"/>
    </row>
    <row r="101" spans="1:18" ht="12.75" x14ac:dyDescent="0.2">
      <c r="A101" s="122" t="s">
        <v>450</v>
      </c>
      <c r="B101" s="122">
        <v>0</v>
      </c>
      <c r="C101" s="122">
        <v>15419</v>
      </c>
      <c r="D101" s="140">
        <v>0</v>
      </c>
      <c r="E101" s="122">
        <v>75</v>
      </c>
      <c r="F101" s="140">
        <v>6.6319853066947303</v>
      </c>
      <c r="G101" s="140">
        <v>0</v>
      </c>
      <c r="H101" s="122">
        <v>0</v>
      </c>
      <c r="I101" s="122">
        <v>0</v>
      </c>
      <c r="J101" s="122">
        <v>614</v>
      </c>
      <c r="K101" s="122"/>
      <c r="L101" s="122"/>
      <c r="M101" s="122"/>
      <c r="N101" s="178"/>
      <c r="O101" s="122"/>
      <c r="P101" s="122"/>
      <c r="Q101" s="122"/>
      <c r="R101" s="122"/>
    </row>
    <row r="102" spans="1:18" ht="12.75" x14ac:dyDescent="0.2">
      <c r="A102" s="122" t="s">
        <v>451</v>
      </c>
      <c r="B102" s="122">
        <v>0</v>
      </c>
      <c r="C102" s="122">
        <v>36049</v>
      </c>
      <c r="D102" s="140">
        <v>0</v>
      </c>
      <c r="E102" s="122">
        <v>75</v>
      </c>
      <c r="F102" s="140">
        <v>6.6319853066947303</v>
      </c>
      <c r="G102" s="140">
        <v>0</v>
      </c>
      <c r="H102" s="122">
        <v>0</v>
      </c>
      <c r="I102" s="122">
        <v>0</v>
      </c>
      <c r="J102" s="122">
        <v>1325</v>
      </c>
      <c r="K102" s="122"/>
      <c r="L102" s="122"/>
      <c r="M102" s="122"/>
      <c r="N102" s="178"/>
      <c r="O102" s="122"/>
      <c r="P102" s="122"/>
      <c r="Q102" s="122"/>
      <c r="R102" s="122"/>
    </row>
    <row r="103" spans="1:18" ht="14.25" customHeight="1" x14ac:dyDescent="0.2">
      <c r="A103" s="19" t="s">
        <v>452</v>
      </c>
      <c r="B103" s="122"/>
      <c r="C103" s="122"/>
      <c r="D103" s="140"/>
      <c r="E103" s="19"/>
      <c r="F103" s="140"/>
      <c r="G103" s="140"/>
      <c r="H103" s="122"/>
      <c r="I103" s="122"/>
      <c r="J103" s="122"/>
      <c r="K103" s="122"/>
      <c r="L103" s="122"/>
      <c r="M103" s="122"/>
      <c r="N103" s="178"/>
      <c r="O103" s="122"/>
      <c r="P103" s="122"/>
      <c r="Q103" s="122"/>
      <c r="R103" s="122"/>
    </row>
    <row r="104" spans="1:18" ht="12.75" x14ac:dyDescent="0.2">
      <c r="A104" s="122" t="s">
        <v>453</v>
      </c>
      <c r="B104" s="122">
        <v>0</v>
      </c>
      <c r="C104" s="122">
        <v>57391</v>
      </c>
      <c r="D104" s="140">
        <v>0</v>
      </c>
      <c r="E104" s="122">
        <v>75</v>
      </c>
      <c r="F104" s="140">
        <v>6.6319853066947303</v>
      </c>
      <c r="G104" s="140">
        <v>0</v>
      </c>
      <c r="H104" s="122">
        <v>0</v>
      </c>
      <c r="I104" s="122">
        <v>0</v>
      </c>
      <c r="J104" s="122">
        <v>1222</v>
      </c>
      <c r="K104" s="122"/>
      <c r="L104" s="122"/>
      <c r="M104" s="122"/>
      <c r="N104" s="178"/>
      <c r="O104" s="122"/>
      <c r="P104" s="122"/>
      <c r="Q104" s="122"/>
      <c r="R104" s="122"/>
    </row>
    <row r="105" spans="1:18" ht="14.25" customHeight="1" x14ac:dyDescent="0.2">
      <c r="A105" s="19" t="s">
        <v>454</v>
      </c>
      <c r="B105" s="122"/>
      <c r="C105" s="122"/>
      <c r="D105" s="140"/>
      <c r="E105" s="19"/>
      <c r="F105" s="140"/>
      <c r="G105" s="140"/>
      <c r="H105" s="122"/>
      <c r="I105" s="122"/>
      <c r="J105" s="122"/>
      <c r="K105" s="122"/>
      <c r="L105" s="122"/>
      <c r="M105" s="122"/>
      <c r="N105" s="178"/>
      <c r="O105" s="122"/>
      <c r="P105" s="122"/>
      <c r="Q105" s="122"/>
      <c r="R105" s="122"/>
    </row>
    <row r="106" spans="1:18" ht="12.75" x14ac:dyDescent="0.2">
      <c r="A106" s="122" t="s">
        <v>455</v>
      </c>
      <c r="B106" s="122">
        <v>0</v>
      </c>
      <c r="C106" s="122">
        <v>31846</v>
      </c>
      <c r="D106" s="140">
        <v>0</v>
      </c>
      <c r="E106" s="122">
        <v>75</v>
      </c>
      <c r="F106" s="140">
        <v>6.6319853066947303</v>
      </c>
      <c r="G106" s="140">
        <v>0</v>
      </c>
      <c r="H106" s="122">
        <v>0</v>
      </c>
      <c r="I106" s="122">
        <v>0</v>
      </c>
      <c r="J106" s="122">
        <v>1530</v>
      </c>
      <c r="K106" s="122"/>
      <c r="L106" s="122"/>
      <c r="M106" s="122"/>
      <c r="N106" s="178"/>
      <c r="O106" s="122"/>
      <c r="P106" s="122"/>
      <c r="Q106" s="122"/>
      <c r="R106" s="122"/>
    </row>
    <row r="107" spans="1:18" ht="12.75" x14ac:dyDescent="0.2">
      <c r="A107" s="122" t="s">
        <v>456</v>
      </c>
      <c r="B107" s="122">
        <v>47</v>
      </c>
      <c r="C107" s="122">
        <v>65380</v>
      </c>
      <c r="D107" s="140">
        <v>1.5803312266593099</v>
      </c>
      <c r="E107" s="122">
        <v>75</v>
      </c>
      <c r="F107" s="140">
        <v>6.6319853066947303</v>
      </c>
      <c r="G107" s="140">
        <v>8.2123165333540395</v>
      </c>
      <c r="H107" s="122">
        <v>2115</v>
      </c>
      <c r="I107" s="122">
        <v>25754</v>
      </c>
      <c r="J107" s="122">
        <v>3281</v>
      </c>
      <c r="K107" s="122"/>
      <c r="L107" s="122"/>
      <c r="M107" s="122"/>
      <c r="N107" s="178"/>
      <c r="O107" s="122"/>
      <c r="P107" s="122"/>
      <c r="Q107" s="122"/>
      <c r="R107" s="122"/>
    </row>
    <row r="108" spans="1:18" ht="12.75" x14ac:dyDescent="0.2">
      <c r="A108" s="122" t="s">
        <v>457</v>
      </c>
      <c r="B108" s="122">
        <v>43</v>
      </c>
      <c r="C108" s="122">
        <v>13170</v>
      </c>
      <c r="D108" s="140">
        <v>0.69692889366004596</v>
      </c>
      <c r="E108" s="122">
        <v>75</v>
      </c>
      <c r="F108" s="140">
        <v>6.6319853066947303</v>
      </c>
      <c r="G108" s="140">
        <v>7.32891420035478</v>
      </c>
      <c r="H108" s="122">
        <v>785</v>
      </c>
      <c r="I108" s="122">
        <v>10711</v>
      </c>
      <c r="J108" s="122">
        <v>869</v>
      </c>
      <c r="K108" s="122"/>
      <c r="L108" s="122"/>
      <c r="M108" s="122"/>
      <c r="N108" s="178"/>
      <c r="O108" s="122"/>
      <c r="P108" s="122"/>
      <c r="Q108" s="122"/>
      <c r="R108" s="122"/>
    </row>
    <row r="109" spans="1:18" ht="12.75" x14ac:dyDescent="0.2">
      <c r="A109" s="122" t="s">
        <v>458</v>
      </c>
      <c r="B109" s="122">
        <v>39</v>
      </c>
      <c r="C109" s="122">
        <v>28697</v>
      </c>
      <c r="D109" s="140">
        <v>0.77144816970011898</v>
      </c>
      <c r="E109" s="122">
        <v>75</v>
      </c>
      <c r="F109" s="140">
        <v>6.6319853066947303</v>
      </c>
      <c r="G109" s="140">
        <v>7.4034334763948504</v>
      </c>
      <c r="H109" s="122">
        <v>1449</v>
      </c>
      <c r="I109" s="122">
        <v>19572</v>
      </c>
      <c r="J109" s="122">
        <v>1642</v>
      </c>
      <c r="K109" s="122"/>
      <c r="L109" s="122"/>
      <c r="M109" s="122"/>
      <c r="N109" s="178"/>
      <c r="O109" s="122"/>
      <c r="P109" s="122"/>
      <c r="Q109" s="122"/>
      <c r="R109" s="122"/>
    </row>
    <row r="110" spans="1:18" ht="12.75" x14ac:dyDescent="0.2">
      <c r="A110" s="122" t="s">
        <v>459</v>
      </c>
      <c r="B110" s="122">
        <v>0</v>
      </c>
      <c r="C110" s="122">
        <v>17160</v>
      </c>
      <c r="D110" s="140">
        <v>0</v>
      </c>
      <c r="E110" s="122">
        <v>75</v>
      </c>
      <c r="F110" s="140">
        <v>6.6319853066947303</v>
      </c>
      <c r="G110" s="140">
        <v>0</v>
      </c>
      <c r="H110" s="122">
        <v>0</v>
      </c>
      <c r="I110" s="122">
        <v>0</v>
      </c>
      <c r="J110" s="122">
        <v>705</v>
      </c>
      <c r="K110" s="122"/>
      <c r="L110" s="122"/>
      <c r="M110" s="122"/>
      <c r="N110" s="178"/>
      <c r="O110" s="122"/>
      <c r="P110" s="122"/>
      <c r="Q110" s="122"/>
      <c r="R110" s="122"/>
    </row>
    <row r="111" spans="1:18" ht="14.25" customHeight="1" x14ac:dyDescent="0.2">
      <c r="A111" s="19" t="s">
        <v>460</v>
      </c>
      <c r="B111" s="122"/>
      <c r="C111" s="122"/>
      <c r="D111" s="140"/>
      <c r="E111" s="19"/>
      <c r="F111" s="140"/>
      <c r="G111" s="140"/>
      <c r="H111" s="122"/>
      <c r="I111" s="122"/>
      <c r="J111" s="122"/>
      <c r="K111" s="122"/>
      <c r="L111" s="122"/>
      <c r="M111" s="122"/>
      <c r="N111" s="178"/>
      <c r="O111" s="122"/>
      <c r="P111" s="122"/>
      <c r="Q111" s="122"/>
      <c r="R111" s="122"/>
    </row>
    <row r="112" spans="1:18" ht="12.75" x14ac:dyDescent="0.2">
      <c r="A112" s="122" t="s">
        <v>461</v>
      </c>
      <c r="B112" s="122">
        <v>125</v>
      </c>
      <c r="C112" s="122">
        <v>14962</v>
      </c>
      <c r="D112" s="140">
        <v>2.22673946558603</v>
      </c>
      <c r="E112" s="122">
        <v>75</v>
      </c>
      <c r="F112" s="140">
        <v>6.6319853066947303</v>
      </c>
      <c r="G112" s="140">
        <v>8.8587247722807607</v>
      </c>
      <c r="H112" s="122">
        <v>992</v>
      </c>
      <c r="I112" s="122">
        <v>11198</v>
      </c>
      <c r="J112" s="122">
        <v>1170</v>
      </c>
      <c r="K112" s="122"/>
      <c r="L112" s="122"/>
      <c r="M112" s="122"/>
      <c r="N112" s="178"/>
      <c r="O112" s="122"/>
      <c r="P112" s="122"/>
      <c r="Q112" s="122"/>
      <c r="R112" s="122"/>
    </row>
    <row r="113" spans="1:18" ht="12.75" x14ac:dyDescent="0.2">
      <c r="A113" s="122" t="s">
        <v>462</v>
      </c>
      <c r="B113" s="122">
        <v>0</v>
      </c>
      <c r="C113" s="122">
        <v>12513</v>
      </c>
      <c r="D113" s="140">
        <v>0</v>
      </c>
      <c r="E113" s="122">
        <v>75</v>
      </c>
      <c r="F113" s="140">
        <v>6.6319853066947303</v>
      </c>
      <c r="G113" s="140">
        <v>0</v>
      </c>
      <c r="H113" s="122">
        <v>0</v>
      </c>
      <c r="I113" s="122">
        <v>0</v>
      </c>
      <c r="J113" s="122">
        <v>610</v>
      </c>
      <c r="K113" s="122"/>
      <c r="L113" s="122"/>
      <c r="M113" s="122"/>
      <c r="N113" s="178"/>
      <c r="O113" s="122"/>
      <c r="P113" s="122"/>
      <c r="Q113" s="122"/>
      <c r="R113" s="122"/>
    </row>
    <row r="114" spans="1:18" ht="12.75" x14ac:dyDescent="0.2">
      <c r="A114" s="122" t="s">
        <v>463</v>
      </c>
      <c r="B114" s="122">
        <v>497</v>
      </c>
      <c r="C114" s="122">
        <v>17430</v>
      </c>
      <c r="D114" s="140">
        <v>6.6415366624794103</v>
      </c>
      <c r="E114" s="122">
        <v>75</v>
      </c>
      <c r="F114" s="140">
        <v>6.6319853066947303</v>
      </c>
      <c r="G114" s="140">
        <v>13.2735219691741</v>
      </c>
      <c r="H114" s="122">
        <v>2308</v>
      </c>
      <c r="I114" s="122">
        <v>17388</v>
      </c>
      <c r="J114" s="122">
        <v>2310</v>
      </c>
      <c r="K114" s="122"/>
      <c r="L114" s="122"/>
      <c r="M114" s="122"/>
      <c r="N114" s="178"/>
      <c r="O114" s="122"/>
      <c r="P114" s="122"/>
      <c r="Q114" s="122"/>
      <c r="R114" s="122"/>
    </row>
    <row r="115" spans="1:18" ht="12.75" x14ac:dyDescent="0.2">
      <c r="A115" s="122" t="s">
        <v>464</v>
      </c>
      <c r="B115" s="122">
        <v>0</v>
      </c>
      <c r="C115" s="122">
        <v>14373</v>
      </c>
      <c r="D115" s="140">
        <v>0</v>
      </c>
      <c r="E115" s="122">
        <v>75</v>
      </c>
      <c r="F115" s="140">
        <v>6.6319853066947303</v>
      </c>
      <c r="G115" s="140">
        <v>0</v>
      </c>
      <c r="H115" s="122">
        <v>0</v>
      </c>
      <c r="I115" s="122">
        <v>0</v>
      </c>
      <c r="J115" s="122">
        <v>600</v>
      </c>
      <c r="K115" s="122"/>
      <c r="L115" s="122"/>
      <c r="M115" s="122"/>
      <c r="N115" s="178"/>
      <c r="O115" s="122"/>
      <c r="P115" s="122"/>
      <c r="Q115" s="122"/>
      <c r="R115" s="122"/>
    </row>
    <row r="116" spans="1:18" ht="12.75" x14ac:dyDescent="0.2">
      <c r="A116" s="122" t="s">
        <v>465</v>
      </c>
      <c r="B116" s="122">
        <v>100</v>
      </c>
      <c r="C116" s="122">
        <v>32438</v>
      </c>
      <c r="D116" s="140">
        <v>2.2104420262986402</v>
      </c>
      <c r="E116" s="122">
        <v>75</v>
      </c>
      <c r="F116" s="140">
        <v>6.6319853066947303</v>
      </c>
      <c r="G116" s="140">
        <v>8.8424273329933705</v>
      </c>
      <c r="H116" s="122">
        <v>1734</v>
      </c>
      <c r="I116" s="122">
        <v>19610</v>
      </c>
      <c r="J116" s="122">
        <v>2177</v>
      </c>
      <c r="K116" s="122"/>
      <c r="L116" s="122"/>
      <c r="M116" s="122"/>
      <c r="N116" s="178"/>
      <c r="O116" s="122"/>
      <c r="P116" s="122"/>
      <c r="Q116" s="122"/>
      <c r="R116" s="122"/>
    </row>
    <row r="117" spans="1:18" ht="12.75" x14ac:dyDescent="0.2">
      <c r="A117" s="122" t="s">
        <v>466</v>
      </c>
      <c r="B117" s="122">
        <v>264</v>
      </c>
      <c r="C117" s="122">
        <v>137909</v>
      </c>
      <c r="D117" s="140">
        <v>5.83554403715749</v>
      </c>
      <c r="E117" s="122">
        <v>75</v>
      </c>
      <c r="F117" s="140">
        <v>6.6319853066947303</v>
      </c>
      <c r="G117" s="140">
        <v>12.467529343852201</v>
      </c>
      <c r="H117" s="122">
        <v>10367</v>
      </c>
      <c r="I117" s="122">
        <v>83152</v>
      </c>
      <c r="J117" s="122">
        <v>12851</v>
      </c>
      <c r="K117" s="122"/>
      <c r="L117" s="122"/>
      <c r="M117" s="122"/>
      <c r="N117" s="178"/>
      <c r="O117" s="122"/>
      <c r="P117" s="122"/>
      <c r="Q117" s="122"/>
      <c r="R117" s="122"/>
    </row>
    <row r="118" spans="1:18" ht="12.75" x14ac:dyDescent="0.2">
      <c r="A118" s="122" t="s">
        <v>467</v>
      </c>
      <c r="B118" s="122">
        <v>81</v>
      </c>
      <c r="C118" s="122">
        <v>51048</v>
      </c>
      <c r="D118" s="140">
        <v>2.40397590563731</v>
      </c>
      <c r="E118" s="122">
        <v>75</v>
      </c>
      <c r="F118" s="140">
        <v>6.6319853066947303</v>
      </c>
      <c r="G118" s="140">
        <v>9.0359612123320403</v>
      </c>
      <c r="H118" s="122">
        <v>2078</v>
      </c>
      <c r="I118" s="122">
        <v>22997</v>
      </c>
      <c r="J118" s="122">
        <v>3062</v>
      </c>
      <c r="K118" s="122"/>
      <c r="L118" s="122"/>
      <c r="M118" s="122"/>
      <c r="N118" s="178"/>
      <c r="O118" s="122"/>
      <c r="P118" s="122"/>
      <c r="Q118" s="122"/>
      <c r="R118" s="122"/>
    </row>
    <row r="119" spans="1:18" ht="12.75" x14ac:dyDescent="0.2">
      <c r="A119" s="122" t="s">
        <v>468</v>
      </c>
      <c r="B119" s="122">
        <v>0</v>
      </c>
      <c r="C119" s="122">
        <v>25610</v>
      </c>
      <c r="D119" s="140">
        <v>0</v>
      </c>
      <c r="E119" s="122">
        <v>75</v>
      </c>
      <c r="F119" s="140">
        <v>6.6319853066947303</v>
      </c>
      <c r="G119" s="140">
        <v>0</v>
      </c>
      <c r="H119" s="122">
        <v>0</v>
      </c>
      <c r="I119" s="122">
        <v>0</v>
      </c>
      <c r="J119" s="122">
        <v>1042</v>
      </c>
      <c r="K119" s="122"/>
      <c r="L119" s="122"/>
      <c r="M119" s="122"/>
      <c r="N119" s="178"/>
      <c r="O119" s="122"/>
      <c r="P119" s="122"/>
      <c r="Q119" s="122"/>
      <c r="R119" s="122"/>
    </row>
    <row r="120" spans="1:18" ht="12.75" x14ac:dyDescent="0.2">
      <c r="A120" s="122" t="s">
        <v>469</v>
      </c>
      <c r="B120" s="122">
        <v>0</v>
      </c>
      <c r="C120" s="122">
        <v>15020</v>
      </c>
      <c r="D120" s="140">
        <v>0</v>
      </c>
      <c r="E120" s="122">
        <v>75</v>
      </c>
      <c r="F120" s="140">
        <v>6.6319853066947303</v>
      </c>
      <c r="G120" s="140">
        <v>0</v>
      </c>
      <c r="H120" s="122">
        <v>0</v>
      </c>
      <c r="I120" s="122">
        <v>0</v>
      </c>
      <c r="J120" s="122">
        <v>660</v>
      </c>
      <c r="K120" s="122"/>
      <c r="L120" s="122"/>
      <c r="M120" s="122"/>
      <c r="N120" s="178"/>
      <c r="O120" s="122"/>
      <c r="P120" s="122"/>
      <c r="Q120" s="122"/>
      <c r="R120" s="122"/>
    </row>
    <row r="121" spans="1:18" ht="12.75" x14ac:dyDescent="0.2">
      <c r="A121" s="122" t="s">
        <v>470</v>
      </c>
      <c r="B121" s="122">
        <v>0</v>
      </c>
      <c r="C121" s="122">
        <v>15970</v>
      </c>
      <c r="D121" s="140">
        <v>0</v>
      </c>
      <c r="E121" s="122">
        <v>75</v>
      </c>
      <c r="F121" s="140">
        <v>6.6319853066947303</v>
      </c>
      <c r="G121" s="140">
        <v>0</v>
      </c>
      <c r="H121" s="122">
        <v>0</v>
      </c>
      <c r="I121" s="122">
        <v>0</v>
      </c>
      <c r="J121" s="122">
        <v>570</v>
      </c>
      <c r="K121" s="122"/>
      <c r="L121" s="122"/>
      <c r="M121" s="122"/>
      <c r="N121" s="178"/>
      <c r="O121" s="122"/>
      <c r="P121" s="122"/>
      <c r="Q121" s="122"/>
      <c r="R121" s="122"/>
    </row>
    <row r="122" spans="1:18" ht="12.75" x14ac:dyDescent="0.2">
      <c r="A122" s="122" t="s">
        <v>471</v>
      </c>
      <c r="B122" s="122">
        <v>23</v>
      </c>
      <c r="C122" s="122">
        <v>16917</v>
      </c>
      <c r="D122" s="140">
        <v>0.71398625728631204</v>
      </c>
      <c r="E122" s="122">
        <v>75</v>
      </c>
      <c r="F122" s="140">
        <v>6.6319853066947303</v>
      </c>
      <c r="G122" s="140">
        <v>7.3459715639810401</v>
      </c>
      <c r="H122" s="122">
        <v>527</v>
      </c>
      <c r="I122" s="122">
        <v>7174</v>
      </c>
      <c r="J122" s="122">
        <v>819</v>
      </c>
      <c r="K122" s="122"/>
      <c r="L122" s="122"/>
      <c r="M122" s="122"/>
      <c r="N122" s="178"/>
      <c r="O122" s="122"/>
      <c r="P122" s="122"/>
      <c r="Q122" s="122"/>
      <c r="R122" s="122"/>
    </row>
    <row r="123" spans="1:18" ht="12.75" x14ac:dyDescent="0.2">
      <c r="A123" s="122" t="s">
        <v>472</v>
      </c>
      <c r="B123" s="122">
        <v>233</v>
      </c>
      <c r="C123" s="122">
        <v>82510</v>
      </c>
      <c r="D123" s="140">
        <v>6.6779013677874897</v>
      </c>
      <c r="E123" s="122">
        <v>75</v>
      </c>
      <c r="F123" s="140">
        <v>6.6319853066947303</v>
      </c>
      <c r="G123" s="140">
        <v>13.3098866744822</v>
      </c>
      <c r="H123" s="122">
        <v>5109</v>
      </c>
      <c r="I123" s="122">
        <v>38385</v>
      </c>
      <c r="J123" s="122">
        <v>6444</v>
      </c>
      <c r="K123" s="122"/>
      <c r="L123" s="122"/>
      <c r="M123" s="122"/>
      <c r="N123" s="178"/>
      <c r="O123" s="122"/>
      <c r="P123" s="122"/>
      <c r="Q123" s="122"/>
      <c r="R123" s="122"/>
    </row>
    <row r="124" spans="1:18" ht="12.75" x14ac:dyDescent="0.2">
      <c r="A124" s="122" t="s">
        <v>473</v>
      </c>
      <c r="B124" s="122">
        <v>0</v>
      </c>
      <c r="C124" s="122">
        <v>30104</v>
      </c>
      <c r="D124" s="140">
        <v>0</v>
      </c>
      <c r="E124" s="122">
        <v>75</v>
      </c>
      <c r="F124" s="140">
        <v>6.6319853066947303</v>
      </c>
      <c r="G124" s="140">
        <v>0</v>
      </c>
      <c r="H124" s="122">
        <v>0</v>
      </c>
      <c r="I124" s="122">
        <v>0</v>
      </c>
      <c r="J124" s="122">
        <v>1105</v>
      </c>
      <c r="K124" s="122"/>
      <c r="L124" s="122"/>
      <c r="M124" s="122"/>
      <c r="N124" s="178"/>
      <c r="O124" s="122"/>
      <c r="P124" s="122"/>
      <c r="Q124" s="122"/>
      <c r="R124" s="122"/>
    </row>
    <row r="125" spans="1:18" ht="12.75" x14ac:dyDescent="0.2">
      <c r="A125" s="122" t="s">
        <v>474</v>
      </c>
      <c r="B125" s="122">
        <v>397</v>
      </c>
      <c r="C125" s="122">
        <v>43961</v>
      </c>
      <c r="D125" s="140">
        <v>7.2721756329528997</v>
      </c>
      <c r="E125" s="122">
        <v>75</v>
      </c>
      <c r="F125" s="140">
        <v>6.6319853066947303</v>
      </c>
      <c r="G125" s="140">
        <v>13.9041609396476</v>
      </c>
      <c r="H125" s="122">
        <v>4451</v>
      </c>
      <c r="I125" s="122">
        <v>32012</v>
      </c>
      <c r="J125" s="122">
        <v>4907</v>
      </c>
      <c r="K125" s="122"/>
      <c r="L125" s="122"/>
      <c r="M125" s="122"/>
      <c r="N125" s="178"/>
      <c r="O125" s="122"/>
      <c r="P125" s="122"/>
      <c r="Q125" s="122"/>
      <c r="R125" s="122"/>
    </row>
    <row r="126" spans="1:18" ht="12.75" x14ac:dyDescent="0.2">
      <c r="A126" s="122" t="s">
        <v>475</v>
      </c>
      <c r="B126" s="122">
        <v>0</v>
      </c>
      <c r="C126" s="122">
        <v>23324</v>
      </c>
      <c r="D126" s="140">
        <v>0</v>
      </c>
      <c r="E126" s="122">
        <v>75</v>
      </c>
      <c r="F126" s="140">
        <v>6.6319853066947303</v>
      </c>
      <c r="G126" s="140">
        <v>0</v>
      </c>
      <c r="H126" s="122">
        <v>0</v>
      </c>
      <c r="I126" s="122">
        <v>0</v>
      </c>
      <c r="J126" s="122">
        <v>803</v>
      </c>
      <c r="K126" s="122"/>
      <c r="L126" s="122"/>
      <c r="M126" s="122"/>
      <c r="N126" s="178"/>
      <c r="O126" s="122"/>
      <c r="P126" s="122"/>
      <c r="Q126" s="122"/>
      <c r="R126" s="122"/>
    </row>
    <row r="127" spans="1:18" ht="12.75" x14ac:dyDescent="0.2">
      <c r="A127" s="122" t="s">
        <v>476</v>
      </c>
      <c r="B127" s="122">
        <v>88</v>
      </c>
      <c r="C127" s="122">
        <v>116834</v>
      </c>
      <c r="D127" s="140">
        <v>2.91809958294873</v>
      </c>
      <c r="E127" s="122">
        <v>75</v>
      </c>
      <c r="F127" s="140">
        <v>6.6319853066947303</v>
      </c>
      <c r="G127" s="140">
        <v>9.5500848896434594</v>
      </c>
      <c r="H127" s="122">
        <v>4500</v>
      </c>
      <c r="I127" s="122">
        <v>47120</v>
      </c>
      <c r="J127" s="122">
        <v>7404</v>
      </c>
      <c r="K127" s="122"/>
      <c r="L127" s="122"/>
      <c r="M127" s="122"/>
      <c r="N127" s="178"/>
      <c r="O127" s="122"/>
      <c r="P127" s="122"/>
      <c r="Q127" s="122"/>
      <c r="R127" s="122"/>
    </row>
    <row r="128" spans="1:18" ht="12.75" x14ac:dyDescent="0.2">
      <c r="A128" s="122" t="s">
        <v>477</v>
      </c>
      <c r="B128" s="122">
        <v>493</v>
      </c>
      <c r="C128" s="122">
        <v>322574</v>
      </c>
      <c r="D128" s="140">
        <v>8.7654724184817194</v>
      </c>
      <c r="E128" s="122">
        <v>75</v>
      </c>
      <c r="F128" s="140">
        <v>6.6319853066947303</v>
      </c>
      <c r="G128" s="140">
        <v>15.397457725176499</v>
      </c>
      <c r="H128" s="122">
        <v>37260</v>
      </c>
      <c r="I128" s="122">
        <v>241988</v>
      </c>
      <c r="J128" s="122">
        <v>41451</v>
      </c>
      <c r="K128" s="122"/>
      <c r="L128" s="122"/>
      <c r="M128" s="122"/>
      <c r="N128" s="178"/>
      <c r="O128" s="122"/>
      <c r="P128" s="122"/>
      <c r="Q128" s="122"/>
      <c r="R128" s="122"/>
    </row>
    <row r="129" spans="1:18" ht="12.75" x14ac:dyDescent="0.2">
      <c r="A129" s="122" t="s">
        <v>478</v>
      </c>
      <c r="B129" s="122">
        <v>28</v>
      </c>
      <c r="C129" s="122">
        <v>12954</v>
      </c>
      <c r="D129" s="140">
        <v>0.57767492770801598</v>
      </c>
      <c r="E129" s="122">
        <v>75</v>
      </c>
      <c r="F129" s="140">
        <v>6.6319853066947303</v>
      </c>
      <c r="G129" s="140">
        <v>7.2096602344027501</v>
      </c>
      <c r="H129" s="122">
        <v>609</v>
      </c>
      <c r="I129" s="122">
        <v>8447</v>
      </c>
      <c r="J129" s="122">
        <v>783</v>
      </c>
      <c r="K129" s="122"/>
      <c r="L129" s="122"/>
      <c r="M129" s="122"/>
      <c r="N129" s="178"/>
      <c r="O129" s="122"/>
      <c r="P129" s="122"/>
      <c r="Q129" s="122"/>
      <c r="R129" s="122"/>
    </row>
    <row r="130" spans="1:18" ht="12.75" x14ac:dyDescent="0.2">
      <c r="A130" s="122" t="s">
        <v>479</v>
      </c>
      <c r="B130" s="122">
        <v>68</v>
      </c>
      <c r="C130" s="122">
        <v>7211</v>
      </c>
      <c r="D130" s="140">
        <v>0.91492226800992604</v>
      </c>
      <c r="E130" s="122">
        <v>75</v>
      </c>
      <c r="F130" s="140">
        <v>6.6319853066947303</v>
      </c>
      <c r="G130" s="140">
        <v>7.5469075747046599</v>
      </c>
      <c r="H130" s="122">
        <v>543</v>
      </c>
      <c r="I130" s="122">
        <v>7195</v>
      </c>
      <c r="J130" s="122">
        <v>545</v>
      </c>
      <c r="K130" s="122"/>
      <c r="L130" s="122"/>
      <c r="M130" s="122"/>
      <c r="N130" s="178"/>
      <c r="O130" s="122"/>
      <c r="P130" s="122"/>
      <c r="Q130" s="122"/>
      <c r="R130" s="122"/>
    </row>
    <row r="131" spans="1:18" ht="12.75" x14ac:dyDescent="0.2">
      <c r="A131" s="122" t="s">
        <v>480</v>
      </c>
      <c r="B131" s="122">
        <v>0</v>
      </c>
      <c r="C131" s="122">
        <v>19065</v>
      </c>
      <c r="D131" s="140">
        <v>0</v>
      </c>
      <c r="E131" s="122">
        <v>75</v>
      </c>
      <c r="F131" s="140">
        <v>6.6319853066947303</v>
      </c>
      <c r="G131" s="140">
        <v>0</v>
      </c>
      <c r="H131" s="122">
        <v>0</v>
      </c>
      <c r="I131" s="122">
        <v>0</v>
      </c>
      <c r="J131" s="122">
        <v>738</v>
      </c>
      <c r="K131" s="122"/>
      <c r="L131" s="122"/>
      <c r="M131" s="122"/>
      <c r="N131" s="178"/>
      <c r="O131" s="122"/>
      <c r="P131" s="122"/>
      <c r="Q131" s="122"/>
      <c r="R131" s="122"/>
    </row>
    <row r="132" spans="1:18" ht="12.75" x14ac:dyDescent="0.2">
      <c r="A132" s="122" t="s">
        <v>481</v>
      </c>
      <c r="B132" s="122">
        <v>0</v>
      </c>
      <c r="C132" s="122">
        <v>18514</v>
      </c>
      <c r="D132" s="140">
        <v>0</v>
      </c>
      <c r="E132" s="122">
        <v>75</v>
      </c>
      <c r="F132" s="140">
        <v>6.6319853066947303</v>
      </c>
      <c r="G132" s="140">
        <v>0</v>
      </c>
      <c r="H132" s="122">
        <v>0</v>
      </c>
      <c r="I132" s="122">
        <v>0</v>
      </c>
      <c r="J132" s="122">
        <v>485</v>
      </c>
      <c r="K132" s="122"/>
      <c r="L132" s="122"/>
      <c r="M132" s="122"/>
      <c r="N132" s="178"/>
      <c r="O132" s="122"/>
      <c r="P132" s="122"/>
      <c r="Q132" s="122"/>
      <c r="R132" s="122"/>
    </row>
    <row r="133" spans="1:18" ht="12.75" x14ac:dyDescent="0.2">
      <c r="A133" s="122" t="s">
        <v>482</v>
      </c>
      <c r="B133" s="122">
        <v>0</v>
      </c>
      <c r="C133" s="122">
        <v>15149</v>
      </c>
      <c r="D133" s="140">
        <v>0</v>
      </c>
      <c r="E133" s="122">
        <v>75</v>
      </c>
      <c r="F133" s="140">
        <v>6.6319853066947303</v>
      </c>
      <c r="G133" s="140">
        <v>0</v>
      </c>
      <c r="H133" s="122">
        <v>0</v>
      </c>
      <c r="I133" s="122">
        <v>0</v>
      </c>
      <c r="J133" s="122">
        <v>594</v>
      </c>
      <c r="K133" s="122"/>
      <c r="L133" s="122"/>
      <c r="M133" s="122"/>
      <c r="N133" s="178"/>
      <c r="O133" s="122"/>
      <c r="P133" s="122"/>
      <c r="Q133" s="122"/>
      <c r="R133" s="122"/>
    </row>
    <row r="134" spans="1:18" ht="12.75" x14ac:dyDescent="0.2">
      <c r="A134" s="122" t="s">
        <v>483</v>
      </c>
      <c r="B134" s="122">
        <v>0</v>
      </c>
      <c r="C134" s="122">
        <v>23119</v>
      </c>
      <c r="D134" s="140">
        <v>0.26456641744319997</v>
      </c>
      <c r="E134" s="122">
        <v>75</v>
      </c>
      <c r="F134" s="140">
        <v>6.6319853066947303</v>
      </c>
      <c r="G134" s="140">
        <v>6.8965517241379297</v>
      </c>
      <c r="H134" s="122">
        <v>28</v>
      </c>
      <c r="I134" s="122">
        <v>406</v>
      </c>
      <c r="J134" s="122">
        <v>1132</v>
      </c>
      <c r="K134" s="122"/>
      <c r="L134" s="122"/>
      <c r="M134" s="122"/>
      <c r="N134" s="178"/>
      <c r="O134" s="122"/>
      <c r="P134" s="122"/>
      <c r="Q134" s="122"/>
      <c r="R134" s="122"/>
    </row>
    <row r="135" spans="1:18" ht="12.75" x14ac:dyDescent="0.2">
      <c r="A135" s="122" t="s">
        <v>484</v>
      </c>
      <c r="B135" s="122">
        <v>58</v>
      </c>
      <c r="C135" s="122">
        <v>13655</v>
      </c>
      <c r="D135" s="140">
        <v>2.4026397792947201</v>
      </c>
      <c r="E135" s="122">
        <v>75</v>
      </c>
      <c r="F135" s="140">
        <v>6.6319853066947303</v>
      </c>
      <c r="G135" s="140">
        <v>9.0346250859894504</v>
      </c>
      <c r="H135" s="122">
        <v>394</v>
      </c>
      <c r="I135" s="122">
        <v>4361</v>
      </c>
      <c r="J135" s="122">
        <v>733</v>
      </c>
      <c r="K135" s="122"/>
      <c r="L135" s="122"/>
      <c r="M135" s="122"/>
      <c r="N135" s="178"/>
      <c r="O135" s="122"/>
      <c r="P135" s="122"/>
      <c r="Q135" s="122"/>
      <c r="R135" s="122"/>
    </row>
    <row r="136" spans="1:18" ht="12.75" x14ac:dyDescent="0.2">
      <c r="A136" s="122" t="s">
        <v>485</v>
      </c>
      <c r="B136" s="122">
        <v>1</v>
      </c>
      <c r="C136" s="122">
        <v>20462</v>
      </c>
      <c r="D136" s="140">
        <v>2.3232385739022798</v>
      </c>
      <c r="E136" s="122">
        <v>75</v>
      </c>
      <c r="F136" s="140">
        <v>6.6319853066947303</v>
      </c>
      <c r="G136" s="140">
        <v>8.9552238805970106</v>
      </c>
      <c r="H136" s="122">
        <v>6</v>
      </c>
      <c r="I136" s="122">
        <v>67</v>
      </c>
      <c r="J136" s="122">
        <v>859</v>
      </c>
      <c r="K136" s="122"/>
      <c r="L136" s="122"/>
      <c r="M136" s="122"/>
      <c r="N136" s="178"/>
      <c r="O136" s="122"/>
      <c r="P136" s="122"/>
      <c r="Q136" s="122"/>
      <c r="R136" s="122"/>
    </row>
    <row r="137" spans="1:18" ht="12.75" x14ac:dyDescent="0.2">
      <c r="A137" s="122" t="s">
        <v>486</v>
      </c>
      <c r="B137" s="122">
        <v>23</v>
      </c>
      <c r="C137" s="122">
        <v>13132</v>
      </c>
      <c r="D137" s="140">
        <v>0.73207663064772499</v>
      </c>
      <c r="E137" s="122">
        <v>75</v>
      </c>
      <c r="F137" s="140">
        <v>6.6319853066947303</v>
      </c>
      <c r="G137" s="140">
        <v>7.3640619373424601</v>
      </c>
      <c r="H137" s="122">
        <v>409</v>
      </c>
      <c r="I137" s="122">
        <v>5554</v>
      </c>
      <c r="J137" s="122">
        <v>592</v>
      </c>
      <c r="K137" s="122"/>
      <c r="L137" s="122"/>
      <c r="M137" s="122"/>
      <c r="N137" s="178"/>
      <c r="O137" s="122"/>
      <c r="P137" s="122"/>
      <c r="Q137" s="122"/>
      <c r="R137" s="122"/>
    </row>
    <row r="138" spans="1:18" ht="12.75" x14ac:dyDescent="0.2">
      <c r="A138" s="122" t="s">
        <v>487</v>
      </c>
      <c r="B138" s="122">
        <v>41</v>
      </c>
      <c r="C138" s="122">
        <v>43359</v>
      </c>
      <c r="D138" s="140">
        <v>0.91913804901517504</v>
      </c>
      <c r="E138" s="122">
        <v>75</v>
      </c>
      <c r="F138" s="140">
        <v>6.6319853066947303</v>
      </c>
      <c r="G138" s="140">
        <v>7.55112335570991</v>
      </c>
      <c r="H138" s="122">
        <v>1946</v>
      </c>
      <c r="I138" s="122">
        <v>25771</v>
      </c>
      <c r="J138" s="122">
        <v>2466</v>
      </c>
      <c r="K138" s="122"/>
      <c r="L138" s="122"/>
      <c r="M138" s="122"/>
      <c r="N138" s="178"/>
      <c r="O138" s="122"/>
      <c r="P138" s="122"/>
      <c r="Q138" s="122"/>
      <c r="R138" s="122"/>
    </row>
    <row r="139" spans="1:18" ht="12.75" x14ac:dyDescent="0.2">
      <c r="A139" s="122" t="s">
        <v>488</v>
      </c>
      <c r="B139" s="122">
        <v>0</v>
      </c>
      <c r="C139" s="122">
        <v>34667</v>
      </c>
      <c r="D139" s="140">
        <v>0</v>
      </c>
      <c r="E139" s="122">
        <v>75</v>
      </c>
      <c r="F139" s="140">
        <v>6.6319853066947303</v>
      </c>
      <c r="G139" s="140">
        <v>0</v>
      </c>
      <c r="H139" s="122">
        <v>0</v>
      </c>
      <c r="I139" s="122">
        <v>0</v>
      </c>
      <c r="J139" s="122">
        <v>920</v>
      </c>
      <c r="K139" s="122"/>
      <c r="L139" s="122"/>
      <c r="M139" s="122"/>
      <c r="N139" s="178"/>
      <c r="O139" s="122"/>
      <c r="P139" s="122"/>
      <c r="Q139" s="122"/>
      <c r="R139" s="122"/>
    </row>
    <row r="140" spans="1:18" ht="12.75" x14ac:dyDescent="0.2">
      <c r="A140" s="122" t="s">
        <v>489</v>
      </c>
      <c r="B140" s="122">
        <v>0</v>
      </c>
      <c r="C140" s="122">
        <v>28985</v>
      </c>
      <c r="D140" s="140">
        <v>0</v>
      </c>
      <c r="E140" s="122">
        <v>75</v>
      </c>
      <c r="F140" s="140">
        <v>6.6319853066947303</v>
      </c>
      <c r="G140" s="140">
        <v>0</v>
      </c>
      <c r="H140" s="122">
        <v>0</v>
      </c>
      <c r="I140" s="122">
        <v>0</v>
      </c>
      <c r="J140" s="122">
        <v>824</v>
      </c>
      <c r="K140" s="122"/>
      <c r="L140" s="122"/>
      <c r="M140" s="122"/>
      <c r="N140" s="178"/>
      <c r="O140" s="122"/>
      <c r="P140" s="122"/>
      <c r="Q140" s="122"/>
      <c r="R140" s="122"/>
    </row>
    <row r="141" spans="1:18" ht="12.75" x14ac:dyDescent="0.2">
      <c r="A141" s="122" t="s">
        <v>490</v>
      </c>
      <c r="B141" s="122">
        <v>230</v>
      </c>
      <c r="C141" s="122">
        <v>15193</v>
      </c>
      <c r="D141" s="140">
        <v>3.7038089300283001</v>
      </c>
      <c r="E141" s="122">
        <v>75</v>
      </c>
      <c r="F141" s="140">
        <v>6.6319853066947303</v>
      </c>
      <c r="G141" s="140">
        <v>10.335794236723</v>
      </c>
      <c r="H141" s="122">
        <v>1302</v>
      </c>
      <c r="I141" s="122">
        <v>12597</v>
      </c>
      <c r="J141" s="122">
        <v>1429</v>
      </c>
      <c r="K141" s="122"/>
      <c r="L141" s="122"/>
      <c r="M141" s="122"/>
      <c r="N141" s="178"/>
      <c r="O141" s="122"/>
      <c r="P141" s="122"/>
      <c r="Q141" s="122"/>
      <c r="R141" s="122"/>
    </row>
    <row r="142" spans="1:18" ht="12.75" x14ac:dyDescent="0.2">
      <c r="A142" s="122" t="s">
        <v>491</v>
      </c>
      <c r="B142" s="122">
        <v>5</v>
      </c>
      <c r="C142" s="122">
        <v>40732</v>
      </c>
      <c r="D142" s="140">
        <v>0.64829453589381403</v>
      </c>
      <c r="E142" s="122">
        <v>75</v>
      </c>
      <c r="F142" s="140">
        <v>6.6319853066947303</v>
      </c>
      <c r="G142" s="140">
        <v>7.2802798425885404</v>
      </c>
      <c r="H142" s="122">
        <v>333</v>
      </c>
      <c r="I142" s="122">
        <v>4574</v>
      </c>
      <c r="J142" s="122">
        <v>1716</v>
      </c>
      <c r="K142" s="122"/>
      <c r="L142" s="122"/>
      <c r="M142" s="122"/>
      <c r="N142" s="178"/>
      <c r="O142" s="122"/>
      <c r="P142" s="122"/>
      <c r="Q142" s="122"/>
      <c r="R142" s="122"/>
    </row>
    <row r="143" spans="1:18" ht="12.75" x14ac:dyDescent="0.2">
      <c r="A143" s="122" t="s">
        <v>492</v>
      </c>
      <c r="B143" s="122">
        <v>0</v>
      </c>
      <c r="C143" s="122">
        <v>9831</v>
      </c>
      <c r="D143" s="140">
        <v>0</v>
      </c>
      <c r="E143" s="122">
        <v>75</v>
      </c>
      <c r="F143" s="140">
        <v>6.6319853066947303</v>
      </c>
      <c r="G143" s="140">
        <v>0</v>
      </c>
      <c r="H143" s="122">
        <v>0</v>
      </c>
      <c r="I143" s="122">
        <v>0</v>
      </c>
      <c r="J143" s="122">
        <v>504</v>
      </c>
      <c r="K143" s="122"/>
      <c r="L143" s="122"/>
      <c r="M143" s="122"/>
      <c r="N143" s="178"/>
      <c r="O143" s="122"/>
      <c r="P143" s="122"/>
      <c r="Q143" s="122"/>
      <c r="R143" s="122"/>
    </row>
    <row r="144" spans="1:18" ht="12.75" x14ac:dyDescent="0.2">
      <c r="A144" s="122" t="s">
        <v>493</v>
      </c>
      <c r="B144" s="122">
        <v>16</v>
      </c>
      <c r="C144" s="122">
        <v>14102</v>
      </c>
      <c r="D144" s="140">
        <v>1.9687849115337701</v>
      </c>
      <c r="E144" s="122">
        <v>75</v>
      </c>
      <c r="F144" s="140">
        <v>6.6319853066947303</v>
      </c>
      <c r="G144" s="140">
        <v>8.6007702182285009</v>
      </c>
      <c r="H144" s="122">
        <v>134</v>
      </c>
      <c r="I144" s="122">
        <v>1558</v>
      </c>
      <c r="J144" s="122">
        <v>790</v>
      </c>
      <c r="K144" s="122"/>
      <c r="L144" s="122"/>
      <c r="M144" s="122"/>
      <c r="N144" s="178"/>
      <c r="O144" s="122"/>
      <c r="P144" s="122"/>
      <c r="Q144" s="122"/>
      <c r="R144" s="122"/>
    </row>
    <row r="145" spans="1:18" ht="14.25" customHeight="1" x14ac:dyDescent="0.2">
      <c r="A145" s="19" t="s">
        <v>494</v>
      </c>
      <c r="B145" s="122"/>
      <c r="C145" s="122"/>
      <c r="D145" s="140"/>
      <c r="E145" s="19"/>
      <c r="F145" s="140"/>
      <c r="G145" s="140"/>
      <c r="H145" s="122"/>
      <c r="I145" s="122"/>
      <c r="J145" s="122"/>
      <c r="K145" s="122"/>
      <c r="L145" s="122"/>
      <c r="M145" s="122"/>
      <c r="N145" s="178"/>
      <c r="O145" s="122"/>
      <c r="P145" s="122"/>
      <c r="Q145" s="122"/>
      <c r="R145" s="122"/>
    </row>
    <row r="146" spans="1:18" ht="12.75" x14ac:dyDescent="0.2">
      <c r="A146" s="122" t="s">
        <v>495</v>
      </c>
      <c r="B146" s="122">
        <v>47</v>
      </c>
      <c r="C146" s="122">
        <v>42949</v>
      </c>
      <c r="D146" s="140">
        <v>1.30337407584265</v>
      </c>
      <c r="E146" s="122">
        <v>75</v>
      </c>
      <c r="F146" s="140">
        <v>6.6319853066947303</v>
      </c>
      <c r="G146" s="140">
        <v>7.9353593825373796</v>
      </c>
      <c r="H146" s="122">
        <v>1645</v>
      </c>
      <c r="I146" s="122">
        <v>20730</v>
      </c>
      <c r="J146" s="122">
        <v>2419</v>
      </c>
      <c r="K146" s="122"/>
      <c r="L146" s="122"/>
      <c r="M146" s="122"/>
      <c r="N146" s="178"/>
      <c r="O146" s="122"/>
      <c r="P146" s="122"/>
      <c r="Q146" s="122"/>
      <c r="R146" s="122"/>
    </row>
    <row r="147" spans="1:18" ht="12.75" x14ac:dyDescent="0.2">
      <c r="A147" s="122" t="s">
        <v>496</v>
      </c>
      <c r="B147" s="122">
        <v>118</v>
      </c>
      <c r="C147" s="122">
        <v>96952</v>
      </c>
      <c r="D147" s="140">
        <v>3.6694254497210799</v>
      </c>
      <c r="E147" s="122">
        <v>75</v>
      </c>
      <c r="F147" s="140">
        <v>6.6319853066947303</v>
      </c>
      <c r="G147" s="140">
        <v>10.3014107564158</v>
      </c>
      <c r="H147" s="122">
        <v>4279</v>
      </c>
      <c r="I147" s="122">
        <v>41538</v>
      </c>
      <c r="J147" s="122">
        <v>6175</v>
      </c>
      <c r="K147" s="122"/>
      <c r="L147" s="122"/>
      <c r="M147" s="122"/>
      <c r="N147" s="178"/>
      <c r="O147" s="122"/>
      <c r="P147" s="122"/>
      <c r="Q147" s="122"/>
      <c r="R147" s="122"/>
    </row>
    <row r="148" spans="1:18" ht="12.75" x14ac:dyDescent="0.2">
      <c r="A148" s="122" t="s">
        <v>497</v>
      </c>
      <c r="B148" s="122">
        <v>183</v>
      </c>
      <c r="C148" s="122">
        <v>10514</v>
      </c>
      <c r="D148" s="140">
        <v>5.3297371813435497</v>
      </c>
      <c r="E148" s="122">
        <v>75</v>
      </c>
      <c r="F148" s="140">
        <v>6.6319853066947303</v>
      </c>
      <c r="G148" s="140">
        <v>11.9617224880383</v>
      </c>
      <c r="H148" s="122">
        <v>575</v>
      </c>
      <c r="I148" s="122">
        <v>4807</v>
      </c>
      <c r="J148" s="122">
        <v>884</v>
      </c>
      <c r="K148" s="122"/>
      <c r="L148" s="122"/>
      <c r="M148" s="122"/>
      <c r="N148" s="178"/>
      <c r="O148" s="122"/>
      <c r="P148" s="122"/>
      <c r="Q148" s="122"/>
      <c r="R148" s="122"/>
    </row>
    <row r="149" spans="1:18" ht="12.75" x14ac:dyDescent="0.2">
      <c r="A149" s="122" t="s">
        <v>498</v>
      </c>
      <c r="B149" s="122">
        <v>0</v>
      </c>
      <c r="C149" s="122">
        <v>79144</v>
      </c>
      <c r="D149" s="140">
        <v>0</v>
      </c>
      <c r="E149" s="122">
        <v>75</v>
      </c>
      <c r="F149" s="140">
        <v>6.6319853066947303</v>
      </c>
      <c r="G149" s="140">
        <v>0</v>
      </c>
      <c r="H149" s="122">
        <v>0</v>
      </c>
      <c r="I149" s="122">
        <v>0</v>
      </c>
      <c r="J149" s="122">
        <v>2277</v>
      </c>
      <c r="K149" s="122"/>
      <c r="L149" s="122"/>
      <c r="M149" s="122"/>
      <c r="N149" s="178"/>
      <c r="O149" s="122"/>
      <c r="P149" s="122"/>
      <c r="Q149" s="122"/>
      <c r="R149" s="122"/>
    </row>
    <row r="150" spans="1:18" ht="12.75" x14ac:dyDescent="0.2">
      <c r="A150" s="122" t="s">
        <v>499</v>
      </c>
      <c r="B150" s="122">
        <v>0</v>
      </c>
      <c r="C150" s="122">
        <v>24195</v>
      </c>
      <c r="D150" s="140">
        <v>0</v>
      </c>
      <c r="E150" s="122">
        <v>75</v>
      </c>
      <c r="F150" s="140">
        <v>6.6319853066947303</v>
      </c>
      <c r="G150" s="140">
        <v>0</v>
      </c>
      <c r="H150" s="122">
        <v>0</v>
      </c>
      <c r="I150" s="122">
        <v>0</v>
      </c>
      <c r="J150" s="122">
        <v>1155</v>
      </c>
      <c r="K150" s="122"/>
      <c r="L150" s="122"/>
      <c r="M150" s="122"/>
      <c r="N150" s="178"/>
      <c r="O150" s="122"/>
      <c r="P150" s="122"/>
      <c r="Q150" s="122"/>
      <c r="R150" s="122"/>
    </row>
    <row r="151" spans="1:18" ht="12.75" x14ac:dyDescent="0.2">
      <c r="A151" s="122" t="s">
        <v>500</v>
      </c>
      <c r="B151" s="122">
        <v>0</v>
      </c>
      <c r="C151" s="122">
        <v>61030</v>
      </c>
      <c r="D151" s="140">
        <v>18.368014693305302</v>
      </c>
      <c r="E151" s="122">
        <v>75</v>
      </c>
      <c r="F151" s="140">
        <v>6.6319853066947303</v>
      </c>
      <c r="G151" s="140">
        <v>25</v>
      </c>
      <c r="H151" s="122">
        <v>1</v>
      </c>
      <c r="I151" s="122">
        <v>4</v>
      </c>
      <c r="J151" s="122">
        <v>2295</v>
      </c>
      <c r="K151" s="122"/>
      <c r="L151" s="122"/>
      <c r="M151" s="122"/>
      <c r="N151" s="178"/>
      <c r="O151" s="122"/>
      <c r="P151" s="122"/>
      <c r="Q151" s="122"/>
      <c r="R151" s="122"/>
    </row>
    <row r="152" spans="1:18" ht="14.25" customHeight="1" x14ac:dyDescent="0.2">
      <c r="A152" s="19" t="s">
        <v>501</v>
      </c>
      <c r="B152" s="122"/>
      <c r="C152" s="122"/>
      <c r="D152" s="140"/>
      <c r="E152" s="19"/>
      <c r="F152" s="140"/>
      <c r="G152" s="140"/>
      <c r="H152" s="122"/>
      <c r="I152" s="122"/>
      <c r="J152" s="122"/>
      <c r="K152" s="122"/>
      <c r="L152" s="122"/>
      <c r="M152" s="122"/>
      <c r="N152" s="178"/>
      <c r="O152" s="122"/>
      <c r="P152" s="122"/>
      <c r="Q152" s="122"/>
      <c r="R152" s="122"/>
    </row>
    <row r="153" spans="1:18" ht="12.75" x14ac:dyDescent="0.2">
      <c r="A153" s="122" t="s">
        <v>502</v>
      </c>
      <c r="B153" s="122">
        <v>71</v>
      </c>
      <c r="C153" s="122">
        <v>28862</v>
      </c>
      <c r="D153" s="140">
        <v>2.2909114987911399</v>
      </c>
      <c r="E153" s="122">
        <v>75</v>
      </c>
      <c r="F153" s="140">
        <v>6.6319853066947303</v>
      </c>
      <c r="G153" s="140">
        <v>8.9228968054858697</v>
      </c>
      <c r="H153" s="122">
        <v>1067</v>
      </c>
      <c r="I153" s="122">
        <v>11958</v>
      </c>
      <c r="J153" s="122">
        <v>1663</v>
      </c>
      <c r="K153" s="122"/>
      <c r="L153" s="122"/>
      <c r="M153" s="122"/>
      <c r="N153" s="178"/>
      <c r="O153" s="122"/>
      <c r="P153" s="122"/>
      <c r="Q153" s="122"/>
      <c r="R153" s="122"/>
    </row>
    <row r="154" spans="1:18" ht="12.75" x14ac:dyDescent="0.2">
      <c r="A154" s="122" t="s">
        <v>503</v>
      </c>
      <c r="B154" s="122">
        <v>0</v>
      </c>
      <c r="C154" s="122">
        <v>39602</v>
      </c>
      <c r="D154" s="140">
        <v>0</v>
      </c>
      <c r="E154" s="122">
        <v>75</v>
      </c>
      <c r="F154" s="140">
        <v>6.6319853066947303</v>
      </c>
      <c r="G154" s="140">
        <v>0</v>
      </c>
      <c r="H154" s="122">
        <v>0</v>
      </c>
      <c r="I154" s="122">
        <v>0</v>
      </c>
      <c r="J154" s="122">
        <v>1726</v>
      </c>
      <c r="K154" s="122"/>
      <c r="L154" s="122"/>
      <c r="M154" s="122"/>
      <c r="N154" s="178"/>
      <c r="O154" s="122"/>
      <c r="P154" s="122"/>
      <c r="Q154" s="122"/>
      <c r="R154" s="122"/>
    </row>
    <row r="155" spans="1:18" ht="12.75" x14ac:dyDescent="0.2">
      <c r="A155" s="122" t="s">
        <v>504</v>
      </c>
      <c r="B155" s="122">
        <v>0</v>
      </c>
      <c r="C155" s="122">
        <v>9626</v>
      </c>
      <c r="D155" s="140">
        <v>0</v>
      </c>
      <c r="E155" s="122">
        <v>75</v>
      </c>
      <c r="F155" s="140">
        <v>6.6319853066947303</v>
      </c>
      <c r="G155" s="140">
        <v>0</v>
      </c>
      <c r="H155" s="122">
        <v>0</v>
      </c>
      <c r="I155" s="122">
        <v>0</v>
      </c>
      <c r="J155" s="122">
        <v>404</v>
      </c>
      <c r="K155" s="122"/>
      <c r="L155" s="122"/>
      <c r="M155" s="122"/>
      <c r="N155" s="178"/>
      <c r="O155" s="122"/>
      <c r="P155" s="122"/>
      <c r="Q155" s="122"/>
      <c r="R155" s="122"/>
    </row>
    <row r="156" spans="1:18" ht="12.75" x14ac:dyDescent="0.2">
      <c r="A156" s="122" t="s">
        <v>505</v>
      </c>
      <c r="B156" s="122">
        <v>0</v>
      </c>
      <c r="C156" s="122">
        <v>8799</v>
      </c>
      <c r="D156" s="140">
        <v>0</v>
      </c>
      <c r="E156" s="122">
        <v>75</v>
      </c>
      <c r="F156" s="140">
        <v>6.6319853066947303</v>
      </c>
      <c r="G156" s="140">
        <v>0</v>
      </c>
      <c r="H156" s="122">
        <v>0</v>
      </c>
      <c r="I156" s="122">
        <v>0</v>
      </c>
      <c r="J156" s="122">
        <v>293</v>
      </c>
      <c r="K156" s="122"/>
      <c r="L156" s="122"/>
      <c r="M156" s="122"/>
      <c r="N156" s="178"/>
      <c r="O156" s="122"/>
      <c r="P156" s="122"/>
      <c r="Q156" s="122"/>
      <c r="R156" s="122"/>
    </row>
    <row r="157" spans="1:18" ht="12.75" x14ac:dyDescent="0.2">
      <c r="A157" s="122" t="s">
        <v>506</v>
      </c>
      <c r="B157" s="122">
        <v>191</v>
      </c>
      <c r="C157" s="122">
        <v>108488</v>
      </c>
      <c r="D157" s="140">
        <v>4.1344434993244397</v>
      </c>
      <c r="E157" s="122">
        <v>75</v>
      </c>
      <c r="F157" s="140">
        <v>6.6319853066947303</v>
      </c>
      <c r="G157" s="140">
        <v>10.766428806019199</v>
      </c>
      <c r="H157" s="122">
        <v>7212</v>
      </c>
      <c r="I157" s="122">
        <v>66986</v>
      </c>
      <c r="J157" s="122">
        <v>8788</v>
      </c>
      <c r="K157" s="122"/>
      <c r="L157" s="122"/>
      <c r="M157" s="122"/>
      <c r="N157" s="178"/>
      <c r="O157" s="122"/>
      <c r="P157" s="122"/>
      <c r="Q157" s="122"/>
      <c r="R157" s="122"/>
    </row>
    <row r="158" spans="1:18" ht="12.75" x14ac:dyDescent="0.2">
      <c r="A158" s="122" t="s">
        <v>507</v>
      </c>
      <c r="B158" s="122">
        <v>0</v>
      </c>
      <c r="C158" s="122">
        <v>4799</v>
      </c>
      <c r="D158" s="140">
        <v>0</v>
      </c>
      <c r="E158" s="122">
        <v>75</v>
      </c>
      <c r="F158" s="140">
        <v>6.6319853066947303</v>
      </c>
      <c r="G158" s="140">
        <v>0</v>
      </c>
      <c r="H158" s="122">
        <v>0</v>
      </c>
      <c r="I158" s="122">
        <v>0</v>
      </c>
      <c r="J158" s="122">
        <v>167</v>
      </c>
      <c r="K158" s="122"/>
      <c r="L158" s="122"/>
      <c r="M158" s="122"/>
      <c r="N158" s="178"/>
      <c r="O158" s="122"/>
      <c r="P158" s="122"/>
      <c r="Q158" s="122"/>
      <c r="R158" s="122"/>
    </row>
    <row r="159" spans="1:18" ht="12.75" x14ac:dyDescent="0.2">
      <c r="A159" s="122" t="s">
        <v>508</v>
      </c>
      <c r="B159" s="122">
        <v>0</v>
      </c>
      <c r="C159" s="122">
        <v>5590</v>
      </c>
      <c r="D159" s="140">
        <v>0</v>
      </c>
      <c r="E159" s="122">
        <v>75</v>
      </c>
      <c r="F159" s="140">
        <v>6.6319853066947303</v>
      </c>
      <c r="G159" s="140">
        <v>0</v>
      </c>
      <c r="H159" s="122">
        <v>0</v>
      </c>
      <c r="I159" s="122">
        <v>0</v>
      </c>
      <c r="J159" s="122">
        <v>145</v>
      </c>
      <c r="K159" s="122"/>
      <c r="L159" s="122"/>
      <c r="M159" s="122"/>
      <c r="N159" s="178"/>
      <c r="O159" s="122"/>
      <c r="P159" s="122"/>
      <c r="Q159" s="122"/>
      <c r="R159" s="122"/>
    </row>
    <row r="160" spans="1:18" ht="12.75" x14ac:dyDescent="0.2">
      <c r="A160" s="122" t="s">
        <v>509</v>
      </c>
      <c r="B160" s="122">
        <v>122</v>
      </c>
      <c r="C160" s="122">
        <v>32511</v>
      </c>
      <c r="D160" s="140">
        <v>2.8150315648790598</v>
      </c>
      <c r="E160" s="122">
        <v>75</v>
      </c>
      <c r="F160" s="140">
        <v>6.6319853066947303</v>
      </c>
      <c r="G160" s="140">
        <v>9.4470168715737906</v>
      </c>
      <c r="H160" s="122">
        <v>1775</v>
      </c>
      <c r="I160" s="122">
        <v>18789</v>
      </c>
      <c r="J160" s="122">
        <v>2076</v>
      </c>
      <c r="K160" s="122"/>
      <c r="L160" s="122"/>
      <c r="M160" s="122"/>
      <c r="N160" s="178"/>
      <c r="O160" s="122"/>
      <c r="P160" s="122"/>
      <c r="Q160" s="122"/>
      <c r="R160" s="122"/>
    </row>
    <row r="161" spans="1:18" ht="12.75" x14ac:dyDescent="0.2">
      <c r="A161" s="122" t="s">
        <v>510</v>
      </c>
      <c r="B161" s="122">
        <v>0</v>
      </c>
      <c r="C161" s="122">
        <v>6495</v>
      </c>
      <c r="D161" s="140">
        <v>0</v>
      </c>
      <c r="E161" s="122">
        <v>75</v>
      </c>
      <c r="F161" s="140">
        <v>6.6319853066947303</v>
      </c>
      <c r="G161" s="140">
        <v>0</v>
      </c>
      <c r="H161" s="122">
        <v>0</v>
      </c>
      <c r="I161" s="122">
        <v>0</v>
      </c>
      <c r="J161" s="122">
        <v>263</v>
      </c>
      <c r="K161" s="122"/>
      <c r="L161" s="122"/>
      <c r="M161" s="122"/>
      <c r="N161" s="178"/>
      <c r="O161" s="122"/>
      <c r="P161" s="122"/>
      <c r="Q161" s="122"/>
      <c r="R161" s="122"/>
    </row>
    <row r="162" spans="1:18" ht="12.75" x14ac:dyDescent="0.2">
      <c r="A162" s="122" t="s">
        <v>511</v>
      </c>
      <c r="B162" s="122">
        <v>0</v>
      </c>
      <c r="C162" s="122">
        <v>5644</v>
      </c>
      <c r="D162" s="140">
        <v>0</v>
      </c>
      <c r="E162" s="122">
        <v>75</v>
      </c>
      <c r="F162" s="140">
        <v>6.6319853066947303</v>
      </c>
      <c r="G162" s="140">
        <v>0</v>
      </c>
      <c r="H162" s="122">
        <v>0</v>
      </c>
      <c r="I162" s="122">
        <v>0</v>
      </c>
      <c r="J162" s="122">
        <v>142</v>
      </c>
      <c r="K162" s="122"/>
      <c r="L162" s="122"/>
      <c r="M162" s="122"/>
      <c r="N162" s="178"/>
      <c r="O162" s="122"/>
      <c r="P162" s="122"/>
      <c r="Q162" s="122"/>
      <c r="R162" s="122"/>
    </row>
    <row r="163" spans="1:18" ht="12.75" x14ac:dyDescent="0.2">
      <c r="A163" s="122" t="s">
        <v>512</v>
      </c>
      <c r="B163" s="122">
        <v>0</v>
      </c>
      <c r="C163" s="122">
        <v>5229</v>
      </c>
      <c r="D163" s="140">
        <v>0</v>
      </c>
      <c r="E163" s="122">
        <v>75</v>
      </c>
      <c r="F163" s="140">
        <v>6.6319853066947303</v>
      </c>
      <c r="G163" s="140">
        <v>0</v>
      </c>
      <c r="H163" s="122">
        <v>0</v>
      </c>
      <c r="I163" s="122">
        <v>0</v>
      </c>
      <c r="J163" s="122">
        <v>285</v>
      </c>
      <c r="K163" s="122"/>
      <c r="L163" s="122"/>
      <c r="M163" s="122"/>
      <c r="N163" s="178"/>
      <c r="O163" s="122"/>
      <c r="P163" s="122"/>
      <c r="Q163" s="122"/>
      <c r="R163" s="122"/>
    </row>
    <row r="164" spans="1:18" ht="12.75" x14ac:dyDescent="0.2">
      <c r="A164" s="122" t="s">
        <v>513</v>
      </c>
      <c r="B164" s="122">
        <v>319</v>
      </c>
      <c r="C164" s="122">
        <v>548190</v>
      </c>
      <c r="D164" s="140">
        <v>8.81887454650753</v>
      </c>
      <c r="E164" s="122">
        <v>75</v>
      </c>
      <c r="F164" s="140">
        <v>6.6319853066947303</v>
      </c>
      <c r="G164" s="140">
        <v>15.450859853202299</v>
      </c>
      <c r="H164" s="122">
        <v>40817</v>
      </c>
      <c r="I164" s="122">
        <v>264173</v>
      </c>
      <c r="J164" s="122">
        <v>52565</v>
      </c>
      <c r="K164" s="122"/>
      <c r="L164" s="122"/>
      <c r="M164" s="122"/>
      <c r="N164" s="178"/>
      <c r="O164" s="122"/>
      <c r="P164" s="122"/>
      <c r="Q164" s="122"/>
      <c r="R164" s="122"/>
    </row>
    <row r="165" spans="1:18" ht="12.75" x14ac:dyDescent="0.2">
      <c r="A165" s="122" t="s">
        <v>514</v>
      </c>
      <c r="B165" s="122">
        <v>40</v>
      </c>
      <c r="C165" s="122">
        <v>13160</v>
      </c>
      <c r="D165" s="140">
        <v>2.0287545843290702</v>
      </c>
      <c r="E165" s="122">
        <v>75</v>
      </c>
      <c r="F165" s="140">
        <v>6.6319853066947303</v>
      </c>
      <c r="G165" s="140">
        <v>8.6607398910238</v>
      </c>
      <c r="H165" s="122">
        <v>302</v>
      </c>
      <c r="I165" s="122">
        <v>3487</v>
      </c>
      <c r="J165" s="122">
        <v>488</v>
      </c>
      <c r="K165" s="122"/>
      <c r="L165" s="122"/>
      <c r="M165" s="122"/>
      <c r="N165" s="178"/>
      <c r="O165" s="122"/>
      <c r="P165" s="122"/>
      <c r="Q165" s="122"/>
      <c r="R165" s="122"/>
    </row>
    <row r="166" spans="1:18" ht="12.75" x14ac:dyDescent="0.2">
      <c r="A166" s="122" t="s">
        <v>515</v>
      </c>
      <c r="B166" s="122">
        <v>0</v>
      </c>
      <c r="C166" s="122">
        <v>9349</v>
      </c>
      <c r="D166" s="140">
        <v>0</v>
      </c>
      <c r="E166" s="122">
        <v>75</v>
      </c>
      <c r="F166" s="140">
        <v>6.6319853066947303</v>
      </c>
      <c r="G166" s="140">
        <v>0</v>
      </c>
      <c r="H166" s="122">
        <v>0</v>
      </c>
      <c r="I166" s="122">
        <v>0</v>
      </c>
      <c r="J166" s="122">
        <v>398</v>
      </c>
      <c r="K166" s="122"/>
      <c r="L166" s="122"/>
      <c r="M166" s="122"/>
      <c r="N166" s="178"/>
      <c r="O166" s="122"/>
      <c r="P166" s="122"/>
      <c r="Q166" s="122"/>
      <c r="R166" s="122"/>
    </row>
    <row r="167" spans="1:18" ht="12.75" x14ac:dyDescent="0.2">
      <c r="A167" s="122" t="s">
        <v>516</v>
      </c>
      <c r="B167" s="122">
        <v>0</v>
      </c>
      <c r="C167" s="122">
        <v>8983</v>
      </c>
      <c r="D167" s="140">
        <v>0</v>
      </c>
      <c r="E167" s="122">
        <v>75</v>
      </c>
      <c r="F167" s="140">
        <v>6.6319853066947303</v>
      </c>
      <c r="G167" s="140">
        <v>0</v>
      </c>
      <c r="H167" s="122">
        <v>0</v>
      </c>
      <c r="I167" s="122">
        <v>0</v>
      </c>
      <c r="J167" s="122">
        <v>240</v>
      </c>
      <c r="K167" s="122"/>
      <c r="L167" s="122"/>
      <c r="M167" s="122"/>
      <c r="N167" s="178"/>
      <c r="O167" s="122"/>
      <c r="P167" s="122"/>
      <c r="Q167" s="122"/>
      <c r="R167" s="122"/>
    </row>
    <row r="168" spans="1:18" ht="12.75" x14ac:dyDescent="0.2">
      <c r="A168" s="122" t="s">
        <v>517</v>
      </c>
      <c r="B168" s="122">
        <v>0</v>
      </c>
      <c r="C168" s="122">
        <v>36651</v>
      </c>
      <c r="D168" s="140">
        <v>0</v>
      </c>
      <c r="E168" s="122">
        <v>75</v>
      </c>
      <c r="F168" s="140">
        <v>6.6319853066947303</v>
      </c>
      <c r="G168" s="140">
        <v>0</v>
      </c>
      <c r="H168" s="122">
        <v>0</v>
      </c>
      <c r="I168" s="122">
        <v>0</v>
      </c>
      <c r="J168" s="122">
        <v>1463</v>
      </c>
      <c r="K168" s="122"/>
      <c r="L168" s="122"/>
      <c r="M168" s="122"/>
      <c r="N168" s="178"/>
      <c r="O168" s="122"/>
      <c r="P168" s="122"/>
      <c r="Q168" s="122"/>
      <c r="R168" s="122"/>
    </row>
    <row r="169" spans="1:18" ht="12.75" x14ac:dyDescent="0.2">
      <c r="A169" s="122" t="s">
        <v>518</v>
      </c>
      <c r="B169" s="122">
        <v>0</v>
      </c>
      <c r="C169" s="122">
        <v>6764</v>
      </c>
      <c r="D169" s="140">
        <v>0</v>
      </c>
      <c r="E169" s="122">
        <v>75</v>
      </c>
      <c r="F169" s="140">
        <v>6.6319853066947303</v>
      </c>
      <c r="G169" s="140">
        <v>0</v>
      </c>
      <c r="H169" s="122">
        <v>0</v>
      </c>
      <c r="I169" s="122">
        <v>0</v>
      </c>
      <c r="J169" s="122">
        <v>143</v>
      </c>
      <c r="K169" s="122"/>
      <c r="L169" s="122"/>
      <c r="M169" s="122"/>
      <c r="N169" s="178"/>
      <c r="O169" s="122"/>
      <c r="P169" s="122"/>
      <c r="Q169" s="122"/>
      <c r="R169" s="122"/>
    </row>
    <row r="170" spans="1:18" ht="12.75" x14ac:dyDescent="0.2">
      <c r="A170" s="122" t="s">
        <v>519</v>
      </c>
      <c r="B170" s="122">
        <v>0</v>
      </c>
      <c r="C170" s="122">
        <v>42730</v>
      </c>
      <c r="D170" s="140">
        <v>0</v>
      </c>
      <c r="E170" s="122">
        <v>75</v>
      </c>
      <c r="F170" s="140">
        <v>6.6319853066947303</v>
      </c>
      <c r="G170" s="140">
        <v>0</v>
      </c>
      <c r="H170" s="122">
        <v>0</v>
      </c>
      <c r="I170" s="122">
        <v>0</v>
      </c>
      <c r="J170" s="122">
        <v>1527</v>
      </c>
      <c r="K170" s="122"/>
      <c r="L170" s="122"/>
      <c r="M170" s="122"/>
      <c r="N170" s="178"/>
      <c r="O170" s="122"/>
      <c r="P170" s="122"/>
      <c r="Q170" s="122"/>
      <c r="R170" s="122"/>
    </row>
    <row r="171" spans="1:18" ht="12.75" x14ac:dyDescent="0.2">
      <c r="A171" s="122" t="s">
        <v>520</v>
      </c>
      <c r="B171" s="122">
        <v>0</v>
      </c>
      <c r="C171" s="122">
        <v>40181</v>
      </c>
      <c r="D171" s="140">
        <v>36.225157550448102</v>
      </c>
      <c r="E171" s="122">
        <v>75</v>
      </c>
      <c r="F171" s="140">
        <v>6.6319853066947303</v>
      </c>
      <c r="G171" s="140">
        <v>42.857142857142897</v>
      </c>
      <c r="H171" s="122">
        <v>3</v>
      </c>
      <c r="I171" s="122">
        <v>7</v>
      </c>
      <c r="J171" s="122">
        <v>1602</v>
      </c>
      <c r="K171" s="122"/>
      <c r="L171" s="122"/>
      <c r="M171" s="122"/>
      <c r="N171" s="178"/>
      <c r="O171" s="122"/>
      <c r="P171" s="122"/>
      <c r="Q171" s="122"/>
      <c r="R171" s="122"/>
    </row>
    <row r="172" spans="1:18" ht="12.75" x14ac:dyDescent="0.2">
      <c r="A172" s="122" t="s">
        <v>521</v>
      </c>
      <c r="B172" s="122">
        <v>0</v>
      </c>
      <c r="C172" s="122">
        <v>39009</v>
      </c>
      <c r="D172" s="140">
        <v>0</v>
      </c>
      <c r="E172" s="122">
        <v>75</v>
      </c>
      <c r="F172" s="140">
        <v>6.6319853066947303</v>
      </c>
      <c r="G172" s="140">
        <v>0</v>
      </c>
      <c r="H172" s="122">
        <v>0</v>
      </c>
      <c r="I172" s="122">
        <v>0</v>
      </c>
      <c r="J172" s="122">
        <v>1493</v>
      </c>
      <c r="K172" s="122"/>
      <c r="L172" s="122"/>
      <c r="M172" s="122"/>
      <c r="N172" s="178"/>
      <c r="O172" s="122"/>
      <c r="P172" s="122"/>
      <c r="Q172" s="122"/>
      <c r="R172" s="122"/>
    </row>
    <row r="173" spans="1:18" ht="12.75" x14ac:dyDescent="0.2">
      <c r="A173" s="122" t="s">
        <v>522</v>
      </c>
      <c r="B173" s="122">
        <v>20</v>
      </c>
      <c r="C173" s="122">
        <v>13178</v>
      </c>
      <c r="D173" s="140">
        <v>0.75593302628779901</v>
      </c>
      <c r="E173" s="122">
        <v>75</v>
      </c>
      <c r="F173" s="140">
        <v>6.6319853066947303</v>
      </c>
      <c r="G173" s="140">
        <v>7.3879183329825304</v>
      </c>
      <c r="H173" s="122">
        <v>351</v>
      </c>
      <c r="I173" s="122">
        <v>4751</v>
      </c>
      <c r="J173" s="122">
        <v>601</v>
      </c>
      <c r="K173" s="122"/>
      <c r="L173" s="122"/>
      <c r="M173" s="122"/>
      <c r="N173" s="178"/>
      <c r="O173" s="122"/>
      <c r="P173" s="122"/>
      <c r="Q173" s="122"/>
      <c r="R173" s="122"/>
    </row>
    <row r="174" spans="1:18" ht="12.75" x14ac:dyDescent="0.2">
      <c r="A174" s="122" t="s">
        <v>523</v>
      </c>
      <c r="B174" s="122">
        <v>0</v>
      </c>
      <c r="C174" s="122">
        <v>14464</v>
      </c>
      <c r="D174" s="140">
        <v>0</v>
      </c>
      <c r="E174" s="122">
        <v>75</v>
      </c>
      <c r="F174" s="140">
        <v>6.6319853066947303</v>
      </c>
      <c r="G174" s="140">
        <v>0</v>
      </c>
      <c r="H174" s="122">
        <v>0</v>
      </c>
      <c r="I174" s="122">
        <v>0</v>
      </c>
      <c r="J174" s="122">
        <v>615</v>
      </c>
      <c r="K174" s="122"/>
      <c r="L174" s="122"/>
      <c r="M174" s="122"/>
      <c r="N174" s="178"/>
      <c r="O174" s="122"/>
      <c r="P174" s="122"/>
      <c r="Q174" s="122"/>
      <c r="R174" s="122"/>
    </row>
    <row r="175" spans="1:18" ht="12.75" x14ac:dyDescent="0.2">
      <c r="A175" s="122" t="s">
        <v>524</v>
      </c>
      <c r="B175" s="122">
        <v>0</v>
      </c>
      <c r="C175" s="122">
        <v>24043</v>
      </c>
      <c r="D175" s="140">
        <v>0.72095586977585802</v>
      </c>
      <c r="E175" s="122">
        <v>75</v>
      </c>
      <c r="F175" s="140">
        <v>6.6319853066947303</v>
      </c>
      <c r="G175" s="140">
        <v>7.3529411764705896</v>
      </c>
      <c r="H175" s="122">
        <v>5</v>
      </c>
      <c r="I175" s="122">
        <v>68</v>
      </c>
      <c r="J175" s="122">
        <v>779</v>
      </c>
      <c r="K175" s="122"/>
      <c r="L175" s="122"/>
      <c r="M175" s="122"/>
      <c r="N175" s="178"/>
      <c r="O175" s="122"/>
      <c r="P175" s="122"/>
      <c r="Q175" s="122"/>
      <c r="R175" s="122"/>
    </row>
    <row r="176" spans="1:18" ht="12.75" x14ac:dyDescent="0.2">
      <c r="A176" s="122" t="s">
        <v>525</v>
      </c>
      <c r="B176" s="122">
        <v>0</v>
      </c>
      <c r="C176" s="122">
        <v>33906</v>
      </c>
      <c r="D176" s="140">
        <v>0</v>
      </c>
      <c r="E176" s="122">
        <v>75</v>
      </c>
      <c r="F176" s="140">
        <v>6.6319853066947303</v>
      </c>
      <c r="G176" s="140">
        <v>0</v>
      </c>
      <c r="H176" s="122">
        <v>0</v>
      </c>
      <c r="I176" s="122">
        <v>0</v>
      </c>
      <c r="J176" s="122">
        <v>1403</v>
      </c>
      <c r="K176" s="122"/>
      <c r="L176" s="122"/>
      <c r="M176" s="122"/>
      <c r="N176" s="178"/>
      <c r="O176" s="122"/>
      <c r="P176" s="122"/>
      <c r="Q176" s="122"/>
      <c r="R176" s="122"/>
    </row>
    <row r="177" spans="1:18" ht="12.75" x14ac:dyDescent="0.2">
      <c r="A177" s="122" t="s">
        <v>526</v>
      </c>
      <c r="B177" s="122">
        <v>25</v>
      </c>
      <c r="C177" s="122">
        <v>9169</v>
      </c>
      <c r="D177" s="140">
        <v>0.69182860394552703</v>
      </c>
      <c r="E177" s="122">
        <v>75</v>
      </c>
      <c r="F177" s="140">
        <v>6.6319853066947303</v>
      </c>
      <c r="G177" s="140">
        <v>7.3238139106402604</v>
      </c>
      <c r="H177" s="122">
        <v>318</v>
      </c>
      <c r="I177" s="122">
        <v>4342</v>
      </c>
      <c r="J177" s="122">
        <v>488</v>
      </c>
      <c r="K177" s="122"/>
      <c r="L177" s="122"/>
      <c r="M177" s="122"/>
      <c r="N177" s="178"/>
      <c r="O177" s="122"/>
      <c r="P177" s="122"/>
      <c r="Q177" s="122"/>
      <c r="R177" s="122"/>
    </row>
    <row r="178" spans="1:18" ht="12.75" x14ac:dyDescent="0.2">
      <c r="A178" s="122" t="s">
        <v>527</v>
      </c>
      <c r="B178" s="122">
        <v>0</v>
      </c>
      <c r="C178" s="122">
        <v>10205</v>
      </c>
      <c r="D178" s="140">
        <v>0</v>
      </c>
      <c r="E178" s="122">
        <v>75</v>
      </c>
      <c r="F178" s="140">
        <v>6.6319853066947303</v>
      </c>
      <c r="G178" s="140">
        <v>0</v>
      </c>
      <c r="H178" s="122">
        <v>0</v>
      </c>
      <c r="I178" s="122">
        <v>0</v>
      </c>
      <c r="J178" s="122">
        <v>341</v>
      </c>
      <c r="K178" s="122"/>
      <c r="L178" s="122"/>
      <c r="M178" s="122"/>
      <c r="N178" s="178"/>
      <c r="O178" s="122"/>
      <c r="P178" s="122"/>
      <c r="Q178" s="122"/>
      <c r="R178" s="122"/>
    </row>
    <row r="179" spans="1:18" ht="12.75" x14ac:dyDescent="0.2">
      <c r="A179" s="122" t="s">
        <v>528</v>
      </c>
      <c r="B179" s="122">
        <v>28</v>
      </c>
      <c r="C179" s="122">
        <v>63340</v>
      </c>
      <c r="D179" s="140">
        <v>0.60883080820429203</v>
      </c>
      <c r="E179" s="122">
        <v>75</v>
      </c>
      <c r="F179" s="140">
        <v>6.6319853066947303</v>
      </c>
      <c r="G179" s="140">
        <v>7.2408161148990198</v>
      </c>
      <c r="H179" s="122">
        <v>2793</v>
      </c>
      <c r="I179" s="122">
        <v>38573</v>
      </c>
      <c r="J179" s="122">
        <v>3922</v>
      </c>
      <c r="K179" s="122"/>
      <c r="L179" s="122"/>
      <c r="M179" s="122"/>
      <c r="N179" s="178"/>
      <c r="O179" s="122"/>
      <c r="P179" s="122"/>
      <c r="Q179" s="122"/>
      <c r="R179" s="122"/>
    </row>
    <row r="180" spans="1:18" ht="12.75" x14ac:dyDescent="0.2">
      <c r="A180" s="122" t="s">
        <v>529</v>
      </c>
      <c r="B180" s="122">
        <v>0</v>
      </c>
      <c r="C180" s="122">
        <v>15010</v>
      </c>
      <c r="D180" s="140">
        <v>0</v>
      </c>
      <c r="E180" s="122">
        <v>75</v>
      </c>
      <c r="F180" s="140">
        <v>6.6319853066947303</v>
      </c>
      <c r="G180" s="140">
        <v>0</v>
      </c>
      <c r="H180" s="122">
        <v>0</v>
      </c>
      <c r="I180" s="122">
        <v>0</v>
      </c>
      <c r="J180" s="122">
        <v>335</v>
      </c>
      <c r="K180" s="122"/>
      <c r="L180" s="122"/>
      <c r="M180" s="122"/>
      <c r="N180" s="178"/>
      <c r="O180" s="122"/>
      <c r="P180" s="122"/>
      <c r="Q180" s="122"/>
      <c r="R180" s="122"/>
    </row>
    <row r="181" spans="1:18" ht="12.75" x14ac:dyDescent="0.2">
      <c r="A181" s="122" t="s">
        <v>530</v>
      </c>
      <c r="B181" s="122">
        <v>25</v>
      </c>
      <c r="C181" s="122">
        <v>36977</v>
      </c>
      <c r="D181" s="140">
        <v>0.51291206956511404</v>
      </c>
      <c r="E181" s="122">
        <v>75</v>
      </c>
      <c r="F181" s="140">
        <v>6.6319853066947303</v>
      </c>
      <c r="G181" s="140">
        <v>7.1448973762598396</v>
      </c>
      <c r="H181" s="122">
        <v>1751</v>
      </c>
      <c r="I181" s="122">
        <v>24507</v>
      </c>
      <c r="J181" s="122">
        <v>2376</v>
      </c>
      <c r="K181" s="122"/>
      <c r="L181" s="122"/>
      <c r="M181" s="122"/>
      <c r="N181" s="178"/>
      <c r="O181" s="122"/>
      <c r="P181" s="122"/>
      <c r="Q181" s="122"/>
      <c r="R181" s="122"/>
    </row>
    <row r="182" spans="1:18" ht="12.75" x14ac:dyDescent="0.2">
      <c r="A182" s="122" t="s">
        <v>531</v>
      </c>
      <c r="B182" s="122">
        <v>68</v>
      </c>
      <c r="C182" s="122">
        <v>18711</v>
      </c>
      <c r="D182" s="140">
        <v>1.4400683937046199</v>
      </c>
      <c r="E182" s="122">
        <v>75</v>
      </c>
      <c r="F182" s="140">
        <v>6.6319853066947303</v>
      </c>
      <c r="G182" s="140">
        <v>8.0720537003993496</v>
      </c>
      <c r="H182" s="122">
        <v>950</v>
      </c>
      <c r="I182" s="122">
        <v>11769</v>
      </c>
      <c r="J182" s="122">
        <v>1132</v>
      </c>
      <c r="K182" s="122"/>
      <c r="L182" s="122"/>
      <c r="M182" s="122"/>
      <c r="N182" s="178"/>
      <c r="O182" s="122"/>
      <c r="P182" s="122"/>
      <c r="Q182" s="122"/>
      <c r="R182" s="122"/>
    </row>
    <row r="183" spans="1:18" ht="12.75" x14ac:dyDescent="0.2">
      <c r="A183" s="122" t="s">
        <v>532</v>
      </c>
      <c r="B183" s="122">
        <v>91</v>
      </c>
      <c r="C183" s="122">
        <v>53555</v>
      </c>
      <c r="D183" s="140">
        <v>9.0922486765921793</v>
      </c>
      <c r="E183" s="122">
        <v>75</v>
      </c>
      <c r="F183" s="140">
        <v>6.6319853066947303</v>
      </c>
      <c r="G183" s="140">
        <v>15.724233983286901</v>
      </c>
      <c r="H183" s="122">
        <v>1129</v>
      </c>
      <c r="I183" s="122">
        <v>7180</v>
      </c>
      <c r="J183" s="122">
        <v>2798</v>
      </c>
      <c r="K183" s="122"/>
      <c r="L183" s="122"/>
      <c r="M183" s="122"/>
      <c r="N183" s="178"/>
      <c r="O183" s="122"/>
      <c r="P183" s="122"/>
      <c r="Q183" s="122"/>
      <c r="R183" s="122"/>
    </row>
    <row r="184" spans="1:18" ht="12.75" x14ac:dyDescent="0.2">
      <c r="A184" s="122" t="s">
        <v>533</v>
      </c>
      <c r="B184" s="122">
        <v>0</v>
      </c>
      <c r="C184" s="122">
        <v>9006</v>
      </c>
      <c r="D184" s="140">
        <v>0</v>
      </c>
      <c r="E184" s="122">
        <v>75</v>
      </c>
      <c r="F184" s="140">
        <v>6.6319853066947303</v>
      </c>
      <c r="G184" s="140">
        <v>0</v>
      </c>
      <c r="H184" s="122">
        <v>0</v>
      </c>
      <c r="I184" s="122">
        <v>0</v>
      </c>
      <c r="J184" s="122">
        <v>233</v>
      </c>
      <c r="K184" s="122"/>
      <c r="L184" s="122"/>
      <c r="M184" s="122"/>
      <c r="N184" s="178"/>
      <c r="O184" s="122"/>
      <c r="P184" s="122"/>
      <c r="Q184" s="122"/>
      <c r="R184" s="122"/>
    </row>
    <row r="185" spans="1:18" ht="12.75" x14ac:dyDescent="0.2">
      <c r="A185" s="122" t="s">
        <v>534</v>
      </c>
      <c r="B185" s="122">
        <v>0</v>
      </c>
      <c r="C185" s="122">
        <v>25508</v>
      </c>
      <c r="D185" s="140">
        <v>0</v>
      </c>
      <c r="E185" s="122">
        <v>75</v>
      </c>
      <c r="F185" s="140">
        <v>6.6319853066947303</v>
      </c>
      <c r="G185" s="140">
        <v>0</v>
      </c>
      <c r="H185" s="122">
        <v>0</v>
      </c>
      <c r="I185" s="122">
        <v>0</v>
      </c>
      <c r="J185" s="122">
        <v>918</v>
      </c>
      <c r="K185" s="122"/>
      <c r="L185" s="122"/>
      <c r="M185" s="122"/>
      <c r="N185" s="178"/>
      <c r="O185" s="122"/>
      <c r="P185" s="122"/>
      <c r="Q185" s="122"/>
      <c r="R185" s="122"/>
    </row>
    <row r="186" spans="1:18" ht="12.75" x14ac:dyDescent="0.2">
      <c r="A186" s="122" t="s">
        <v>535</v>
      </c>
      <c r="B186" s="122">
        <v>9</v>
      </c>
      <c r="C186" s="122">
        <v>12854</v>
      </c>
      <c r="D186" s="140">
        <v>0.202500150459306</v>
      </c>
      <c r="E186" s="122">
        <v>75</v>
      </c>
      <c r="F186" s="140">
        <v>6.6319853066947303</v>
      </c>
      <c r="G186" s="140">
        <v>6.8344854571540399</v>
      </c>
      <c r="H186" s="122">
        <v>524</v>
      </c>
      <c r="I186" s="122">
        <v>7667</v>
      </c>
      <c r="J186" s="122">
        <v>717</v>
      </c>
      <c r="K186" s="122"/>
      <c r="L186" s="122"/>
      <c r="M186" s="122"/>
      <c r="N186" s="178"/>
      <c r="O186" s="122"/>
      <c r="P186" s="122"/>
      <c r="Q186" s="122"/>
      <c r="R186" s="122"/>
    </row>
    <row r="187" spans="1:18" ht="12.75" x14ac:dyDescent="0.2">
      <c r="A187" s="122" t="s">
        <v>536</v>
      </c>
      <c r="B187" s="122">
        <v>36</v>
      </c>
      <c r="C187" s="122">
        <v>10506</v>
      </c>
      <c r="D187" s="140">
        <v>1.1943091337729399</v>
      </c>
      <c r="E187" s="122">
        <v>75</v>
      </c>
      <c r="F187" s="140">
        <v>6.6319853066947303</v>
      </c>
      <c r="G187" s="140">
        <v>7.8262944404676702</v>
      </c>
      <c r="H187" s="122">
        <v>328</v>
      </c>
      <c r="I187" s="122">
        <v>4191</v>
      </c>
      <c r="J187" s="122">
        <v>495</v>
      </c>
      <c r="K187" s="122"/>
      <c r="L187" s="122"/>
      <c r="M187" s="122"/>
      <c r="N187" s="178"/>
      <c r="O187" s="122"/>
      <c r="P187" s="122"/>
      <c r="Q187" s="122"/>
      <c r="R187" s="122"/>
    </row>
    <row r="188" spans="1:18" ht="12.75" x14ac:dyDescent="0.2">
      <c r="A188" s="122" t="s">
        <v>537</v>
      </c>
      <c r="B188" s="122">
        <v>0</v>
      </c>
      <c r="C188" s="122">
        <v>12455</v>
      </c>
      <c r="D188" s="140">
        <v>0</v>
      </c>
      <c r="E188" s="122">
        <v>75</v>
      </c>
      <c r="F188" s="140">
        <v>6.6319853066947303</v>
      </c>
      <c r="G188" s="140">
        <v>0</v>
      </c>
      <c r="H188" s="122">
        <v>0</v>
      </c>
      <c r="I188" s="122">
        <v>0</v>
      </c>
      <c r="J188" s="122">
        <v>394</v>
      </c>
      <c r="K188" s="122"/>
      <c r="L188" s="122"/>
      <c r="M188" s="122"/>
      <c r="N188" s="178"/>
      <c r="O188" s="122"/>
      <c r="P188" s="122"/>
      <c r="Q188" s="122"/>
      <c r="R188" s="122"/>
    </row>
    <row r="189" spans="1:18" ht="12.75" x14ac:dyDescent="0.2">
      <c r="A189" s="122" t="s">
        <v>538</v>
      </c>
      <c r="B189" s="122">
        <v>0</v>
      </c>
      <c r="C189" s="122">
        <v>10980</v>
      </c>
      <c r="D189" s="140">
        <v>0</v>
      </c>
      <c r="E189" s="122">
        <v>75</v>
      </c>
      <c r="F189" s="140">
        <v>6.6319853066947303</v>
      </c>
      <c r="G189" s="140">
        <v>0</v>
      </c>
      <c r="H189" s="122">
        <v>0</v>
      </c>
      <c r="I189" s="122">
        <v>0</v>
      </c>
      <c r="J189" s="122">
        <v>623</v>
      </c>
      <c r="K189" s="122"/>
      <c r="L189" s="122"/>
      <c r="M189" s="122"/>
      <c r="N189" s="178"/>
      <c r="O189" s="122"/>
      <c r="P189" s="122"/>
      <c r="Q189" s="122"/>
      <c r="R189" s="122"/>
    </row>
    <row r="190" spans="1:18" ht="12.75" x14ac:dyDescent="0.2">
      <c r="A190" s="122" t="s">
        <v>539</v>
      </c>
      <c r="B190" s="122">
        <v>0</v>
      </c>
      <c r="C190" s="122">
        <v>12669</v>
      </c>
      <c r="D190" s="140">
        <v>0</v>
      </c>
      <c r="E190" s="122">
        <v>75</v>
      </c>
      <c r="F190" s="140">
        <v>6.6319853066947303</v>
      </c>
      <c r="G190" s="140">
        <v>0</v>
      </c>
      <c r="H190" s="122">
        <v>0</v>
      </c>
      <c r="I190" s="122">
        <v>0</v>
      </c>
      <c r="J190" s="122">
        <v>491</v>
      </c>
      <c r="K190" s="122"/>
      <c r="L190" s="122"/>
      <c r="M190" s="122"/>
      <c r="N190" s="178"/>
      <c r="O190" s="122"/>
      <c r="P190" s="122"/>
      <c r="Q190" s="122"/>
      <c r="R190" s="122"/>
    </row>
    <row r="191" spans="1:18" ht="12.75" x14ac:dyDescent="0.2">
      <c r="A191" s="122" t="s">
        <v>540</v>
      </c>
      <c r="B191" s="122">
        <v>0</v>
      </c>
      <c r="C191" s="122">
        <v>15315</v>
      </c>
      <c r="D191" s="140">
        <v>0</v>
      </c>
      <c r="E191" s="122">
        <v>75</v>
      </c>
      <c r="F191" s="140">
        <v>6.6319853066947303</v>
      </c>
      <c r="G191" s="140">
        <v>0</v>
      </c>
      <c r="H191" s="122">
        <v>0</v>
      </c>
      <c r="I191" s="122">
        <v>0</v>
      </c>
      <c r="J191" s="122">
        <v>391</v>
      </c>
      <c r="K191" s="122"/>
      <c r="L191" s="122"/>
      <c r="M191" s="122"/>
      <c r="N191" s="178"/>
      <c r="O191" s="122"/>
      <c r="P191" s="122"/>
      <c r="Q191" s="122"/>
      <c r="R191" s="122"/>
    </row>
    <row r="192" spans="1:18" ht="12.75" x14ac:dyDescent="0.2">
      <c r="A192" s="122" t="s">
        <v>541</v>
      </c>
      <c r="B192" s="122">
        <v>17</v>
      </c>
      <c r="C192" s="122">
        <v>11619</v>
      </c>
      <c r="D192" s="140">
        <v>0.45882684898324999</v>
      </c>
      <c r="E192" s="122">
        <v>75</v>
      </c>
      <c r="F192" s="140">
        <v>6.6319853066947303</v>
      </c>
      <c r="G192" s="140">
        <v>7.0908121556779804</v>
      </c>
      <c r="H192" s="122">
        <v>399</v>
      </c>
      <c r="I192" s="122">
        <v>5627</v>
      </c>
      <c r="J192" s="122">
        <v>582</v>
      </c>
      <c r="K192" s="122"/>
      <c r="L192" s="122"/>
      <c r="M192" s="122"/>
      <c r="N192" s="178"/>
      <c r="O192" s="122"/>
      <c r="P192" s="122"/>
      <c r="Q192" s="122"/>
      <c r="R192" s="122"/>
    </row>
    <row r="193" spans="1:18" ht="12.75" x14ac:dyDescent="0.2">
      <c r="A193" s="122" t="s">
        <v>542</v>
      </c>
      <c r="B193" s="122">
        <v>344</v>
      </c>
      <c r="C193" s="122">
        <v>57092</v>
      </c>
      <c r="D193" s="140">
        <v>17.3688114002499</v>
      </c>
      <c r="E193" s="122">
        <v>75</v>
      </c>
      <c r="F193" s="140">
        <v>6.6319853066947303</v>
      </c>
      <c r="G193" s="140">
        <v>24.000796706944602</v>
      </c>
      <c r="H193" s="122">
        <v>3615</v>
      </c>
      <c r="I193" s="122">
        <v>15062</v>
      </c>
      <c r="J193" s="122">
        <v>5123</v>
      </c>
      <c r="K193" s="122"/>
      <c r="L193" s="122"/>
      <c r="M193" s="122"/>
      <c r="N193" s="178"/>
      <c r="O193" s="122"/>
      <c r="P193" s="122"/>
      <c r="Q193" s="122"/>
      <c r="R193" s="122"/>
    </row>
    <row r="194" spans="1:18" ht="12.75" x14ac:dyDescent="0.2">
      <c r="A194" s="122" t="s">
        <v>543</v>
      </c>
      <c r="B194" s="122">
        <v>0</v>
      </c>
      <c r="C194" s="122">
        <v>9293</v>
      </c>
      <c r="D194" s="140">
        <v>1.8260998723989501E-2</v>
      </c>
      <c r="E194" s="122">
        <v>75</v>
      </c>
      <c r="F194" s="140">
        <v>6.6319853066947303</v>
      </c>
      <c r="G194" s="140">
        <v>6.6502463054187197</v>
      </c>
      <c r="H194" s="122">
        <v>27</v>
      </c>
      <c r="I194" s="122">
        <v>406</v>
      </c>
      <c r="J194" s="122">
        <v>397</v>
      </c>
      <c r="K194" s="122"/>
      <c r="L194" s="122"/>
      <c r="M194" s="122"/>
      <c r="N194" s="178"/>
      <c r="O194" s="122"/>
      <c r="P194" s="122"/>
      <c r="Q194" s="122"/>
      <c r="R194" s="122"/>
    </row>
    <row r="195" spans="1:18" ht="12.75" x14ac:dyDescent="0.2">
      <c r="A195" s="122" t="s">
        <v>544</v>
      </c>
      <c r="B195" s="122">
        <v>125</v>
      </c>
      <c r="C195" s="122">
        <v>54180</v>
      </c>
      <c r="D195" s="140">
        <v>4.9684561944090202</v>
      </c>
      <c r="E195" s="122">
        <v>75</v>
      </c>
      <c r="F195" s="140">
        <v>6.6319853066947303</v>
      </c>
      <c r="G195" s="140">
        <v>11.6004415011038</v>
      </c>
      <c r="H195" s="122">
        <v>2102</v>
      </c>
      <c r="I195" s="122">
        <v>18120</v>
      </c>
      <c r="J195" s="122">
        <v>3576</v>
      </c>
      <c r="K195" s="122"/>
      <c r="L195" s="122"/>
      <c r="M195" s="122"/>
      <c r="N195" s="178"/>
      <c r="O195" s="122"/>
      <c r="P195" s="122"/>
      <c r="Q195" s="122"/>
      <c r="R195" s="122"/>
    </row>
    <row r="196" spans="1:18" ht="12.75" x14ac:dyDescent="0.2">
      <c r="A196" s="122" t="s">
        <v>545</v>
      </c>
      <c r="B196" s="122">
        <v>0</v>
      </c>
      <c r="C196" s="122">
        <v>23494</v>
      </c>
      <c r="D196" s="140">
        <v>0</v>
      </c>
      <c r="E196" s="122">
        <v>75</v>
      </c>
      <c r="F196" s="140">
        <v>6.6319853066947303</v>
      </c>
      <c r="G196" s="140">
        <v>0</v>
      </c>
      <c r="H196" s="122">
        <v>0</v>
      </c>
      <c r="I196" s="122">
        <v>0</v>
      </c>
      <c r="J196" s="122">
        <v>912</v>
      </c>
      <c r="K196" s="122"/>
      <c r="L196" s="122"/>
      <c r="M196" s="122"/>
      <c r="N196" s="178"/>
      <c r="O196" s="122"/>
      <c r="P196" s="122"/>
      <c r="Q196" s="122"/>
      <c r="R196" s="122"/>
    </row>
    <row r="197" spans="1:18" ht="12.75" x14ac:dyDescent="0.2">
      <c r="A197" s="122" t="s">
        <v>546</v>
      </c>
      <c r="B197" s="122">
        <v>1</v>
      </c>
      <c r="C197" s="122">
        <v>15662</v>
      </c>
      <c r="D197" s="140">
        <v>0.17709346500086401</v>
      </c>
      <c r="E197" s="122">
        <v>75</v>
      </c>
      <c r="F197" s="140">
        <v>6.6319853066947303</v>
      </c>
      <c r="G197" s="140">
        <v>6.8090787716955896</v>
      </c>
      <c r="H197" s="122">
        <v>102</v>
      </c>
      <c r="I197" s="122">
        <v>1498</v>
      </c>
      <c r="J197" s="122">
        <v>469</v>
      </c>
      <c r="K197" s="122"/>
      <c r="L197" s="122"/>
      <c r="M197" s="122"/>
      <c r="N197" s="178"/>
      <c r="O197" s="122"/>
      <c r="P197" s="122"/>
      <c r="Q197" s="122"/>
      <c r="R197" s="122"/>
    </row>
    <row r="198" spans="1:18" ht="12.75" x14ac:dyDescent="0.2">
      <c r="A198" s="122" t="s">
        <v>547</v>
      </c>
      <c r="B198" s="122">
        <v>43</v>
      </c>
      <c r="C198" s="122">
        <v>11165</v>
      </c>
      <c r="D198" s="140">
        <v>1.2923912017525701</v>
      </c>
      <c r="E198" s="122">
        <v>75</v>
      </c>
      <c r="F198" s="140">
        <v>6.6319853066947303</v>
      </c>
      <c r="G198" s="140">
        <v>7.9243765084472999</v>
      </c>
      <c r="H198" s="122">
        <v>394</v>
      </c>
      <c r="I198" s="122">
        <v>4972</v>
      </c>
      <c r="J198" s="122">
        <v>523</v>
      </c>
      <c r="K198" s="122"/>
      <c r="L198" s="122"/>
      <c r="M198" s="122"/>
      <c r="N198" s="178"/>
      <c r="O198" s="122"/>
      <c r="P198" s="122"/>
      <c r="Q198" s="122"/>
      <c r="R198" s="122"/>
    </row>
    <row r="199" spans="1:18" ht="12.75" x14ac:dyDescent="0.2">
      <c r="A199" s="122" t="s">
        <v>548</v>
      </c>
      <c r="B199" s="122">
        <v>66</v>
      </c>
      <c r="C199" s="122">
        <v>38381</v>
      </c>
      <c r="D199" s="140">
        <v>1.38386477792161</v>
      </c>
      <c r="E199" s="122">
        <v>75</v>
      </c>
      <c r="F199" s="140">
        <v>6.6319853066947303</v>
      </c>
      <c r="G199" s="140">
        <v>8.0158500846163392</v>
      </c>
      <c r="H199" s="122">
        <v>1942</v>
      </c>
      <c r="I199" s="122">
        <v>24227</v>
      </c>
      <c r="J199" s="122">
        <v>2311</v>
      </c>
      <c r="K199" s="122"/>
      <c r="L199" s="122"/>
      <c r="M199" s="122"/>
      <c r="N199" s="178"/>
      <c r="O199" s="122"/>
      <c r="P199" s="122"/>
      <c r="Q199" s="122"/>
      <c r="R199" s="122"/>
    </row>
    <row r="200" spans="1:18" ht="12.75" x14ac:dyDescent="0.2">
      <c r="A200" s="122" t="s">
        <v>549</v>
      </c>
      <c r="B200" s="122">
        <v>0</v>
      </c>
      <c r="C200" s="122">
        <v>12601</v>
      </c>
      <c r="D200" s="140">
        <v>0</v>
      </c>
      <c r="E200" s="122">
        <v>75</v>
      </c>
      <c r="F200" s="140">
        <v>6.6319853066947303</v>
      </c>
      <c r="G200" s="140">
        <v>0</v>
      </c>
      <c r="H200" s="122">
        <v>0</v>
      </c>
      <c r="I200" s="122">
        <v>0</v>
      </c>
      <c r="J200" s="122">
        <v>695</v>
      </c>
      <c r="K200" s="122"/>
      <c r="L200" s="122"/>
      <c r="M200" s="122"/>
      <c r="N200" s="178"/>
      <c r="O200" s="122"/>
      <c r="P200" s="122"/>
      <c r="Q200" s="122"/>
      <c r="R200" s="122"/>
    </row>
    <row r="201" spans="1:18" ht="12.75" x14ac:dyDescent="0.2">
      <c r="A201" s="122" t="s">
        <v>550</v>
      </c>
      <c r="B201" s="122">
        <v>0</v>
      </c>
      <c r="C201" s="122">
        <v>12682</v>
      </c>
      <c r="D201" s="140">
        <v>0</v>
      </c>
      <c r="E201" s="122">
        <v>75</v>
      </c>
      <c r="F201" s="140">
        <v>6.6319853066947303</v>
      </c>
      <c r="G201" s="140">
        <v>0</v>
      </c>
      <c r="H201" s="122">
        <v>0</v>
      </c>
      <c r="I201" s="122">
        <v>0</v>
      </c>
      <c r="J201" s="122">
        <v>234</v>
      </c>
      <c r="K201" s="122"/>
      <c r="L201" s="122"/>
      <c r="M201" s="122"/>
      <c r="N201" s="178"/>
      <c r="O201" s="122"/>
      <c r="P201" s="122"/>
      <c r="Q201" s="122"/>
      <c r="R201" s="122"/>
    </row>
    <row r="202" spans="1:18" ht="14.25" customHeight="1" x14ac:dyDescent="0.2">
      <c r="A202" s="19" t="s">
        <v>551</v>
      </c>
      <c r="B202" s="122"/>
      <c r="C202" s="122"/>
      <c r="D202" s="140"/>
      <c r="E202" s="19"/>
      <c r="F202" s="140"/>
      <c r="G202" s="140"/>
      <c r="H202" s="122"/>
      <c r="I202" s="122"/>
      <c r="J202" s="122"/>
      <c r="K202" s="122"/>
      <c r="L202" s="122"/>
      <c r="M202" s="122"/>
      <c r="N202" s="178"/>
      <c r="O202" s="122"/>
      <c r="P202" s="122"/>
      <c r="Q202" s="122"/>
      <c r="R202" s="122"/>
    </row>
    <row r="203" spans="1:18" ht="12.75" x14ac:dyDescent="0.2">
      <c r="A203" s="122" t="s">
        <v>552</v>
      </c>
      <c r="B203" s="122">
        <v>0</v>
      </c>
      <c r="C203" s="122">
        <v>25841</v>
      </c>
      <c r="D203" s="140">
        <v>0</v>
      </c>
      <c r="E203" s="122">
        <v>75</v>
      </c>
      <c r="F203" s="140">
        <v>6.6319853066947303</v>
      </c>
      <c r="G203" s="140">
        <v>0</v>
      </c>
      <c r="H203" s="122">
        <v>0</v>
      </c>
      <c r="I203" s="122">
        <v>0</v>
      </c>
      <c r="J203" s="122">
        <v>929</v>
      </c>
      <c r="K203" s="122"/>
      <c r="L203" s="122"/>
      <c r="M203" s="122"/>
      <c r="N203" s="178"/>
      <c r="O203" s="122"/>
      <c r="P203" s="122"/>
      <c r="Q203" s="122"/>
      <c r="R203" s="122"/>
    </row>
    <row r="204" spans="1:18" ht="12.75" x14ac:dyDescent="0.2">
      <c r="A204" s="122" t="s">
        <v>553</v>
      </c>
      <c r="B204" s="122">
        <v>0</v>
      </c>
      <c r="C204" s="122">
        <v>8505</v>
      </c>
      <c r="D204" s="140">
        <v>0</v>
      </c>
      <c r="E204" s="122">
        <v>75</v>
      </c>
      <c r="F204" s="140">
        <v>6.6319853066947303</v>
      </c>
      <c r="G204" s="140">
        <v>0</v>
      </c>
      <c r="H204" s="122">
        <v>0</v>
      </c>
      <c r="I204" s="122">
        <v>0</v>
      </c>
      <c r="J204" s="122">
        <v>309</v>
      </c>
      <c r="K204" s="122"/>
      <c r="L204" s="122"/>
      <c r="M204" s="122"/>
      <c r="N204" s="178"/>
      <c r="O204" s="122"/>
      <c r="P204" s="122"/>
      <c r="Q204" s="122"/>
      <c r="R204" s="122"/>
    </row>
    <row r="205" spans="1:18" ht="12.75" x14ac:dyDescent="0.2">
      <c r="A205" s="122" t="s">
        <v>554</v>
      </c>
      <c r="B205" s="122">
        <v>0</v>
      </c>
      <c r="C205" s="122">
        <v>10625</v>
      </c>
      <c r="D205" s="140">
        <v>0</v>
      </c>
      <c r="E205" s="122">
        <v>75</v>
      </c>
      <c r="F205" s="140">
        <v>6.6319853066947303</v>
      </c>
      <c r="G205" s="140">
        <v>0</v>
      </c>
      <c r="H205" s="122">
        <v>0</v>
      </c>
      <c r="I205" s="122">
        <v>0</v>
      </c>
      <c r="J205" s="122">
        <v>588</v>
      </c>
      <c r="K205" s="122"/>
      <c r="L205" s="122"/>
      <c r="M205" s="122"/>
      <c r="N205" s="178"/>
      <c r="O205" s="122"/>
      <c r="P205" s="122"/>
      <c r="Q205" s="122"/>
      <c r="R205" s="122"/>
    </row>
    <row r="206" spans="1:18" ht="12.75" x14ac:dyDescent="0.2">
      <c r="A206" s="122" t="s">
        <v>555</v>
      </c>
      <c r="B206" s="122">
        <v>0</v>
      </c>
      <c r="C206" s="122">
        <v>11379</v>
      </c>
      <c r="D206" s="140">
        <v>0</v>
      </c>
      <c r="E206" s="122">
        <v>75</v>
      </c>
      <c r="F206" s="140">
        <v>6.6319853066947303</v>
      </c>
      <c r="G206" s="140">
        <v>0</v>
      </c>
      <c r="H206" s="122">
        <v>0</v>
      </c>
      <c r="I206" s="122">
        <v>0</v>
      </c>
      <c r="J206" s="122">
        <v>333</v>
      </c>
      <c r="K206" s="122"/>
      <c r="L206" s="122"/>
      <c r="M206" s="122"/>
      <c r="N206" s="178"/>
      <c r="O206" s="122"/>
      <c r="P206" s="122"/>
      <c r="Q206" s="122"/>
      <c r="R206" s="122"/>
    </row>
    <row r="207" spans="1:18" ht="12.75" x14ac:dyDescent="0.2">
      <c r="A207" s="122" t="s">
        <v>556</v>
      </c>
      <c r="B207" s="122">
        <v>0</v>
      </c>
      <c r="C207" s="122">
        <v>8945</v>
      </c>
      <c r="D207" s="140">
        <v>0</v>
      </c>
      <c r="E207" s="122">
        <v>75</v>
      </c>
      <c r="F207" s="140">
        <v>6.6319853066947303</v>
      </c>
      <c r="G207" s="140">
        <v>0</v>
      </c>
      <c r="H207" s="122">
        <v>0</v>
      </c>
      <c r="I207" s="122">
        <v>0</v>
      </c>
      <c r="J207" s="122">
        <v>258</v>
      </c>
      <c r="K207" s="122"/>
      <c r="L207" s="122"/>
      <c r="M207" s="122"/>
      <c r="N207" s="178"/>
      <c r="O207" s="122"/>
      <c r="P207" s="122"/>
      <c r="Q207" s="122"/>
      <c r="R207" s="122"/>
    </row>
    <row r="208" spans="1:18" ht="12.75" x14ac:dyDescent="0.2">
      <c r="A208" s="122" t="s">
        <v>557</v>
      </c>
      <c r="B208" s="122">
        <v>0</v>
      </c>
      <c r="C208" s="122">
        <v>11824</v>
      </c>
      <c r="D208" s="140">
        <v>0</v>
      </c>
      <c r="E208" s="122">
        <v>75</v>
      </c>
      <c r="F208" s="140">
        <v>6.6319853066947303</v>
      </c>
      <c r="G208" s="140">
        <v>0</v>
      </c>
      <c r="H208" s="122">
        <v>0</v>
      </c>
      <c r="I208" s="122">
        <v>0</v>
      </c>
      <c r="J208" s="122">
        <v>300</v>
      </c>
      <c r="K208" s="122"/>
      <c r="L208" s="122"/>
      <c r="M208" s="122"/>
      <c r="N208" s="178"/>
      <c r="O208" s="122"/>
      <c r="P208" s="122"/>
      <c r="Q208" s="122"/>
      <c r="R208" s="122"/>
    </row>
    <row r="209" spans="1:18" ht="12.75" x14ac:dyDescent="0.2">
      <c r="A209" s="122" t="s">
        <v>558</v>
      </c>
      <c r="B209" s="122">
        <v>0</v>
      </c>
      <c r="C209" s="122">
        <v>15420</v>
      </c>
      <c r="D209" s="140">
        <v>0</v>
      </c>
      <c r="E209" s="122">
        <v>75</v>
      </c>
      <c r="F209" s="140">
        <v>6.6319853066947303</v>
      </c>
      <c r="G209" s="140">
        <v>0</v>
      </c>
      <c r="H209" s="122">
        <v>0</v>
      </c>
      <c r="I209" s="122">
        <v>0</v>
      </c>
      <c r="J209" s="122">
        <v>348</v>
      </c>
      <c r="K209" s="122"/>
      <c r="L209" s="122"/>
      <c r="M209" s="122"/>
      <c r="N209" s="178"/>
      <c r="O209" s="122"/>
      <c r="P209" s="122"/>
      <c r="Q209" s="122"/>
      <c r="R209" s="122"/>
    </row>
    <row r="210" spans="1:18" ht="12.75" x14ac:dyDescent="0.2">
      <c r="A210" s="122" t="s">
        <v>559</v>
      </c>
      <c r="B210" s="122">
        <v>6</v>
      </c>
      <c r="C210" s="122">
        <v>89245</v>
      </c>
      <c r="D210" s="140">
        <v>0.27442621865444</v>
      </c>
      <c r="E210" s="122">
        <v>75</v>
      </c>
      <c r="F210" s="140">
        <v>6.6319853066947303</v>
      </c>
      <c r="G210" s="140">
        <v>6.9064115253491698</v>
      </c>
      <c r="H210" s="122">
        <v>1884</v>
      </c>
      <c r="I210" s="122">
        <v>27279</v>
      </c>
      <c r="J210" s="122">
        <v>4019</v>
      </c>
      <c r="K210" s="122"/>
      <c r="L210" s="122"/>
      <c r="M210" s="122"/>
      <c r="N210" s="178"/>
      <c r="O210" s="122"/>
      <c r="P210" s="122"/>
      <c r="Q210" s="122"/>
      <c r="R210" s="122"/>
    </row>
    <row r="211" spans="1:18" ht="12.75" x14ac:dyDescent="0.2">
      <c r="A211" s="122" t="s">
        <v>560</v>
      </c>
      <c r="B211" s="122">
        <v>0</v>
      </c>
      <c r="C211" s="122">
        <v>11802</v>
      </c>
      <c r="D211" s="140">
        <v>0</v>
      </c>
      <c r="E211" s="122">
        <v>75</v>
      </c>
      <c r="F211" s="140">
        <v>6.6319853066947303</v>
      </c>
      <c r="G211" s="140">
        <v>0</v>
      </c>
      <c r="H211" s="122">
        <v>0</v>
      </c>
      <c r="I211" s="122">
        <v>0</v>
      </c>
      <c r="J211" s="122">
        <v>317</v>
      </c>
      <c r="K211" s="122"/>
      <c r="L211" s="122"/>
      <c r="M211" s="122"/>
      <c r="N211" s="178"/>
      <c r="O211" s="122"/>
      <c r="P211" s="122"/>
      <c r="Q211" s="122"/>
      <c r="R211" s="122"/>
    </row>
    <row r="212" spans="1:18" ht="12.75" x14ac:dyDescent="0.2">
      <c r="A212" s="122" t="s">
        <v>561</v>
      </c>
      <c r="B212" s="122">
        <v>0</v>
      </c>
      <c r="C212" s="122">
        <v>24270</v>
      </c>
      <c r="D212" s="140">
        <v>0</v>
      </c>
      <c r="E212" s="122">
        <v>75</v>
      </c>
      <c r="F212" s="140">
        <v>6.6319853066947303</v>
      </c>
      <c r="G212" s="140">
        <v>0</v>
      </c>
      <c r="H212" s="122">
        <v>0</v>
      </c>
      <c r="I212" s="122">
        <v>0</v>
      </c>
      <c r="J212" s="122">
        <v>1114</v>
      </c>
      <c r="K212" s="122"/>
      <c r="L212" s="122"/>
      <c r="M212" s="122"/>
      <c r="N212" s="178"/>
      <c r="O212" s="122"/>
      <c r="P212" s="122"/>
      <c r="Q212" s="122"/>
      <c r="R212" s="122"/>
    </row>
    <row r="213" spans="1:18" ht="12.75" x14ac:dyDescent="0.2">
      <c r="A213" s="122" t="s">
        <v>562</v>
      </c>
      <c r="B213" s="122">
        <v>0</v>
      </c>
      <c r="C213" s="122">
        <v>3663</v>
      </c>
      <c r="D213" s="140">
        <v>0</v>
      </c>
      <c r="E213" s="122">
        <v>75</v>
      </c>
      <c r="F213" s="140">
        <v>6.6319853066947303</v>
      </c>
      <c r="G213" s="140">
        <v>0</v>
      </c>
      <c r="H213" s="122">
        <v>0</v>
      </c>
      <c r="I213" s="122">
        <v>0</v>
      </c>
      <c r="J213" s="122">
        <v>96</v>
      </c>
      <c r="K213" s="122"/>
      <c r="L213" s="122"/>
      <c r="M213" s="122"/>
      <c r="N213" s="178"/>
      <c r="O213" s="122"/>
      <c r="P213" s="122"/>
      <c r="Q213" s="122"/>
      <c r="R213" s="122"/>
    </row>
    <row r="214" spans="1:18" ht="12.75" x14ac:dyDescent="0.2">
      <c r="A214" s="122" t="s">
        <v>563</v>
      </c>
      <c r="B214" s="122">
        <v>32</v>
      </c>
      <c r="C214" s="122">
        <v>4032</v>
      </c>
      <c r="D214" s="140">
        <v>0.73552869589036296</v>
      </c>
      <c r="E214" s="122">
        <v>75</v>
      </c>
      <c r="F214" s="140">
        <v>6.6319853066947303</v>
      </c>
      <c r="G214" s="140">
        <v>7.3675140025850903</v>
      </c>
      <c r="H214" s="122">
        <v>171</v>
      </c>
      <c r="I214" s="122">
        <v>2321</v>
      </c>
      <c r="J214" s="122">
        <v>188</v>
      </c>
      <c r="K214" s="122"/>
      <c r="L214" s="122"/>
      <c r="M214" s="122"/>
      <c r="N214" s="178"/>
      <c r="O214" s="122"/>
      <c r="P214" s="122"/>
      <c r="Q214" s="122"/>
      <c r="R214" s="122"/>
    </row>
    <row r="215" spans="1:18" ht="12.75" x14ac:dyDescent="0.2">
      <c r="A215" s="122" t="s">
        <v>564</v>
      </c>
      <c r="B215" s="122">
        <v>0</v>
      </c>
      <c r="C215" s="122">
        <v>13208</v>
      </c>
      <c r="D215" s="140">
        <v>0</v>
      </c>
      <c r="E215" s="122">
        <v>75</v>
      </c>
      <c r="F215" s="140">
        <v>6.6319853066947303</v>
      </c>
      <c r="G215" s="140">
        <v>0</v>
      </c>
      <c r="H215" s="122">
        <v>0</v>
      </c>
      <c r="I215" s="122">
        <v>0</v>
      </c>
      <c r="J215" s="122">
        <v>331</v>
      </c>
      <c r="K215" s="122"/>
      <c r="L215" s="122"/>
      <c r="M215" s="122"/>
      <c r="N215" s="178"/>
      <c r="O215" s="122"/>
      <c r="P215" s="122"/>
      <c r="Q215" s="122"/>
      <c r="R215" s="122"/>
    </row>
    <row r="216" spans="1:18" ht="12.75" x14ac:dyDescent="0.2">
      <c r="A216" s="122" t="s">
        <v>565</v>
      </c>
      <c r="B216" s="122">
        <v>0</v>
      </c>
      <c r="C216" s="122">
        <v>15366</v>
      </c>
      <c r="D216" s="140">
        <v>0</v>
      </c>
      <c r="E216" s="122">
        <v>75</v>
      </c>
      <c r="F216" s="140">
        <v>6.6319853066947303</v>
      </c>
      <c r="G216" s="140">
        <v>0</v>
      </c>
      <c r="H216" s="122">
        <v>0</v>
      </c>
      <c r="I216" s="122">
        <v>0</v>
      </c>
      <c r="J216" s="122">
        <v>615</v>
      </c>
      <c r="K216" s="122"/>
      <c r="L216" s="122"/>
      <c r="M216" s="122"/>
      <c r="N216" s="178"/>
      <c r="O216" s="122"/>
      <c r="P216" s="122"/>
      <c r="Q216" s="122"/>
      <c r="R216" s="122"/>
    </row>
    <row r="217" spans="1:18" ht="12.75" x14ac:dyDescent="0.2">
      <c r="A217" s="122" t="s">
        <v>566</v>
      </c>
      <c r="B217" s="122">
        <v>0</v>
      </c>
      <c r="C217" s="122">
        <v>11910</v>
      </c>
      <c r="D217" s="140">
        <v>0</v>
      </c>
      <c r="E217" s="122">
        <v>75</v>
      </c>
      <c r="F217" s="140">
        <v>6.6319853066947303</v>
      </c>
      <c r="G217" s="140">
        <v>0</v>
      </c>
      <c r="H217" s="122">
        <v>0</v>
      </c>
      <c r="I217" s="122">
        <v>0</v>
      </c>
      <c r="J217" s="122">
        <v>288</v>
      </c>
      <c r="K217" s="122"/>
      <c r="L217" s="122"/>
      <c r="M217" s="122"/>
      <c r="N217" s="178"/>
      <c r="O217" s="122"/>
      <c r="P217" s="122"/>
      <c r="Q217" s="122"/>
      <c r="R217" s="122"/>
    </row>
    <row r="218" spans="1:18" ht="12.75" x14ac:dyDescent="0.2">
      <c r="A218" s="122" t="s">
        <v>567</v>
      </c>
      <c r="B218" s="122">
        <v>0</v>
      </c>
      <c r="C218" s="122">
        <v>9869</v>
      </c>
      <c r="D218" s="140">
        <v>0</v>
      </c>
      <c r="E218" s="122">
        <v>75</v>
      </c>
      <c r="F218" s="140">
        <v>6.6319853066947303</v>
      </c>
      <c r="G218" s="140">
        <v>0</v>
      </c>
      <c r="H218" s="122">
        <v>0</v>
      </c>
      <c r="I218" s="122">
        <v>0</v>
      </c>
      <c r="J218" s="122">
        <v>375</v>
      </c>
      <c r="K218" s="122"/>
      <c r="L218" s="122"/>
      <c r="M218" s="122"/>
      <c r="N218" s="178"/>
      <c r="O218" s="122"/>
      <c r="P218" s="122"/>
      <c r="Q218" s="122"/>
      <c r="R218" s="122"/>
    </row>
    <row r="219" spans="1:18" ht="14.25" customHeight="1" x14ac:dyDescent="0.2">
      <c r="A219" s="19" t="s">
        <v>568</v>
      </c>
      <c r="B219" s="122"/>
      <c r="C219" s="122"/>
      <c r="D219" s="140"/>
      <c r="E219" s="19"/>
      <c r="F219" s="140"/>
      <c r="G219" s="140"/>
      <c r="H219" s="122"/>
      <c r="I219" s="122"/>
      <c r="J219" s="122"/>
      <c r="K219" s="122"/>
      <c r="L219" s="122"/>
      <c r="M219" s="122"/>
      <c r="N219" s="178"/>
      <c r="O219" s="122"/>
      <c r="P219" s="122"/>
      <c r="Q219" s="122"/>
      <c r="R219" s="122"/>
    </row>
    <row r="220" spans="1:18" ht="12.75" x14ac:dyDescent="0.2">
      <c r="A220" s="122" t="s">
        <v>569</v>
      </c>
      <c r="B220" s="122">
        <v>0</v>
      </c>
      <c r="C220" s="122">
        <v>11151</v>
      </c>
      <c r="D220" s="140">
        <v>0</v>
      </c>
      <c r="E220" s="122">
        <v>75</v>
      </c>
      <c r="F220" s="140">
        <v>6.6319853066947303</v>
      </c>
      <c r="G220" s="140">
        <v>0</v>
      </c>
      <c r="H220" s="122">
        <v>0</v>
      </c>
      <c r="I220" s="122">
        <v>0</v>
      </c>
      <c r="J220" s="122">
        <v>231</v>
      </c>
      <c r="K220" s="122"/>
      <c r="L220" s="122"/>
      <c r="M220" s="122"/>
      <c r="N220" s="178"/>
      <c r="O220" s="122"/>
      <c r="P220" s="122"/>
      <c r="Q220" s="122"/>
      <c r="R220" s="122"/>
    </row>
    <row r="221" spans="1:18" ht="12.75" x14ac:dyDescent="0.2">
      <c r="A221" s="122" t="s">
        <v>570</v>
      </c>
      <c r="B221" s="122">
        <v>0</v>
      </c>
      <c r="C221" s="122">
        <v>9543</v>
      </c>
      <c r="D221" s="140">
        <v>0</v>
      </c>
      <c r="E221" s="122">
        <v>75</v>
      </c>
      <c r="F221" s="140">
        <v>6.6319853066947303</v>
      </c>
      <c r="G221" s="140">
        <v>0</v>
      </c>
      <c r="H221" s="122">
        <v>0</v>
      </c>
      <c r="I221" s="122">
        <v>0</v>
      </c>
      <c r="J221" s="122">
        <v>387</v>
      </c>
      <c r="K221" s="122"/>
      <c r="L221" s="122"/>
      <c r="M221" s="122"/>
      <c r="N221" s="178"/>
      <c r="O221" s="122"/>
      <c r="P221" s="122"/>
      <c r="Q221" s="122"/>
      <c r="R221" s="122"/>
    </row>
    <row r="222" spans="1:18" ht="12.75" x14ac:dyDescent="0.2">
      <c r="A222" s="122" t="s">
        <v>571</v>
      </c>
      <c r="B222" s="122">
        <v>0</v>
      </c>
      <c r="C222" s="122">
        <v>15509</v>
      </c>
      <c r="D222" s="140">
        <v>0</v>
      </c>
      <c r="E222" s="122">
        <v>75</v>
      </c>
      <c r="F222" s="140">
        <v>6.6319853066947303</v>
      </c>
      <c r="G222" s="140">
        <v>0</v>
      </c>
      <c r="H222" s="122">
        <v>0</v>
      </c>
      <c r="I222" s="122">
        <v>0</v>
      </c>
      <c r="J222" s="122">
        <v>743</v>
      </c>
      <c r="K222" s="122"/>
      <c r="L222" s="122"/>
      <c r="M222" s="122"/>
      <c r="N222" s="178"/>
      <c r="O222" s="122"/>
      <c r="P222" s="122"/>
      <c r="Q222" s="122"/>
      <c r="R222" s="122"/>
    </row>
    <row r="223" spans="1:18" ht="12.75" x14ac:dyDescent="0.2">
      <c r="A223" s="122" t="s">
        <v>572</v>
      </c>
      <c r="B223" s="122">
        <v>11</v>
      </c>
      <c r="C223" s="122">
        <v>7032</v>
      </c>
      <c r="D223" s="140">
        <v>0.198832802916072</v>
      </c>
      <c r="E223" s="122">
        <v>75</v>
      </c>
      <c r="F223" s="140">
        <v>6.6319853066947303</v>
      </c>
      <c r="G223" s="140">
        <v>6.8308181096108003</v>
      </c>
      <c r="H223" s="122">
        <v>344</v>
      </c>
      <c r="I223" s="122">
        <v>5036</v>
      </c>
      <c r="J223" s="122">
        <v>383</v>
      </c>
      <c r="K223" s="122"/>
      <c r="L223" s="122"/>
      <c r="M223" s="122"/>
      <c r="N223" s="178"/>
      <c r="O223" s="122"/>
      <c r="P223" s="122"/>
      <c r="Q223" s="122"/>
      <c r="R223" s="122"/>
    </row>
    <row r="224" spans="1:18" ht="12.75" x14ac:dyDescent="0.2">
      <c r="A224" s="122" t="s">
        <v>573</v>
      </c>
      <c r="B224" s="122">
        <v>0</v>
      </c>
      <c r="C224" s="122">
        <v>30283</v>
      </c>
      <c r="D224" s="140">
        <v>0</v>
      </c>
      <c r="E224" s="122">
        <v>75</v>
      </c>
      <c r="F224" s="140">
        <v>6.6319853066947303</v>
      </c>
      <c r="G224" s="140">
        <v>0</v>
      </c>
      <c r="H224" s="122">
        <v>0</v>
      </c>
      <c r="I224" s="122">
        <v>0</v>
      </c>
      <c r="J224" s="122">
        <v>1753</v>
      </c>
      <c r="K224" s="122"/>
      <c r="L224" s="122"/>
      <c r="M224" s="122"/>
      <c r="N224" s="178"/>
      <c r="O224" s="122"/>
      <c r="P224" s="122"/>
      <c r="Q224" s="122"/>
      <c r="R224" s="122"/>
    </row>
    <row r="225" spans="1:18" ht="12.75" x14ac:dyDescent="0.2">
      <c r="A225" s="122" t="s">
        <v>574</v>
      </c>
      <c r="B225" s="122">
        <v>0</v>
      </c>
      <c r="C225" s="122">
        <v>21154</v>
      </c>
      <c r="D225" s="140">
        <v>0</v>
      </c>
      <c r="E225" s="122">
        <v>75</v>
      </c>
      <c r="F225" s="140">
        <v>6.6319853066947303</v>
      </c>
      <c r="G225" s="140">
        <v>0</v>
      </c>
      <c r="H225" s="122">
        <v>0</v>
      </c>
      <c r="I225" s="122">
        <v>0</v>
      </c>
      <c r="J225" s="122">
        <v>1083</v>
      </c>
      <c r="K225" s="122"/>
      <c r="L225" s="122"/>
      <c r="M225" s="122"/>
      <c r="N225" s="178"/>
      <c r="O225" s="122"/>
      <c r="P225" s="122"/>
      <c r="Q225" s="122"/>
      <c r="R225" s="122"/>
    </row>
    <row r="226" spans="1:18" ht="12.75" x14ac:dyDescent="0.2">
      <c r="A226" s="122" t="s">
        <v>575</v>
      </c>
      <c r="B226" s="122">
        <v>0</v>
      </c>
      <c r="C226" s="122">
        <v>5656</v>
      </c>
      <c r="D226" s="140">
        <v>0</v>
      </c>
      <c r="E226" s="122">
        <v>75</v>
      </c>
      <c r="F226" s="140">
        <v>6.6319853066947303</v>
      </c>
      <c r="G226" s="140">
        <v>0</v>
      </c>
      <c r="H226" s="122">
        <v>0</v>
      </c>
      <c r="I226" s="122">
        <v>0</v>
      </c>
      <c r="J226" s="122">
        <v>277</v>
      </c>
      <c r="K226" s="122"/>
      <c r="L226" s="122"/>
      <c r="M226" s="122"/>
      <c r="N226" s="178"/>
      <c r="O226" s="122"/>
      <c r="P226" s="122"/>
      <c r="Q226" s="122"/>
      <c r="R226" s="122"/>
    </row>
    <row r="227" spans="1:18" ht="12.75" x14ac:dyDescent="0.2">
      <c r="A227" s="122" t="s">
        <v>576</v>
      </c>
      <c r="B227" s="122">
        <v>0</v>
      </c>
      <c r="C227" s="122">
        <v>7492</v>
      </c>
      <c r="D227" s="140">
        <v>0</v>
      </c>
      <c r="E227" s="122">
        <v>75</v>
      </c>
      <c r="F227" s="140">
        <v>6.6319853066947303</v>
      </c>
      <c r="G227" s="140">
        <v>0</v>
      </c>
      <c r="H227" s="122">
        <v>0</v>
      </c>
      <c r="I227" s="122">
        <v>0</v>
      </c>
      <c r="J227" s="122">
        <v>122</v>
      </c>
      <c r="K227" s="122"/>
      <c r="L227" s="122"/>
      <c r="M227" s="122"/>
      <c r="N227" s="178"/>
      <c r="O227" s="122"/>
      <c r="P227" s="122"/>
      <c r="Q227" s="122"/>
      <c r="R227" s="122"/>
    </row>
    <row r="228" spans="1:18" ht="12.75" x14ac:dyDescent="0.2">
      <c r="A228" s="122" t="s">
        <v>577</v>
      </c>
      <c r="B228" s="122">
        <v>63</v>
      </c>
      <c r="C228" s="122">
        <v>23562</v>
      </c>
      <c r="D228" s="140">
        <v>1.59211955264031</v>
      </c>
      <c r="E228" s="122">
        <v>75</v>
      </c>
      <c r="F228" s="140">
        <v>6.6319853066947303</v>
      </c>
      <c r="G228" s="140">
        <v>8.2241048593350392</v>
      </c>
      <c r="H228" s="122">
        <v>1029</v>
      </c>
      <c r="I228" s="122">
        <v>12512</v>
      </c>
      <c r="J228" s="122">
        <v>1382</v>
      </c>
      <c r="K228" s="122"/>
      <c r="L228" s="122"/>
      <c r="M228" s="122"/>
      <c r="N228" s="178"/>
      <c r="O228" s="122"/>
      <c r="P228" s="122"/>
      <c r="Q228" s="122"/>
      <c r="R228" s="122"/>
    </row>
    <row r="229" spans="1:18" ht="12.75" x14ac:dyDescent="0.2">
      <c r="A229" s="122" t="s">
        <v>578</v>
      </c>
      <c r="B229" s="122">
        <v>0</v>
      </c>
      <c r="C229" s="122">
        <v>4928</v>
      </c>
      <c r="D229" s="140">
        <v>0</v>
      </c>
      <c r="E229" s="122">
        <v>75</v>
      </c>
      <c r="F229" s="140">
        <v>6.6319853066947303</v>
      </c>
      <c r="G229" s="140">
        <v>0</v>
      </c>
      <c r="H229" s="122">
        <v>0</v>
      </c>
      <c r="I229" s="122">
        <v>0</v>
      </c>
      <c r="J229" s="122">
        <v>252</v>
      </c>
      <c r="K229" s="122"/>
      <c r="L229" s="122"/>
      <c r="M229" s="122"/>
      <c r="N229" s="178"/>
      <c r="O229" s="122"/>
      <c r="P229" s="122"/>
      <c r="Q229" s="122"/>
      <c r="R229" s="122"/>
    </row>
    <row r="230" spans="1:18" ht="12.75" x14ac:dyDescent="0.2">
      <c r="A230" s="122" t="s">
        <v>579</v>
      </c>
      <c r="B230" s="122">
        <v>0</v>
      </c>
      <c r="C230" s="122">
        <v>10502</v>
      </c>
      <c r="D230" s="140">
        <v>0</v>
      </c>
      <c r="E230" s="122">
        <v>75</v>
      </c>
      <c r="F230" s="140">
        <v>6.6319853066947303</v>
      </c>
      <c r="G230" s="140">
        <v>0</v>
      </c>
      <c r="H230" s="122">
        <v>0</v>
      </c>
      <c r="I230" s="122">
        <v>0</v>
      </c>
      <c r="J230" s="122">
        <v>460</v>
      </c>
      <c r="K230" s="122"/>
      <c r="L230" s="122"/>
      <c r="M230" s="122"/>
      <c r="N230" s="178"/>
      <c r="O230" s="122"/>
      <c r="P230" s="122"/>
      <c r="Q230" s="122"/>
      <c r="R230" s="122"/>
    </row>
    <row r="231" spans="1:18" ht="12.75" x14ac:dyDescent="0.2">
      <c r="A231" s="122" t="s">
        <v>568</v>
      </c>
      <c r="B231" s="122">
        <v>238</v>
      </c>
      <c r="C231" s="122">
        <v>144200</v>
      </c>
      <c r="D231" s="140">
        <v>7.4099264937623097</v>
      </c>
      <c r="E231" s="122">
        <v>75</v>
      </c>
      <c r="F231" s="140">
        <v>6.6319853066947303</v>
      </c>
      <c r="G231" s="140">
        <v>14.041911800456999</v>
      </c>
      <c r="H231" s="122">
        <v>8664</v>
      </c>
      <c r="I231" s="122">
        <v>61701</v>
      </c>
      <c r="J231" s="122">
        <v>11757</v>
      </c>
      <c r="K231" s="122"/>
      <c r="L231" s="122"/>
      <c r="M231" s="122"/>
      <c r="N231" s="178"/>
      <c r="O231" s="122"/>
      <c r="P231" s="122"/>
      <c r="Q231" s="122"/>
      <c r="R231" s="122"/>
    </row>
    <row r="232" spans="1:18" ht="14.25" customHeight="1" x14ac:dyDescent="0.2">
      <c r="A232" s="19" t="s">
        <v>580</v>
      </c>
      <c r="B232" s="122"/>
      <c r="C232" s="122"/>
      <c r="D232" s="140"/>
      <c r="E232" s="19"/>
      <c r="F232" s="140"/>
      <c r="G232" s="140"/>
      <c r="H232" s="122"/>
      <c r="I232" s="122"/>
      <c r="J232" s="122"/>
      <c r="K232" s="122"/>
      <c r="L232" s="122"/>
      <c r="M232" s="122"/>
      <c r="N232" s="178"/>
      <c r="O232" s="122"/>
      <c r="P232" s="122"/>
      <c r="Q232" s="122"/>
      <c r="R232" s="122"/>
    </row>
    <row r="233" spans="1:18" ht="12.75" x14ac:dyDescent="0.2">
      <c r="A233" s="122" t="s">
        <v>581</v>
      </c>
      <c r="B233" s="122">
        <v>0</v>
      </c>
      <c r="C233" s="122">
        <v>13858</v>
      </c>
      <c r="D233" s="140">
        <v>0</v>
      </c>
      <c r="E233" s="122">
        <v>75</v>
      </c>
      <c r="F233" s="140">
        <v>6.6319853066947303</v>
      </c>
      <c r="G233" s="140">
        <v>0</v>
      </c>
      <c r="H233" s="122">
        <v>0</v>
      </c>
      <c r="I233" s="122">
        <v>0</v>
      </c>
      <c r="J233" s="122">
        <v>724</v>
      </c>
      <c r="K233" s="122"/>
      <c r="L233" s="122"/>
      <c r="M233" s="122"/>
      <c r="N233" s="178"/>
      <c r="O233" s="122"/>
      <c r="P233" s="122"/>
      <c r="Q233" s="122"/>
      <c r="R233" s="122"/>
    </row>
    <row r="234" spans="1:18" ht="12.75" x14ac:dyDescent="0.2">
      <c r="A234" s="122" t="s">
        <v>582</v>
      </c>
      <c r="B234" s="122">
        <v>159</v>
      </c>
      <c r="C234" s="122">
        <v>13286</v>
      </c>
      <c r="D234" s="140">
        <v>2.1979508999335602</v>
      </c>
      <c r="E234" s="122">
        <v>75</v>
      </c>
      <c r="F234" s="140">
        <v>6.6319853066947303</v>
      </c>
      <c r="G234" s="140">
        <v>8.8299362066282896</v>
      </c>
      <c r="H234" s="122">
        <v>1135</v>
      </c>
      <c r="I234" s="122">
        <v>12854</v>
      </c>
      <c r="J234" s="122">
        <v>1146</v>
      </c>
      <c r="K234" s="122"/>
      <c r="L234" s="122"/>
      <c r="M234" s="122"/>
      <c r="N234" s="178"/>
      <c r="O234" s="122"/>
      <c r="P234" s="122"/>
      <c r="Q234" s="122"/>
      <c r="R234" s="122"/>
    </row>
    <row r="235" spans="1:18" ht="12.75" x14ac:dyDescent="0.2">
      <c r="A235" s="122" t="s">
        <v>583</v>
      </c>
      <c r="B235" s="122">
        <v>47</v>
      </c>
      <c r="C235" s="122">
        <v>15645</v>
      </c>
      <c r="D235" s="140">
        <v>0.87495727146526303</v>
      </c>
      <c r="E235" s="122">
        <v>75</v>
      </c>
      <c r="F235" s="140">
        <v>6.6319853066947303</v>
      </c>
      <c r="G235" s="140">
        <v>7.5069425781599897</v>
      </c>
      <c r="H235" s="122">
        <v>838</v>
      </c>
      <c r="I235" s="122">
        <v>11163</v>
      </c>
      <c r="J235" s="122">
        <v>928</v>
      </c>
      <c r="K235" s="122"/>
      <c r="L235" s="122"/>
      <c r="M235" s="122"/>
      <c r="N235" s="178"/>
      <c r="O235" s="122"/>
      <c r="P235" s="122"/>
      <c r="Q235" s="122"/>
      <c r="R235" s="122"/>
    </row>
    <row r="236" spans="1:18" ht="12.75" x14ac:dyDescent="0.2">
      <c r="A236" s="122" t="s">
        <v>584</v>
      </c>
      <c r="B236" s="122">
        <v>0</v>
      </c>
      <c r="C236" s="122">
        <v>8343</v>
      </c>
      <c r="D236" s="140">
        <v>0</v>
      </c>
      <c r="E236" s="122">
        <v>75</v>
      </c>
      <c r="F236" s="140">
        <v>6.6319853066947303</v>
      </c>
      <c r="G236" s="140">
        <v>0</v>
      </c>
      <c r="H236" s="122">
        <v>0</v>
      </c>
      <c r="I236" s="122">
        <v>0</v>
      </c>
      <c r="J236" s="122">
        <v>446</v>
      </c>
      <c r="K236" s="122"/>
      <c r="L236" s="122"/>
      <c r="M236" s="122"/>
      <c r="N236" s="178"/>
      <c r="O236" s="122"/>
      <c r="P236" s="122"/>
      <c r="Q236" s="122"/>
      <c r="R236" s="122"/>
    </row>
    <row r="237" spans="1:18" ht="12.75" x14ac:dyDescent="0.2">
      <c r="A237" s="122" t="s">
        <v>585</v>
      </c>
      <c r="B237" s="122">
        <v>127</v>
      </c>
      <c r="C237" s="122">
        <v>25557</v>
      </c>
      <c r="D237" s="140">
        <v>2.28005785192377</v>
      </c>
      <c r="E237" s="122">
        <v>75</v>
      </c>
      <c r="F237" s="140">
        <v>6.6319853066947303</v>
      </c>
      <c r="G237" s="140">
        <v>8.9120431586185003</v>
      </c>
      <c r="H237" s="122">
        <v>1685</v>
      </c>
      <c r="I237" s="122">
        <v>18907</v>
      </c>
      <c r="J237" s="122">
        <v>1856</v>
      </c>
      <c r="K237" s="122"/>
      <c r="L237" s="122"/>
      <c r="M237" s="122"/>
      <c r="N237" s="178"/>
      <c r="O237" s="122"/>
      <c r="P237" s="122"/>
      <c r="Q237" s="122"/>
      <c r="R237" s="122"/>
    </row>
    <row r="238" spans="1:18" ht="12.75" x14ac:dyDescent="0.2">
      <c r="A238" s="122" t="s">
        <v>586</v>
      </c>
      <c r="B238" s="122">
        <v>0</v>
      </c>
      <c r="C238" s="122">
        <v>5803</v>
      </c>
      <c r="D238" s="140">
        <v>0</v>
      </c>
      <c r="E238" s="122">
        <v>75</v>
      </c>
      <c r="F238" s="140">
        <v>6.6319853066947303</v>
      </c>
      <c r="G238" s="140">
        <v>0</v>
      </c>
      <c r="H238" s="122">
        <v>0</v>
      </c>
      <c r="I238" s="122">
        <v>0</v>
      </c>
      <c r="J238" s="122">
        <v>270</v>
      </c>
      <c r="K238" s="122"/>
      <c r="L238" s="122"/>
      <c r="M238" s="122"/>
      <c r="N238" s="178"/>
      <c r="O238" s="122"/>
      <c r="P238" s="122"/>
      <c r="Q238" s="122"/>
      <c r="R238" s="122"/>
    </row>
    <row r="239" spans="1:18" ht="12.75" x14ac:dyDescent="0.2">
      <c r="A239" s="122" t="s">
        <v>587</v>
      </c>
      <c r="B239" s="122">
        <v>0</v>
      </c>
      <c r="C239" s="122">
        <v>22109</v>
      </c>
      <c r="D239" s="140">
        <v>0</v>
      </c>
      <c r="E239" s="122">
        <v>75</v>
      </c>
      <c r="F239" s="140">
        <v>6.6319853066947303</v>
      </c>
      <c r="G239" s="140">
        <v>0</v>
      </c>
      <c r="H239" s="122">
        <v>0</v>
      </c>
      <c r="I239" s="122">
        <v>0</v>
      </c>
      <c r="J239" s="122">
        <v>1079</v>
      </c>
      <c r="K239" s="122"/>
      <c r="L239" s="122"/>
      <c r="M239" s="122"/>
      <c r="N239" s="178"/>
      <c r="O239" s="122"/>
      <c r="P239" s="122"/>
      <c r="Q239" s="122"/>
      <c r="R239" s="122"/>
    </row>
    <row r="240" spans="1:18" ht="12.75" x14ac:dyDescent="0.2">
      <c r="A240" s="122" t="s">
        <v>588</v>
      </c>
      <c r="B240" s="122">
        <v>0</v>
      </c>
      <c r="C240" s="122">
        <v>4472</v>
      </c>
      <c r="D240" s="140">
        <v>0</v>
      </c>
      <c r="E240" s="122">
        <v>75</v>
      </c>
      <c r="F240" s="140">
        <v>6.6319853066947303</v>
      </c>
      <c r="G240" s="140">
        <v>0</v>
      </c>
      <c r="H240" s="122">
        <v>0</v>
      </c>
      <c r="I240" s="122">
        <v>0</v>
      </c>
      <c r="J240" s="122">
        <v>211</v>
      </c>
      <c r="K240" s="122"/>
      <c r="L240" s="122"/>
      <c r="M240" s="122"/>
      <c r="N240" s="178"/>
      <c r="O240" s="122"/>
      <c r="P240" s="122"/>
      <c r="Q240" s="122"/>
      <c r="R240" s="122"/>
    </row>
    <row r="241" spans="1:18" ht="12.75" x14ac:dyDescent="0.2">
      <c r="A241" s="122" t="s">
        <v>589</v>
      </c>
      <c r="B241" s="122">
        <v>0</v>
      </c>
      <c r="C241" s="122">
        <v>9985</v>
      </c>
      <c r="D241" s="140">
        <v>0</v>
      </c>
      <c r="E241" s="122">
        <v>75</v>
      </c>
      <c r="F241" s="140">
        <v>6.6319853066947303</v>
      </c>
      <c r="G241" s="140">
        <v>0</v>
      </c>
      <c r="H241" s="122">
        <v>0</v>
      </c>
      <c r="I241" s="122">
        <v>0</v>
      </c>
      <c r="J241" s="122">
        <v>442</v>
      </c>
      <c r="K241" s="122"/>
      <c r="L241" s="122"/>
      <c r="M241" s="122"/>
      <c r="N241" s="178"/>
      <c r="O241" s="122"/>
      <c r="P241" s="122"/>
      <c r="Q241" s="122"/>
      <c r="R241" s="122"/>
    </row>
    <row r="242" spans="1:18" ht="12.75" x14ac:dyDescent="0.2">
      <c r="A242" s="122" t="s">
        <v>590</v>
      </c>
      <c r="B242" s="122">
        <v>172</v>
      </c>
      <c r="C242" s="122">
        <v>145218</v>
      </c>
      <c r="D242" s="140">
        <v>4.7411095898295601</v>
      </c>
      <c r="E242" s="122">
        <v>75</v>
      </c>
      <c r="F242" s="140">
        <v>6.6319853066947303</v>
      </c>
      <c r="G242" s="140">
        <v>11.3730948965243</v>
      </c>
      <c r="H242" s="122">
        <v>8007</v>
      </c>
      <c r="I242" s="122">
        <v>70403</v>
      </c>
      <c r="J242" s="122">
        <v>11423</v>
      </c>
      <c r="K242" s="122"/>
      <c r="L242" s="122"/>
      <c r="M242" s="122"/>
      <c r="N242" s="178"/>
      <c r="O242" s="122"/>
      <c r="P242" s="122"/>
      <c r="Q242" s="122"/>
      <c r="R242" s="122"/>
    </row>
    <row r="243" spans="1:18" ht="14.25" customHeight="1" x14ac:dyDescent="0.2">
      <c r="A243" s="19" t="s">
        <v>591</v>
      </c>
      <c r="B243" s="122"/>
      <c r="C243" s="122"/>
      <c r="D243" s="140"/>
      <c r="E243" s="19"/>
      <c r="F243" s="140"/>
      <c r="G243" s="140"/>
      <c r="H243" s="122"/>
      <c r="I243" s="122"/>
      <c r="J243" s="122"/>
      <c r="K243" s="122"/>
      <c r="L243" s="122"/>
      <c r="M243" s="122"/>
      <c r="N243" s="178"/>
      <c r="O243" s="122"/>
      <c r="P243" s="122"/>
      <c r="Q243" s="122"/>
      <c r="R243" s="122"/>
    </row>
    <row r="244" spans="1:18" ht="12.75" x14ac:dyDescent="0.2">
      <c r="A244" s="122" t="s">
        <v>592</v>
      </c>
      <c r="B244" s="122">
        <v>47</v>
      </c>
      <c r="C244" s="122">
        <v>22781</v>
      </c>
      <c r="D244" s="140">
        <v>1.86322318851376</v>
      </c>
      <c r="E244" s="122">
        <v>75</v>
      </c>
      <c r="F244" s="140">
        <v>6.6319853066947303</v>
      </c>
      <c r="G244" s="140">
        <v>8.4952084952084892</v>
      </c>
      <c r="H244" s="122">
        <v>656</v>
      </c>
      <c r="I244" s="122">
        <v>7722</v>
      </c>
      <c r="J244" s="122">
        <v>1309</v>
      </c>
      <c r="K244" s="122"/>
      <c r="L244" s="122"/>
      <c r="M244" s="122"/>
      <c r="N244" s="178"/>
      <c r="O244" s="122"/>
      <c r="P244" s="122"/>
      <c r="Q244" s="122"/>
      <c r="R244" s="122"/>
    </row>
    <row r="245" spans="1:18" ht="12.75" x14ac:dyDescent="0.2">
      <c r="A245" s="122" t="s">
        <v>593</v>
      </c>
      <c r="B245" s="122">
        <v>156</v>
      </c>
      <c r="C245" s="122">
        <v>50988</v>
      </c>
      <c r="D245" s="140">
        <v>2.16445282005404</v>
      </c>
      <c r="E245" s="122">
        <v>75</v>
      </c>
      <c r="F245" s="140">
        <v>6.6319853066947303</v>
      </c>
      <c r="G245" s="140">
        <v>8.7964381267487699</v>
      </c>
      <c r="H245" s="122">
        <v>4307</v>
      </c>
      <c r="I245" s="122">
        <v>48963</v>
      </c>
      <c r="J245" s="122">
        <v>4356</v>
      </c>
      <c r="K245" s="122"/>
      <c r="L245" s="122"/>
      <c r="M245" s="122"/>
      <c r="N245" s="178"/>
      <c r="O245" s="122"/>
      <c r="P245" s="122"/>
      <c r="Q245" s="122"/>
      <c r="R245" s="122"/>
    </row>
    <row r="246" spans="1:18" ht="12.75" x14ac:dyDescent="0.2">
      <c r="A246" s="122" t="s">
        <v>594</v>
      </c>
      <c r="B246" s="122">
        <v>0</v>
      </c>
      <c r="C246" s="122">
        <v>57062</v>
      </c>
      <c r="D246" s="140">
        <v>0</v>
      </c>
      <c r="E246" s="122">
        <v>75</v>
      </c>
      <c r="F246" s="140">
        <v>6.6319853066947303</v>
      </c>
      <c r="G246" s="140">
        <v>0</v>
      </c>
      <c r="H246" s="122">
        <v>0</v>
      </c>
      <c r="I246" s="122">
        <v>0</v>
      </c>
      <c r="J246" s="122">
        <v>2235</v>
      </c>
      <c r="K246" s="122"/>
      <c r="L246" s="122"/>
      <c r="M246" s="122"/>
      <c r="N246" s="178"/>
      <c r="O246" s="122"/>
      <c r="P246" s="122"/>
      <c r="Q246" s="122"/>
      <c r="R246" s="122"/>
    </row>
    <row r="247" spans="1:18" ht="12.75" x14ac:dyDescent="0.2">
      <c r="A247" s="122" t="s">
        <v>595</v>
      </c>
      <c r="B247" s="122">
        <v>0</v>
      </c>
      <c r="C247" s="122">
        <v>10079</v>
      </c>
      <c r="D247" s="140">
        <v>0</v>
      </c>
      <c r="E247" s="122">
        <v>75</v>
      </c>
      <c r="F247" s="140">
        <v>6.6319853066947303</v>
      </c>
      <c r="G247" s="140">
        <v>0</v>
      </c>
      <c r="H247" s="122">
        <v>0</v>
      </c>
      <c r="I247" s="122">
        <v>0</v>
      </c>
      <c r="J247" s="122">
        <v>218</v>
      </c>
      <c r="K247" s="122"/>
      <c r="L247" s="122"/>
      <c r="M247" s="122"/>
      <c r="N247" s="178"/>
      <c r="O247" s="122"/>
      <c r="P247" s="122"/>
      <c r="Q247" s="122"/>
      <c r="R247" s="122"/>
    </row>
    <row r="248" spans="1:18" ht="12.75" x14ac:dyDescent="0.2">
      <c r="A248" s="122" t="s">
        <v>596</v>
      </c>
      <c r="B248" s="122">
        <v>0</v>
      </c>
      <c r="C248" s="122">
        <v>15235</v>
      </c>
      <c r="D248" s="140">
        <v>0</v>
      </c>
      <c r="E248" s="122">
        <v>75</v>
      </c>
      <c r="F248" s="140">
        <v>6.6319853066947303</v>
      </c>
      <c r="G248" s="140">
        <v>0</v>
      </c>
      <c r="H248" s="122">
        <v>0</v>
      </c>
      <c r="I248" s="122">
        <v>0</v>
      </c>
      <c r="J248" s="122">
        <v>624</v>
      </c>
      <c r="K248" s="122"/>
      <c r="L248" s="122"/>
      <c r="M248" s="122"/>
      <c r="N248" s="178"/>
      <c r="O248" s="122"/>
      <c r="P248" s="122"/>
      <c r="Q248" s="122"/>
      <c r="R248" s="122"/>
    </row>
    <row r="249" spans="1:18" ht="12.75" x14ac:dyDescent="0.2">
      <c r="A249" s="122" t="s">
        <v>597</v>
      </c>
      <c r="B249" s="122">
        <v>0</v>
      </c>
      <c r="C249" s="122">
        <v>15326</v>
      </c>
      <c r="D249" s="140">
        <v>0</v>
      </c>
      <c r="E249" s="122">
        <v>75</v>
      </c>
      <c r="F249" s="140">
        <v>6.6319853066947303</v>
      </c>
      <c r="G249" s="140">
        <v>0</v>
      </c>
      <c r="H249" s="122">
        <v>0</v>
      </c>
      <c r="I249" s="122">
        <v>0</v>
      </c>
      <c r="J249" s="122">
        <v>415</v>
      </c>
      <c r="K249" s="122"/>
      <c r="L249" s="122"/>
      <c r="M249" s="122"/>
      <c r="N249" s="178"/>
      <c r="O249" s="122"/>
      <c r="P249" s="122"/>
      <c r="Q249" s="122"/>
      <c r="R249" s="122"/>
    </row>
    <row r="250" spans="1:18" ht="12.75" x14ac:dyDescent="0.2">
      <c r="A250" s="122" t="s">
        <v>598</v>
      </c>
      <c r="B250" s="122">
        <v>12</v>
      </c>
      <c r="C250" s="122">
        <v>26362</v>
      </c>
      <c r="D250" s="140">
        <v>0.237570322371319</v>
      </c>
      <c r="E250" s="122">
        <v>75</v>
      </c>
      <c r="F250" s="140">
        <v>6.6319853066947303</v>
      </c>
      <c r="G250" s="140">
        <v>6.86955562906605</v>
      </c>
      <c r="H250" s="122">
        <v>1246</v>
      </c>
      <c r="I250" s="122">
        <v>18138</v>
      </c>
      <c r="J250" s="122">
        <v>1431</v>
      </c>
      <c r="K250" s="122"/>
      <c r="L250" s="122"/>
      <c r="M250" s="122"/>
      <c r="N250" s="178"/>
      <c r="O250" s="122"/>
      <c r="P250" s="122"/>
      <c r="Q250" s="122"/>
      <c r="R250" s="122"/>
    </row>
    <row r="251" spans="1:18" ht="12.75" x14ac:dyDescent="0.2">
      <c r="A251" s="122" t="s">
        <v>599</v>
      </c>
      <c r="B251" s="122">
        <v>0</v>
      </c>
      <c r="C251" s="122">
        <v>10036</v>
      </c>
      <c r="D251" s="140">
        <v>0</v>
      </c>
      <c r="E251" s="122">
        <v>75</v>
      </c>
      <c r="F251" s="140">
        <v>6.6319853066947303</v>
      </c>
      <c r="G251" s="140">
        <v>0</v>
      </c>
      <c r="H251" s="122">
        <v>0</v>
      </c>
      <c r="I251" s="122">
        <v>0</v>
      </c>
      <c r="J251" s="122">
        <v>314</v>
      </c>
      <c r="K251" s="122"/>
      <c r="L251" s="122"/>
      <c r="M251" s="122"/>
      <c r="N251" s="178"/>
      <c r="O251" s="122"/>
      <c r="P251" s="122"/>
      <c r="Q251" s="122"/>
      <c r="R251" s="122"/>
    </row>
    <row r="252" spans="1:18" ht="12.75" x14ac:dyDescent="0.2">
      <c r="A252" s="122" t="s">
        <v>600</v>
      </c>
      <c r="B252" s="122">
        <v>0</v>
      </c>
      <c r="C252" s="122">
        <v>20101</v>
      </c>
      <c r="D252" s="140">
        <v>0</v>
      </c>
      <c r="E252" s="122">
        <v>75</v>
      </c>
      <c r="F252" s="140">
        <v>6.6319853066947303</v>
      </c>
      <c r="G252" s="140">
        <v>0</v>
      </c>
      <c r="H252" s="122">
        <v>0</v>
      </c>
      <c r="I252" s="122">
        <v>0</v>
      </c>
      <c r="J252" s="122">
        <v>513</v>
      </c>
      <c r="K252" s="122"/>
      <c r="L252" s="122"/>
      <c r="M252" s="122"/>
      <c r="N252" s="178"/>
      <c r="O252" s="122"/>
      <c r="P252" s="122"/>
      <c r="Q252" s="122"/>
      <c r="R252" s="122"/>
    </row>
    <row r="253" spans="1:18" ht="12.75" x14ac:dyDescent="0.2">
      <c r="A253" s="122" t="s">
        <v>601</v>
      </c>
      <c r="B253" s="122">
        <v>0</v>
      </c>
      <c r="C253" s="122">
        <v>6750</v>
      </c>
      <c r="D253" s="140">
        <v>0</v>
      </c>
      <c r="E253" s="122">
        <v>75</v>
      </c>
      <c r="F253" s="140">
        <v>6.6319853066947303</v>
      </c>
      <c r="G253" s="140">
        <v>0</v>
      </c>
      <c r="H253" s="122">
        <v>0</v>
      </c>
      <c r="I253" s="122">
        <v>0</v>
      </c>
      <c r="J253" s="122">
        <v>258</v>
      </c>
      <c r="K253" s="122"/>
      <c r="L253" s="122"/>
      <c r="M253" s="122"/>
      <c r="N253" s="178"/>
      <c r="O253" s="122"/>
      <c r="P253" s="122"/>
      <c r="Q253" s="122"/>
      <c r="R253" s="122"/>
    </row>
    <row r="254" spans="1:18" ht="12.75" x14ac:dyDescent="0.2">
      <c r="A254" s="122" t="s">
        <v>602</v>
      </c>
      <c r="B254" s="122">
        <v>0</v>
      </c>
      <c r="C254" s="122">
        <v>10759</v>
      </c>
      <c r="D254" s="140">
        <v>0</v>
      </c>
      <c r="E254" s="122">
        <v>75</v>
      </c>
      <c r="F254" s="140">
        <v>6.6319853066947303</v>
      </c>
      <c r="G254" s="140">
        <v>0</v>
      </c>
      <c r="H254" s="122">
        <v>0</v>
      </c>
      <c r="I254" s="122">
        <v>0</v>
      </c>
      <c r="J254" s="122">
        <v>169</v>
      </c>
      <c r="K254" s="122"/>
      <c r="L254" s="122"/>
      <c r="M254" s="122"/>
      <c r="N254" s="178"/>
      <c r="O254" s="122"/>
      <c r="P254" s="122"/>
      <c r="Q254" s="122"/>
      <c r="R254" s="122"/>
    </row>
    <row r="255" spans="1:18" ht="12.75" x14ac:dyDescent="0.2">
      <c r="A255" s="122" t="s">
        <v>603</v>
      </c>
      <c r="B255" s="122">
        <v>0</v>
      </c>
      <c r="C255" s="122">
        <v>10790</v>
      </c>
      <c r="D255" s="140">
        <v>0</v>
      </c>
      <c r="E255" s="122">
        <v>75</v>
      </c>
      <c r="F255" s="140">
        <v>6.6319853066947303</v>
      </c>
      <c r="G255" s="140">
        <v>0</v>
      </c>
      <c r="H255" s="122">
        <v>0</v>
      </c>
      <c r="I255" s="122">
        <v>0</v>
      </c>
      <c r="J255" s="122">
        <v>328</v>
      </c>
      <c r="K255" s="122"/>
      <c r="L255" s="122"/>
      <c r="M255" s="122"/>
      <c r="N255" s="178"/>
      <c r="O255" s="122"/>
      <c r="P255" s="122"/>
      <c r="Q255" s="122"/>
      <c r="R255" s="122"/>
    </row>
    <row r="256" spans="1:18" ht="12.75" x14ac:dyDescent="0.2">
      <c r="A256" s="122" t="s">
        <v>604</v>
      </c>
      <c r="B256" s="122">
        <v>0</v>
      </c>
      <c r="C256" s="122">
        <v>11009</v>
      </c>
      <c r="D256" s="140">
        <v>0</v>
      </c>
      <c r="E256" s="122">
        <v>75</v>
      </c>
      <c r="F256" s="140">
        <v>6.6319853066947303</v>
      </c>
      <c r="G256" s="140">
        <v>0</v>
      </c>
      <c r="H256" s="122">
        <v>0</v>
      </c>
      <c r="I256" s="122">
        <v>0</v>
      </c>
      <c r="J256" s="122">
        <v>294</v>
      </c>
      <c r="K256" s="122"/>
      <c r="L256" s="122"/>
      <c r="M256" s="122"/>
      <c r="N256" s="178"/>
      <c r="O256" s="122"/>
      <c r="P256" s="122"/>
      <c r="Q256" s="122"/>
      <c r="R256" s="122"/>
    </row>
    <row r="257" spans="1:18" ht="12.75" x14ac:dyDescent="0.2">
      <c r="A257" s="122" t="s">
        <v>605</v>
      </c>
      <c r="B257" s="122">
        <v>0</v>
      </c>
      <c r="C257" s="122">
        <v>6715</v>
      </c>
      <c r="D257" s="140">
        <v>0</v>
      </c>
      <c r="E257" s="122">
        <v>75</v>
      </c>
      <c r="F257" s="140">
        <v>6.6319853066947303</v>
      </c>
      <c r="G257" s="140">
        <v>0</v>
      </c>
      <c r="H257" s="122">
        <v>0</v>
      </c>
      <c r="I257" s="122">
        <v>0</v>
      </c>
      <c r="J257" s="122">
        <v>177</v>
      </c>
      <c r="K257" s="122"/>
      <c r="L257" s="122"/>
      <c r="M257" s="122"/>
      <c r="N257" s="178"/>
      <c r="O257" s="122"/>
      <c r="P257" s="122"/>
      <c r="Q257" s="122"/>
      <c r="R257" s="122"/>
    </row>
    <row r="258" spans="1:18" ht="12.75" x14ac:dyDescent="0.2">
      <c r="A258" s="122" t="s">
        <v>606</v>
      </c>
      <c r="B258" s="122">
        <v>0</v>
      </c>
      <c r="C258" s="122">
        <v>7035</v>
      </c>
      <c r="D258" s="140">
        <v>0</v>
      </c>
      <c r="E258" s="122">
        <v>75</v>
      </c>
      <c r="F258" s="140">
        <v>6.6319853066947303</v>
      </c>
      <c r="G258" s="140">
        <v>0</v>
      </c>
      <c r="H258" s="122">
        <v>0</v>
      </c>
      <c r="I258" s="122">
        <v>0</v>
      </c>
      <c r="J258" s="122">
        <v>141</v>
      </c>
      <c r="K258" s="122"/>
      <c r="L258" s="122"/>
      <c r="M258" s="122"/>
      <c r="N258" s="178"/>
      <c r="O258" s="122"/>
      <c r="P258" s="122"/>
      <c r="Q258" s="122"/>
      <c r="R258" s="122"/>
    </row>
    <row r="259" spans="1:18" ht="14.25" customHeight="1" x14ac:dyDescent="0.2">
      <c r="A259" s="19" t="s">
        <v>607</v>
      </c>
      <c r="B259" s="122"/>
      <c r="C259" s="122"/>
      <c r="D259" s="140"/>
      <c r="E259" s="19"/>
      <c r="F259" s="140"/>
      <c r="G259" s="140"/>
      <c r="H259" s="122"/>
      <c r="I259" s="122"/>
      <c r="J259" s="122"/>
      <c r="K259" s="122"/>
      <c r="L259" s="122"/>
      <c r="M259" s="122"/>
      <c r="N259" s="178"/>
      <c r="O259" s="122"/>
      <c r="P259" s="122"/>
      <c r="Q259" s="122"/>
      <c r="R259" s="122"/>
    </row>
    <row r="260" spans="1:18" ht="12.75" x14ac:dyDescent="0.2">
      <c r="A260" s="122" t="s">
        <v>608</v>
      </c>
      <c r="B260" s="122">
        <v>0</v>
      </c>
      <c r="C260" s="122">
        <v>26594</v>
      </c>
      <c r="D260" s="140">
        <v>0</v>
      </c>
      <c r="E260" s="122">
        <v>75</v>
      </c>
      <c r="F260" s="140">
        <v>6.6319853066947303</v>
      </c>
      <c r="G260" s="140">
        <v>0</v>
      </c>
      <c r="H260" s="122">
        <v>0</v>
      </c>
      <c r="I260" s="122">
        <v>0</v>
      </c>
      <c r="J260" s="122">
        <v>1201</v>
      </c>
      <c r="K260" s="122"/>
      <c r="L260" s="122"/>
      <c r="M260" s="122"/>
      <c r="N260" s="178"/>
      <c r="O260" s="122"/>
      <c r="P260" s="122"/>
      <c r="Q260" s="122"/>
      <c r="R260" s="122"/>
    </row>
    <row r="261" spans="1:18" ht="12.75" x14ac:dyDescent="0.2">
      <c r="A261" s="122" t="s">
        <v>609</v>
      </c>
      <c r="B261" s="122">
        <v>102</v>
      </c>
      <c r="C261" s="122">
        <v>98877</v>
      </c>
      <c r="D261" s="140">
        <v>6.0186712862176597</v>
      </c>
      <c r="E261" s="122">
        <v>75</v>
      </c>
      <c r="F261" s="140">
        <v>6.6319853066947303</v>
      </c>
      <c r="G261" s="140">
        <v>12.6506565929124</v>
      </c>
      <c r="H261" s="122">
        <v>2813</v>
      </c>
      <c r="I261" s="122">
        <v>22236</v>
      </c>
      <c r="J261" s="122">
        <v>6393</v>
      </c>
      <c r="K261" s="122"/>
      <c r="L261" s="122"/>
      <c r="M261" s="122"/>
      <c r="N261" s="178"/>
      <c r="O261" s="122"/>
      <c r="P261" s="122"/>
      <c r="Q261" s="122"/>
      <c r="R261" s="122"/>
    </row>
    <row r="262" spans="1:18" ht="12.75" x14ac:dyDescent="0.2">
      <c r="A262" s="122" t="s">
        <v>610</v>
      </c>
      <c r="B262" s="122">
        <v>0</v>
      </c>
      <c r="C262" s="122">
        <v>9435</v>
      </c>
      <c r="D262" s="140">
        <v>0</v>
      </c>
      <c r="E262" s="122">
        <v>75</v>
      </c>
      <c r="F262" s="140">
        <v>6.6319853066947303</v>
      </c>
      <c r="G262" s="140">
        <v>0</v>
      </c>
      <c r="H262" s="122">
        <v>0</v>
      </c>
      <c r="I262" s="122">
        <v>0</v>
      </c>
      <c r="J262" s="122">
        <v>411</v>
      </c>
      <c r="K262" s="122"/>
      <c r="L262" s="122"/>
      <c r="M262" s="122"/>
      <c r="N262" s="178"/>
      <c r="O262" s="122"/>
      <c r="P262" s="122"/>
      <c r="Q262" s="122"/>
      <c r="R262" s="122"/>
    </row>
    <row r="263" spans="1:18" ht="12.75" x14ac:dyDescent="0.2">
      <c r="A263" s="122" t="s">
        <v>611</v>
      </c>
      <c r="B263" s="122">
        <v>14</v>
      </c>
      <c r="C263" s="122">
        <v>36975</v>
      </c>
      <c r="D263" s="140">
        <v>1.08082234340717</v>
      </c>
      <c r="E263" s="122">
        <v>75</v>
      </c>
      <c r="F263" s="140">
        <v>6.6319853066947303</v>
      </c>
      <c r="G263" s="140">
        <v>7.7128076501019001</v>
      </c>
      <c r="H263" s="122">
        <v>492</v>
      </c>
      <c r="I263" s="122">
        <v>6379</v>
      </c>
      <c r="J263" s="122">
        <v>1261</v>
      </c>
      <c r="K263" s="122"/>
      <c r="L263" s="122"/>
      <c r="M263" s="122"/>
      <c r="N263" s="178"/>
      <c r="O263" s="122"/>
      <c r="P263" s="122"/>
      <c r="Q263" s="122"/>
      <c r="R263" s="122"/>
    </row>
    <row r="264" spans="1:18" ht="12.75" x14ac:dyDescent="0.2">
      <c r="A264" s="122" t="s">
        <v>612</v>
      </c>
      <c r="B264" s="122">
        <v>0</v>
      </c>
      <c r="C264" s="122">
        <v>19027</v>
      </c>
      <c r="D264" s="140">
        <v>0</v>
      </c>
      <c r="E264" s="122">
        <v>75</v>
      </c>
      <c r="F264" s="140">
        <v>6.6319853066947303</v>
      </c>
      <c r="G264" s="140">
        <v>0</v>
      </c>
      <c r="H264" s="122">
        <v>0</v>
      </c>
      <c r="I264" s="122">
        <v>0</v>
      </c>
      <c r="J264" s="122">
        <v>730</v>
      </c>
      <c r="K264" s="122"/>
      <c r="L264" s="122"/>
      <c r="M264" s="122"/>
      <c r="N264" s="178"/>
      <c r="O264" s="122"/>
      <c r="P264" s="122"/>
      <c r="Q264" s="122"/>
      <c r="R264" s="122"/>
    </row>
    <row r="265" spans="1:18" ht="12.75" x14ac:dyDescent="0.2">
      <c r="A265" s="122" t="s">
        <v>613</v>
      </c>
      <c r="B265" s="122">
        <v>0</v>
      </c>
      <c r="C265" s="122">
        <v>9490</v>
      </c>
      <c r="D265" s="140">
        <v>0</v>
      </c>
      <c r="E265" s="122">
        <v>75</v>
      </c>
      <c r="F265" s="140">
        <v>6.6319853066947303</v>
      </c>
      <c r="G265" s="140">
        <v>0</v>
      </c>
      <c r="H265" s="122">
        <v>0</v>
      </c>
      <c r="I265" s="122">
        <v>0</v>
      </c>
      <c r="J265" s="122">
        <v>331</v>
      </c>
      <c r="K265" s="122"/>
      <c r="L265" s="122"/>
      <c r="M265" s="122"/>
      <c r="N265" s="178"/>
      <c r="O265" s="122"/>
      <c r="P265" s="122"/>
      <c r="Q265" s="122"/>
      <c r="R265" s="122"/>
    </row>
    <row r="266" spans="1:18" ht="12.75" x14ac:dyDescent="0.2">
      <c r="A266" s="122" t="s">
        <v>614</v>
      </c>
      <c r="B266" s="122">
        <v>0</v>
      </c>
      <c r="C266" s="122">
        <v>5849</v>
      </c>
      <c r="D266" s="140">
        <v>0</v>
      </c>
      <c r="E266" s="122">
        <v>75</v>
      </c>
      <c r="F266" s="140">
        <v>6.6319853066947303</v>
      </c>
      <c r="G266" s="140">
        <v>0</v>
      </c>
      <c r="H266" s="122">
        <v>0</v>
      </c>
      <c r="I266" s="122">
        <v>0</v>
      </c>
      <c r="J266" s="122">
        <v>198</v>
      </c>
      <c r="K266" s="122"/>
      <c r="L266" s="122"/>
      <c r="M266" s="122"/>
      <c r="N266" s="178"/>
      <c r="O266" s="122"/>
      <c r="P266" s="122"/>
      <c r="Q266" s="122"/>
      <c r="R266" s="122"/>
    </row>
    <row r="267" spans="1:18" ht="12.75" x14ac:dyDescent="0.2">
      <c r="A267" s="122" t="s">
        <v>615</v>
      </c>
      <c r="B267" s="122">
        <v>0</v>
      </c>
      <c r="C267" s="122">
        <v>11469</v>
      </c>
      <c r="D267" s="140">
        <v>0</v>
      </c>
      <c r="E267" s="122">
        <v>75</v>
      </c>
      <c r="F267" s="140">
        <v>6.6319853066947303</v>
      </c>
      <c r="G267" s="140">
        <v>0</v>
      </c>
      <c r="H267" s="122">
        <v>0</v>
      </c>
      <c r="I267" s="122">
        <v>0</v>
      </c>
      <c r="J267" s="122">
        <v>359</v>
      </c>
      <c r="K267" s="122"/>
      <c r="L267" s="122"/>
      <c r="M267" s="122"/>
      <c r="N267" s="178"/>
      <c r="O267" s="122"/>
      <c r="P267" s="122"/>
      <c r="Q267" s="122"/>
      <c r="R267" s="122"/>
    </row>
    <row r="268" spans="1:18" ht="12.75" x14ac:dyDescent="0.2">
      <c r="A268" s="122" t="s">
        <v>616</v>
      </c>
      <c r="B268" s="122">
        <v>98</v>
      </c>
      <c r="C268" s="122">
        <v>38314</v>
      </c>
      <c r="D268" s="140">
        <v>2.14537675411463</v>
      </c>
      <c r="E268" s="122">
        <v>75</v>
      </c>
      <c r="F268" s="140">
        <v>6.6319853066947303</v>
      </c>
      <c r="G268" s="140">
        <v>8.7773620608093594</v>
      </c>
      <c r="H268" s="122">
        <v>2041</v>
      </c>
      <c r="I268" s="122">
        <v>23253</v>
      </c>
      <c r="J268" s="122">
        <v>2417</v>
      </c>
      <c r="K268" s="122"/>
      <c r="L268" s="122"/>
      <c r="M268" s="122"/>
      <c r="N268" s="178"/>
      <c r="O268" s="122"/>
      <c r="P268" s="122"/>
      <c r="Q268" s="122"/>
      <c r="R268" s="122"/>
    </row>
    <row r="269" spans="1:18" ht="12.75" x14ac:dyDescent="0.2">
      <c r="A269" s="122" t="s">
        <v>617</v>
      </c>
      <c r="B269" s="122">
        <v>49</v>
      </c>
      <c r="C269" s="122">
        <v>25785</v>
      </c>
      <c r="D269" s="140">
        <v>1.56611206319895</v>
      </c>
      <c r="E269" s="122">
        <v>75</v>
      </c>
      <c r="F269" s="140">
        <v>6.6319853066947303</v>
      </c>
      <c r="G269" s="140">
        <v>8.1980973698936808</v>
      </c>
      <c r="H269" s="122">
        <v>879</v>
      </c>
      <c r="I269" s="122">
        <v>10722</v>
      </c>
      <c r="J269" s="122">
        <v>1253</v>
      </c>
      <c r="K269" s="122"/>
      <c r="L269" s="122"/>
      <c r="M269" s="122"/>
      <c r="N269" s="178"/>
      <c r="O269" s="122"/>
      <c r="P269" s="122"/>
      <c r="Q269" s="122"/>
      <c r="R269" s="122"/>
    </row>
    <row r="270" spans="1:18" ht="14.25" customHeight="1" x14ac:dyDescent="0.2">
      <c r="A270" s="19" t="s">
        <v>618</v>
      </c>
      <c r="B270" s="122"/>
      <c r="C270" s="122"/>
      <c r="D270" s="140"/>
      <c r="E270" s="19"/>
      <c r="F270" s="140"/>
      <c r="G270" s="140"/>
      <c r="H270" s="122"/>
      <c r="I270" s="122"/>
      <c r="J270" s="122"/>
      <c r="K270" s="122"/>
      <c r="L270" s="122"/>
      <c r="M270" s="122"/>
      <c r="N270" s="178"/>
      <c r="O270" s="122"/>
      <c r="P270" s="122"/>
      <c r="Q270" s="122"/>
      <c r="R270" s="122"/>
    </row>
    <row r="271" spans="1:18" ht="12.75" x14ac:dyDescent="0.2">
      <c r="A271" s="122" t="s">
        <v>619</v>
      </c>
      <c r="B271" s="122">
        <v>0</v>
      </c>
      <c r="C271" s="122">
        <v>25066</v>
      </c>
      <c r="D271" s="140">
        <v>0</v>
      </c>
      <c r="E271" s="122">
        <v>75</v>
      </c>
      <c r="F271" s="140">
        <v>6.6319853066947303</v>
      </c>
      <c r="G271" s="140">
        <v>0</v>
      </c>
      <c r="H271" s="122">
        <v>0</v>
      </c>
      <c r="I271" s="122">
        <v>0</v>
      </c>
      <c r="J271" s="122">
        <v>1280</v>
      </c>
      <c r="K271" s="122"/>
      <c r="L271" s="122"/>
      <c r="M271" s="122"/>
      <c r="N271" s="178"/>
      <c r="O271" s="122"/>
      <c r="P271" s="122"/>
      <c r="Q271" s="122"/>
      <c r="R271" s="122"/>
    </row>
    <row r="272" spans="1:18" ht="12.75" x14ac:dyDescent="0.2">
      <c r="A272" s="122" t="s">
        <v>620</v>
      </c>
      <c r="B272" s="122">
        <v>0</v>
      </c>
      <c r="C272" s="122">
        <v>18359</v>
      </c>
      <c r="D272" s="140">
        <v>0</v>
      </c>
      <c r="E272" s="122">
        <v>75</v>
      </c>
      <c r="F272" s="140">
        <v>6.6319853066947303</v>
      </c>
      <c r="G272" s="140">
        <v>0</v>
      </c>
      <c r="H272" s="122">
        <v>0</v>
      </c>
      <c r="I272" s="122">
        <v>0</v>
      </c>
      <c r="J272" s="122">
        <v>555</v>
      </c>
      <c r="K272" s="122"/>
      <c r="L272" s="122"/>
      <c r="M272" s="122"/>
      <c r="N272" s="178"/>
      <c r="O272" s="122"/>
      <c r="P272" s="122"/>
      <c r="Q272" s="122"/>
      <c r="R272" s="122"/>
    </row>
    <row r="273" spans="1:18" ht="12.75" x14ac:dyDescent="0.2">
      <c r="A273" s="122" t="s">
        <v>621</v>
      </c>
      <c r="B273" s="122">
        <v>0</v>
      </c>
      <c r="C273" s="122">
        <v>19783</v>
      </c>
      <c r="D273" s="140">
        <v>0</v>
      </c>
      <c r="E273" s="122">
        <v>75</v>
      </c>
      <c r="F273" s="140">
        <v>6.6319853066947303</v>
      </c>
      <c r="G273" s="140">
        <v>0</v>
      </c>
      <c r="H273" s="122">
        <v>0</v>
      </c>
      <c r="I273" s="122">
        <v>0</v>
      </c>
      <c r="J273" s="122">
        <v>824</v>
      </c>
      <c r="K273" s="122"/>
      <c r="L273" s="122"/>
      <c r="M273" s="122"/>
      <c r="N273" s="178"/>
      <c r="O273" s="122"/>
      <c r="P273" s="122"/>
      <c r="Q273" s="122"/>
      <c r="R273" s="122"/>
    </row>
    <row r="274" spans="1:18" ht="12.75" x14ac:dyDescent="0.2">
      <c r="A274" s="122" t="s">
        <v>622</v>
      </c>
      <c r="B274" s="122">
        <v>0</v>
      </c>
      <c r="C274" s="122">
        <v>97633</v>
      </c>
      <c r="D274" s="140">
        <v>0</v>
      </c>
      <c r="E274" s="122">
        <v>75</v>
      </c>
      <c r="F274" s="140">
        <v>6.6319853066947303</v>
      </c>
      <c r="G274" s="140">
        <v>0</v>
      </c>
      <c r="H274" s="122">
        <v>0</v>
      </c>
      <c r="I274" s="122">
        <v>0</v>
      </c>
      <c r="J274" s="122">
        <v>4207</v>
      </c>
      <c r="K274" s="122"/>
      <c r="L274" s="122"/>
      <c r="M274" s="122"/>
      <c r="N274" s="178"/>
      <c r="O274" s="122"/>
      <c r="P274" s="122"/>
      <c r="Q274" s="122"/>
      <c r="R274" s="122"/>
    </row>
    <row r="275" spans="1:18" ht="12.75" x14ac:dyDescent="0.2">
      <c r="A275" s="122" t="s">
        <v>623</v>
      </c>
      <c r="B275" s="122">
        <v>0</v>
      </c>
      <c r="C275" s="122">
        <v>17987</v>
      </c>
      <c r="D275" s="140">
        <v>0</v>
      </c>
      <c r="E275" s="122">
        <v>75</v>
      </c>
      <c r="F275" s="140">
        <v>6.6319853066947303</v>
      </c>
      <c r="G275" s="140">
        <v>0</v>
      </c>
      <c r="H275" s="122">
        <v>0</v>
      </c>
      <c r="I275" s="122">
        <v>0</v>
      </c>
      <c r="J275" s="122">
        <v>710</v>
      </c>
      <c r="K275" s="122"/>
      <c r="L275" s="122"/>
      <c r="M275" s="122"/>
      <c r="N275" s="178"/>
      <c r="O275" s="122"/>
      <c r="P275" s="122"/>
      <c r="Q275" s="122"/>
      <c r="R275" s="122"/>
    </row>
    <row r="276" spans="1:18" ht="12.75" x14ac:dyDescent="0.2">
      <c r="A276" s="122" t="s">
        <v>624</v>
      </c>
      <c r="B276" s="122">
        <v>0</v>
      </c>
      <c r="C276" s="122">
        <v>9493</v>
      </c>
      <c r="D276" s="140">
        <v>0</v>
      </c>
      <c r="E276" s="122">
        <v>75</v>
      </c>
      <c r="F276" s="140">
        <v>6.6319853066947303</v>
      </c>
      <c r="G276" s="140">
        <v>0</v>
      </c>
      <c r="H276" s="122">
        <v>0</v>
      </c>
      <c r="I276" s="122">
        <v>0</v>
      </c>
      <c r="J276" s="122">
        <v>241</v>
      </c>
      <c r="K276" s="122"/>
      <c r="L276" s="122"/>
      <c r="M276" s="122"/>
      <c r="N276" s="178"/>
      <c r="O276" s="122"/>
      <c r="P276" s="122"/>
      <c r="Q276" s="122"/>
      <c r="R276" s="122"/>
    </row>
    <row r="277" spans="1:18" ht="12.75" x14ac:dyDescent="0.2">
      <c r="A277" s="122" t="s">
        <v>625</v>
      </c>
      <c r="B277" s="122">
        <v>1</v>
      </c>
      <c r="C277" s="122">
        <v>55576</v>
      </c>
      <c r="D277" s="140">
        <v>9.7844738235919798E-2</v>
      </c>
      <c r="E277" s="122">
        <v>75</v>
      </c>
      <c r="F277" s="140">
        <v>6.6319853066947303</v>
      </c>
      <c r="G277" s="140">
        <v>6.7298300449306501</v>
      </c>
      <c r="H277" s="122">
        <v>689</v>
      </c>
      <c r="I277" s="122">
        <v>10238</v>
      </c>
      <c r="J277" s="122">
        <v>1714</v>
      </c>
      <c r="K277" s="122"/>
      <c r="L277" s="122"/>
      <c r="M277" s="122"/>
      <c r="N277" s="178"/>
      <c r="O277" s="122"/>
      <c r="P277" s="122"/>
      <c r="Q277" s="122"/>
      <c r="R277" s="122"/>
    </row>
    <row r="278" spans="1:18" ht="14.25" customHeight="1" x14ac:dyDescent="0.2">
      <c r="A278" s="19" t="s">
        <v>626</v>
      </c>
      <c r="B278" s="122"/>
      <c r="C278" s="122"/>
      <c r="D278" s="140"/>
      <c r="E278" s="19"/>
      <c r="F278" s="140"/>
      <c r="G278" s="140"/>
      <c r="H278" s="122"/>
      <c r="I278" s="122"/>
      <c r="J278" s="122"/>
      <c r="K278" s="122"/>
      <c r="L278" s="122"/>
      <c r="M278" s="122"/>
      <c r="N278" s="178"/>
      <c r="O278" s="122"/>
      <c r="P278" s="122"/>
      <c r="Q278" s="122"/>
      <c r="R278" s="122"/>
    </row>
    <row r="279" spans="1:18" ht="12.75" x14ac:dyDescent="0.2">
      <c r="A279" s="122" t="s">
        <v>627</v>
      </c>
      <c r="B279" s="122">
        <v>3</v>
      </c>
      <c r="C279" s="122">
        <v>7032</v>
      </c>
      <c r="D279" s="140">
        <v>0.12845026499311099</v>
      </c>
      <c r="E279" s="122">
        <v>75</v>
      </c>
      <c r="F279" s="140">
        <v>6.6319853066947303</v>
      </c>
      <c r="G279" s="140">
        <v>6.7604355716878404</v>
      </c>
      <c r="H279" s="122">
        <v>149</v>
      </c>
      <c r="I279" s="122">
        <v>2204</v>
      </c>
      <c r="J279" s="122">
        <v>241</v>
      </c>
      <c r="K279" s="122"/>
      <c r="L279" s="122"/>
      <c r="M279" s="122"/>
      <c r="N279" s="178"/>
      <c r="O279" s="122"/>
      <c r="P279" s="122"/>
      <c r="Q279" s="122"/>
      <c r="R279" s="122"/>
    </row>
    <row r="280" spans="1:18" ht="12.75" x14ac:dyDescent="0.2">
      <c r="A280" s="122" t="s">
        <v>628</v>
      </c>
      <c r="B280" s="122">
        <v>0</v>
      </c>
      <c r="C280" s="122">
        <v>6455</v>
      </c>
      <c r="D280" s="140">
        <v>0</v>
      </c>
      <c r="E280" s="122">
        <v>75</v>
      </c>
      <c r="F280" s="140">
        <v>6.6319853066947303</v>
      </c>
      <c r="G280" s="140">
        <v>0</v>
      </c>
      <c r="H280" s="122">
        <v>0</v>
      </c>
      <c r="I280" s="122">
        <v>0</v>
      </c>
      <c r="J280" s="122">
        <v>254</v>
      </c>
      <c r="K280" s="122"/>
      <c r="L280" s="122"/>
      <c r="M280" s="122"/>
      <c r="N280" s="178"/>
      <c r="O280" s="122"/>
      <c r="P280" s="122"/>
      <c r="Q280" s="122"/>
      <c r="R280" s="122"/>
    </row>
    <row r="281" spans="1:18" ht="12.75" x14ac:dyDescent="0.2">
      <c r="A281" s="122" t="s">
        <v>629</v>
      </c>
      <c r="B281" s="122">
        <v>0</v>
      </c>
      <c r="C281" s="122">
        <v>10262</v>
      </c>
      <c r="D281" s="140">
        <v>0</v>
      </c>
      <c r="E281" s="122">
        <v>75</v>
      </c>
      <c r="F281" s="140">
        <v>6.6319853066947303</v>
      </c>
      <c r="G281" s="140">
        <v>0</v>
      </c>
      <c r="H281" s="122">
        <v>0</v>
      </c>
      <c r="I281" s="122">
        <v>0</v>
      </c>
      <c r="J281" s="122">
        <v>300</v>
      </c>
      <c r="K281" s="122"/>
      <c r="L281" s="122"/>
      <c r="M281" s="122"/>
      <c r="N281" s="178"/>
      <c r="O281" s="122"/>
      <c r="P281" s="122"/>
      <c r="Q281" s="122"/>
      <c r="R281" s="122"/>
    </row>
    <row r="282" spans="1:18" ht="12.75" x14ac:dyDescent="0.2">
      <c r="A282" s="122" t="s">
        <v>630</v>
      </c>
      <c r="B282" s="122">
        <v>0</v>
      </c>
      <c r="C282" s="122">
        <v>14785</v>
      </c>
      <c r="D282" s="140">
        <v>0</v>
      </c>
      <c r="E282" s="122">
        <v>75</v>
      </c>
      <c r="F282" s="140">
        <v>6.6319853066947303</v>
      </c>
      <c r="G282" s="140">
        <v>0</v>
      </c>
      <c r="H282" s="122">
        <v>0</v>
      </c>
      <c r="I282" s="122">
        <v>0</v>
      </c>
      <c r="J282" s="122">
        <v>347</v>
      </c>
      <c r="K282" s="122"/>
      <c r="L282" s="122"/>
      <c r="M282" s="122"/>
      <c r="N282" s="178"/>
      <c r="O282" s="122"/>
      <c r="P282" s="122"/>
      <c r="Q282" s="122"/>
      <c r="R282" s="122"/>
    </row>
    <row r="283" spans="1:18" ht="12.75" x14ac:dyDescent="0.2">
      <c r="A283" s="122" t="s">
        <v>631</v>
      </c>
      <c r="B283" s="122">
        <v>0</v>
      </c>
      <c r="C283" s="122">
        <v>5387</v>
      </c>
      <c r="D283" s="140">
        <v>0</v>
      </c>
      <c r="E283" s="122">
        <v>75</v>
      </c>
      <c r="F283" s="140">
        <v>6.6319853066947303</v>
      </c>
      <c r="G283" s="140">
        <v>0</v>
      </c>
      <c r="H283" s="122">
        <v>0</v>
      </c>
      <c r="I283" s="122">
        <v>0</v>
      </c>
      <c r="J283" s="122">
        <v>186</v>
      </c>
      <c r="K283" s="122"/>
      <c r="L283" s="122"/>
      <c r="M283" s="122"/>
      <c r="N283" s="178"/>
      <c r="O283" s="122"/>
      <c r="P283" s="122"/>
      <c r="Q283" s="122"/>
      <c r="R283" s="122"/>
    </row>
    <row r="284" spans="1:18" ht="12.75" x14ac:dyDescent="0.2">
      <c r="A284" s="122" t="s">
        <v>632</v>
      </c>
      <c r="B284" s="122">
        <v>0</v>
      </c>
      <c r="C284" s="122">
        <v>11712</v>
      </c>
      <c r="D284" s="140">
        <v>0</v>
      </c>
      <c r="E284" s="122">
        <v>75</v>
      </c>
      <c r="F284" s="140">
        <v>6.6319853066947303</v>
      </c>
      <c r="G284" s="140">
        <v>0</v>
      </c>
      <c r="H284" s="122">
        <v>0</v>
      </c>
      <c r="I284" s="122">
        <v>0</v>
      </c>
      <c r="J284" s="122">
        <v>376</v>
      </c>
      <c r="K284" s="122"/>
      <c r="L284" s="122"/>
      <c r="M284" s="122"/>
      <c r="N284" s="178"/>
      <c r="O284" s="122"/>
      <c r="P284" s="122"/>
      <c r="Q284" s="122"/>
      <c r="R284" s="122"/>
    </row>
    <row r="285" spans="1:18" ht="12.75" x14ac:dyDescent="0.2">
      <c r="A285" s="122" t="s">
        <v>633</v>
      </c>
      <c r="B285" s="122">
        <v>10</v>
      </c>
      <c r="C285" s="122">
        <v>10677</v>
      </c>
      <c r="D285" s="140">
        <v>1.23217912583431</v>
      </c>
      <c r="E285" s="122">
        <v>75</v>
      </c>
      <c r="F285" s="140">
        <v>6.6319853066947303</v>
      </c>
      <c r="G285" s="140">
        <v>7.8641644325290398</v>
      </c>
      <c r="H285" s="122">
        <v>88</v>
      </c>
      <c r="I285" s="122">
        <v>1119</v>
      </c>
      <c r="J285" s="122">
        <v>342</v>
      </c>
      <c r="K285" s="122"/>
      <c r="L285" s="122"/>
      <c r="M285" s="122"/>
      <c r="N285" s="178"/>
      <c r="O285" s="122"/>
      <c r="P285" s="122"/>
      <c r="Q285" s="122"/>
      <c r="R285" s="122"/>
    </row>
    <row r="286" spans="1:18" ht="12.75" x14ac:dyDescent="0.2">
      <c r="A286" s="122" t="s">
        <v>634</v>
      </c>
      <c r="B286" s="122">
        <v>0</v>
      </c>
      <c r="C286" s="122">
        <v>61066</v>
      </c>
      <c r="D286" s="140">
        <v>0</v>
      </c>
      <c r="E286" s="122">
        <v>75</v>
      </c>
      <c r="F286" s="140">
        <v>6.6319853066947303</v>
      </c>
      <c r="G286" s="140">
        <v>0</v>
      </c>
      <c r="H286" s="122">
        <v>0</v>
      </c>
      <c r="I286" s="122">
        <v>0</v>
      </c>
      <c r="J286" s="122">
        <v>1991</v>
      </c>
      <c r="K286" s="122"/>
      <c r="L286" s="122"/>
      <c r="M286" s="122"/>
      <c r="N286" s="178"/>
      <c r="O286" s="122"/>
      <c r="P286" s="122"/>
      <c r="Q286" s="122"/>
      <c r="R286" s="122"/>
    </row>
    <row r="287" spans="1:18" ht="14.25" customHeight="1" x14ac:dyDescent="0.2">
      <c r="A287" s="19" t="s">
        <v>635</v>
      </c>
      <c r="B287" s="122"/>
      <c r="C287" s="122"/>
      <c r="D287" s="140"/>
      <c r="E287" s="19"/>
      <c r="F287" s="140"/>
      <c r="G287" s="140"/>
      <c r="H287" s="122"/>
      <c r="I287" s="122"/>
      <c r="J287" s="122"/>
      <c r="K287" s="122"/>
      <c r="L287" s="122"/>
      <c r="M287" s="122"/>
      <c r="N287" s="178"/>
      <c r="O287" s="122"/>
      <c r="P287" s="122"/>
      <c r="Q287" s="122"/>
      <c r="R287" s="122"/>
    </row>
    <row r="288" spans="1:18" ht="12.75" x14ac:dyDescent="0.2">
      <c r="A288" s="122" t="s">
        <v>636</v>
      </c>
      <c r="B288" s="122">
        <v>0</v>
      </c>
      <c r="C288" s="122">
        <v>2453</v>
      </c>
      <c r="D288" s="140">
        <v>0</v>
      </c>
      <c r="E288" s="122">
        <v>75</v>
      </c>
      <c r="F288" s="140">
        <v>6.6319853066947303</v>
      </c>
      <c r="G288" s="140">
        <v>0</v>
      </c>
      <c r="H288" s="122">
        <v>0</v>
      </c>
      <c r="I288" s="122">
        <v>0</v>
      </c>
      <c r="J288" s="122">
        <v>127</v>
      </c>
      <c r="K288" s="122"/>
      <c r="L288" s="122"/>
      <c r="M288" s="122"/>
      <c r="N288" s="178"/>
      <c r="O288" s="122"/>
      <c r="P288" s="122"/>
      <c r="Q288" s="122"/>
      <c r="R288" s="122"/>
    </row>
    <row r="289" spans="1:18" ht="12.75" x14ac:dyDescent="0.2">
      <c r="A289" s="122" t="s">
        <v>637</v>
      </c>
      <c r="B289" s="122">
        <v>0</v>
      </c>
      <c r="C289" s="122">
        <v>2740</v>
      </c>
      <c r="D289" s="140">
        <v>0</v>
      </c>
      <c r="E289" s="122">
        <v>75</v>
      </c>
      <c r="F289" s="140">
        <v>6.6319853066947303</v>
      </c>
      <c r="G289" s="140">
        <v>0</v>
      </c>
      <c r="H289" s="122">
        <v>0</v>
      </c>
      <c r="I289" s="122">
        <v>0</v>
      </c>
      <c r="J289" s="122">
        <v>122</v>
      </c>
      <c r="K289" s="122"/>
      <c r="L289" s="122"/>
      <c r="M289" s="122"/>
      <c r="N289" s="178"/>
      <c r="O289" s="122"/>
      <c r="P289" s="122"/>
      <c r="Q289" s="122"/>
      <c r="R289" s="122"/>
    </row>
    <row r="290" spans="1:18" ht="12.75" x14ac:dyDescent="0.2">
      <c r="A290" s="122" t="s">
        <v>638</v>
      </c>
      <c r="B290" s="122">
        <v>0</v>
      </c>
      <c r="C290" s="122">
        <v>12177</v>
      </c>
      <c r="D290" s="140">
        <v>0</v>
      </c>
      <c r="E290" s="122">
        <v>75</v>
      </c>
      <c r="F290" s="140">
        <v>6.6319853066947303</v>
      </c>
      <c r="G290" s="140">
        <v>0</v>
      </c>
      <c r="H290" s="122">
        <v>0</v>
      </c>
      <c r="I290" s="122">
        <v>0</v>
      </c>
      <c r="J290" s="122">
        <v>496</v>
      </c>
      <c r="K290" s="122"/>
      <c r="L290" s="122"/>
      <c r="M290" s="122"/>
      <c r="N290" s="178"/>
      <c r="O290" s="122"/>
      <c r="P290" s="122"/>
      <c r="Q290" s="122"/>
      <c r="R290" s="122"/>
    </row>
    <row r="291" spans="1:18" ht="12.75" x14ac:dyDescent="0.2">
      <c r="A291" s="122" t="s">
        <v>639</v>
      </c>
      <c r="B291" s="122">
        <v>0</v>
      </c>
      <c r="C291" s="122">
        <v>3109</v>
      </c>
      <c r="D291" s="140">
        <v>0</v>
      </c>
      <c r="E291" s="122">
        <v>75</v>
      </c>
      <c r="F291" s="140">
        <v>6.6319853066947303</v>
      </c>
      <c r="G291" s="140">
        <v>0</v>
      </c>
      <c r="H291" s="122">
        <v>0</v>
      </c>
      <c r="I291" s="122">
        <v>0</v>
      </c>
      <c r="J291" s="122">
        <v>106</v>
      </c>
      <c r="K291" s="122"/>
      <c r="L291" s="122"/>
      <c r="M291" s="122"/>
      <c r="N291" s="178"/>
      <c r="O291" s="122"/>
      <c r="P291" s="122"/>
      <c r="Q291" s="122"/>
      <c r="R291" s="122"/>
    </row>
    <row r="292" spans="1:18" ht="12.75" x14ac:dyDescent="0.2">
      <c r="A292" s="122" t="s">
        <v>640</v>
      </c>
      <c r="B292" s="122">
        <v>0</v>
      </c>
      <c r="C292" s="122">
        <v>7060</v>
      </c>
      <c r="D292" s="140">
        <v>0</v>
      </c>
      <c r="E292" s="122">
        <v>75</v>
      </c>
      <c r="F292" s="140">
        <v>6.6319853066947303</v>
      </c>
      <c r="G292" s="140">
        <v>0</v>
      </c>
      <c r="H292" s="122">
        <v>0</v>
      </c>
      <c r="I292" s="122">
        <v>0</v>
      </c>
      <c r="J292" s="122">
        <v>247</v>
      </c>
      <c r="K292" s="122"/>
      <c r="L292" s="122"/>
      <c r="M292" s="122"/>
      <c r="N292" s="178"/>
      <c r="O292" s="122"/>
      <c r="P292" s="122"/>
      <c r="Q292" s="122"/>
      <c r="R292" s="122"/>
    </row>
    <row r="293" spans="1:18" ht="12.75" x14ac:dyDescent="0.2">
      <c r="A293" s="122" t="s">
        <v>641</v>
      </c>
      <c r="B293" s="122">
        <v>0</v>
      </c>
      <c r="C293" s="122">
        <v>4176</v>
      </c>
      <c r="D293" s="140">
        <v>0</v>
      </c>
      <c r="E293" s="122">
        <v>75</v>
      </c>
      <c r="F293" s="140">
        <v>6.6319853066947303</v>
      </c>
      <c r="G293" s="140">
        <v>0</v>
      </c>
      <c r="H293" s="122">
        <v>0</v>
      </c>
      <c r="I293" s="122">
        <v>0</v>
      </c>
      <c r="J293" s="122">
        <v>178</v>
      </c>
      <c r="K293" s="122"/>
      <c r="L293" s="122"/>
      <c r="M293" s="122"/>
      <c r="N293" s="178"/>
      <c r="O293" s="122"/>
      <c r="P293" s="122"/>
      <c r="Q293" s="122"/>
      <c r="R293" s="122"/>
    </row>
    <row r="294" spans="1:18" ht="12.75" x14ac:dyDescent="0.2">
      <c r="A294" s="122" t="s">
        <v>642</v>
      </c>
      <c r="B294" s="122">
        <v>0</v>
      </c>
      <c r="C294" s="122">
        <v>6771</v>
      </c>
      <c r="D294" s="140">
        <v>0</v>
      </c>
      <c r="E294" s="122">
        <v>75</v>
      </c>
      <c r="F294" s="140">
        <v>6.6319853066947303</v>
      </c>
      <c r="G294" s="140">
        <v>0</v>
      </c>
      <c r="H294" s="122">
        <v>0</v>
      </c>
      <c r="I294" s="122">
        <v>0</v>
      </c>
      <c r="J294" s="122">
        <v>240</v>
      </c>
      <c r="K294" s="122"/>
      <c r="L294" s="122"/>
      <c r="M294" s="122"/>
      <c r="N294" s="178"/>
      <c r="O294" s="122"/>
      <c r="P294" s="122"/>
      <c r="Q294" s="122"/>
      <c r="R294" s="122"/>
    </row>
    <row r="295" spans="1:18" ht="12.75" x14ac:dyDescent="0.2">
      <c r="A295" s="122" t="s">
        <v>643</v>
      </c>
      <c r="B295" s="122">
        <v>0</v>
      </c>
      <c r="C295" s="122">
        <v>72031</v>
      </c>
      <c r="D295" s="140">
        <v>0</v>
      </c>
      <c r="E295" s="122">
        <v>75</v>
      </c>
      <c r="F295" s="140">
        <v>6.6319853066947303</v>
      </c>
      <c r="G295" s="140">
        <v>0</v>
      </c>
      <c r="H295" s="122">
        <v>0</v>
      </c>
      <c r="I295" s="122">
        <v>0</v>
      </c>
      <c r="J295" s="122">
        <v>2453</v>
      </c>
      <c r="K295" s="122"/>
      <c r="L295" s="122"/>
      <c r="M295" s="122"/>
      <c r="N295" s="178"/>
      <c r="O295" s="122"/>
      <c r="P295" s="122"/>
      <c r="Q295" s="122"/>
      <c r="R295" s="122"/>
    </row>
    <row r="296" spans="1:18" ht="12.75" x14ac:dyDescent="0.2">
      <c r="A296" s="122" t="s">
        <v>644</v>
      </c>
      <c r="B296" s="122">
        <v>0</v>
      </c>
      <c r="C296" s="122">
        <v>2516</v>
      </c>
      <c r="D296" s="140">
        <v>0</v>
      </c>
      <c r="E296" s="122">
        <v>75</v>
      </c>
      <c r="F296" s="140">
        <v>6.6319853066947303</v>
      </c>
      <c r="G296" s="140">
        <v>0</v>
      </c>
      <c r="H296" s="122">
        <v>0</v>
      </c>
      <c r="I296" s="122">
        <v>0</v>
      </c>
      <c r="J296" s="122">
        <v>113</v>
      </c>
      <c r="K296" s="122"/>
      <c r="L296" s="122"/>
      <c r="M296" s="122"/>
      <c r="N296" s="178"/>
      <c r="O296" s="122"/>
      <c r="P296" s="122"/>
      <c r="Q296" s="122"/>
      <c r="R296" s="122"/>
    </row>
    <row r="297" spans="1:18" ht="12.75" x14ac:dyDescent="0.2">
      <c r="A297" s="122" t="s">
        <v>645</v>
      </c>
      <c r="B297" s="122">
        <v>0</v>
      </c>
      <c r="C297" s="122">
        <v>5943</v>
      </c>
      <c r="D297" s="140">
        <v>0</v>
      </c>
      <c r="E297" s="122">
        <v>75</v>
      </c>
      <c r="F297" s="140">
        <v>6.6319853066947303</v>
      </c>
      <c r="G297" s="140">
        <v>0</v>
      </c>
      <c r="H297" s="122">
        <v>0</v>
      </c>
      <c r="I297" s="122">
        <v>0</v>
      </c>
      <c r="J297" s="122">
        <v>158</v>
      </c>
      <c r="K297" s="122"/>
      <c r="L297" s="122"/>
      <c r="M297" s="122"/>
      <c r="N297" s="178"/>
      <c r="O297" s="122"/>
      <c r="P297" s="122"/>
      <c r="Q297" s="122"/>
      <c r="R297" s="122"/>
    </row>
    <row r="298" spans="1:18" ht="12.75" x14ac:dyDescent="0.2">
      <c r="A298" s="122" t="s">
        <v>646</v>
      </c>
      <c r="B298" s="122">
        <v>0</v>
      </c>
      <c r="C298" s="122">
        <v>120777</v>
      </c>
      <c r="D298" s="140">
        <v>0</v>
      </c>
      <c r="E298" s="122">
        <v>75</v>
      </c>
      <c r="F298" s="140">
        <v>6.6319853066947303</v>
      </c>
      <c r="G298" s="140">
        <v>0</v>
      </c>
      <c r="H298" s="122">
        <v>0</v>
      </c>
      <c r="I298" s="122">
        <v>0</v>
      </c>
      <c r="J298" s="122">
        <v>4578</v>
      </c>
      <c r="K298" s="122"/>
      <c r="L298" s="122"/>
      <c r="M298" s="122"/>
      <c r="N298" s="178"/>
      <c r="O298" s="122"/>
      <c r="P298" s="122"/>
      <c r="Q298" s="122"/>
      <c r="R298" s="122"/>
    </row>
    <row r="299" spans="1:18" ht="12.75" x14ac:dyDescent="0.2">
      <c r="A299" s="122" t="s">
        <v>647</v>
      </c>
      <c r="B299" s="122">
        <v>0</v>
      </c>
      <c r="C299" s="122">
        <v>6829</v>
      </c>
      <c r="D299" s="140">
        <v>0</v>
      </c>
      <c r="E299" s="122">
        <v>75</v>
      </c>
      <c r="F299" s="140">
        <v>6.6319853066947303</v>
      </c>
      <c r="G299" s="140">
        <v>0</v>
      </c>
      <c r="H299" s="122">
        <v>0</v>
      </c>
      <c r="I299" s="122">
        <v>0</v>
      </c>
      <c r="J299" s="122">
        <v>226</v>
      </c>
      <c r="K299" s="122"/>
      <c r="L299" s="122"/>
      <c r="M299" s="122"/>
      <c r="N299" s="178"/>
      <c r="O299" s="122"/>
      <c r="P299" s="122"/>
      <c r="Q299" s="122"/>
      <c r="R299" s="122"/>
    </row>
    <row r="300" spans="1:18" ht="12.75" x14ac:dyDescent="0.2">
      <c r="A300" s="122" t="s">
        <v>648</v>
      </c>
      <c r="B300" s="122">
        <v>0</v>
      </c>
      <c r="C300" s="122">
        <v>5371</v>
      </c>
      <c r="D300" s="140">
        <v>0</v>
      </c>
      <c r="E300" s="122">
        <v>75</v>
      </c>
      <c r="F300" s="140">
        <v>6.6319853066947303</v>
      </c>
      <c r="G300" s="140">
        <v>0</v>
      </c>
      <c r="H300" s="122">
        <v>0</v>
      </c>
      <c r="I300" s="122">
        <v>0</v>
      </c>
      <c r="J300" s="122">
        <v>187</v>
      </c>
      <c r="K300" s="122"/>
      <c r="L300" s="122"/>
      <c r="M300" s="122"/>
      <c r="N300" s="178"/>
      <c r="O300" s="122"/>
      <c r="P300" s="122"/>
      <c r="Q300" s="122"/>
      <c r="R300" s="122"/>
    </row>
    <row r="301" spans="1:18" ht="12.75" x14ac:dyDescent="0.2">
      <c r="A301" s="122" t="s">
        <v>649</v>
      </c>
      <c r="B301" s="122">
        <v>0</v>
      </c>
      <c r="C301" s="122">
        <v>8593</v>
      </c>
      <c r="D301" s="140">
        <v>0</v>
      </c>
      <c r="E301" s="122">
        <v>75</v>
      </c>
      <c r="F301" s="140">
        <v>6.6319853066947303</v>
      </c>
      <c r="G301" s="140">
        <v>0</v>
      </c>
      <c r="H301" s="122">
        <v>0</v>
      </c>
      <c r="I301" s="122">
        <v>0</v>
      </c>
      <c r="J301" s="122">
        <v>301</v>
      </c>
      <c r="K301" s="122"/>
      <c r="L301" s="122"/>
      <c r="M301" s="122"/>
      <c r="N301" s="178"/>
      <c r="O301" s="122"/>
      <c r="P301" s="122"/>
      <c r="Q301" s="122"/>
      <c r="R301" s="122"/>
    </row>
    <row r="302" spans="1:18" ht="12.75" x14ac:dyDescent="0.2">
      <c r="A302" s="122" t="s">
        <v>650</v>
      </c>
      <c r="B302" s="122">
        <v>0</v>
      </c>
      <c r="C302" s="122">
        <v>2832</v>
      </c>
      <c r="D302" s="140">
        <v>0</v>
      </c>
      <c r="E302" s="122">
        <v>75</v>
      </c>
      <c r="F302" s="140">
        <v>6.6319853066947303</v>
      </c>
      <c r="G302" s="140">
        <v>0</v>
      </c>
      <c r="H302" s="122">
        <v>0</v>
      </c>
      <c r="I302" s="122">
        <v>0</v>
      </c>
      <c r="J302" s="122">
        <v>119</v>
      </c>
      <c r="K302" s="122"/>
      <c r="L302" s="122"/>
      <c r="M302" s="122"/>
      <c r="N302" s="178"/>
      <c r="O302" s="122"/>
      <c r="P302" s="122"/>
      <c r="Q302" s="122"/>
      <c r="R302" s="122"/>
    </row>
    <row r="303" spans="1:18" ht="14.25" customHeight="1" x14ac:dyDescent="0.2">
      <c r="A303" s="19" t="s">
        <v>651</v>
      </c>
      <c r="B303" s="122"/>
      <c r="C303" s="122"/>
      <c r="D303" s="140"/>
      <c r="E303" s="19"/>
      <c r="F303" s="140"/>
      <c r="G303" s="140"/>
      <c r="H303" s="122"/>
      <c r="I303" s="122"/>
      <c r="J303" s="122"/>
      <c r="K303" s="122"/>
      <c r="L303" s="122"/>
      <c r="M303" s="122"/>
      <c r="N303" s="178"/>
      <c r="O303" s="122"/>
      <c r="P303" s="122"/>
      <c r="Q303" s="122"/>
      <c r="R303" s="122"/>
    </row>
    <row r="304" spans="1:18" ht="12.75" x14ac:dyDescent="0.2">
      <c r="A304" s="122" t="s">
        <v>652</v>
      </c>
      <c r="B304" s="122">
        <v>0</v>
      </c>
      <c r="C304" s="122">
        <v>2887</v>
      </c>
      <c r="D304" s="140">
        <v>0</v>
      </c>
      <c r="E304" s="122">
        <v>75</v>
      </c>
      <c r="F304" s="140">
        <v>6.6319853066947303</v>
      </c>
      <c r="G304" s="140">
        <v>0</v>
      </c>
      <c r="H304" s="122">
        <v>0</v>
      </c>
      <c r="I304" s="122">
        <v>0</v>
      </c>
      <c r="J304" s="122">
        <v>83</v>
      </c>
      <c r="K304" s="122"/>
      <c r="L304" s="122"/>
      <c r="M304" s="122"/>
      <c r="N304" s="178"/>
      <c r="O304" s="122"/>
      <c r="P304" s="122"/>
      <c r="Q304" s="122"/>
      <c r="R304" s="122"/>
    </row>
    <row r="305" spans="1:18" ht="12.75" x14ac:dyDescent="0.2">
      <c r="A305" s="122" t="s">
        <v>653</v>
      </c>
      <c r="B305" s="122">
        <v>0</v>
      </c>
      <c r="C305" s="122">
        <v>6471</v>
      </c>
      <c r="D305" s="140">
        <v>0</v>
      </c>
      <c r="E305" s="122">
        <v>75</v>
      </c>
      <c r="F305" s="140">
        <v>6.6319853066947303</v>
      </c>
      <c r="G305" s="140">
        <v>0</v>
      </c>
      <c r="H305" s="122">
        <v>0</v>
      </c>
      <c r="I305" s="122">
        <v>0</v>
      </c>
      <c r="J305" s="122">
        <v>202</v>
      </c>
      <c r="K305" s="122"/>
      <c r="L305" s="122"/>
      <c r="M305" s="122"/>
      <c r="N305" s="178"/>
      <c r="O305" s="122"/>
      <c r="P305" s="122"/>
      <c r="Q305" s="122"/>
      <c r="R305" s="122"/>
    </row>
    <row r="306" spans="1:18" ht="12.75" x14ac:dyDescent="0.2">
      <c r="A306" s="122" t="s">
        <v>654</v>
      </c>
      <c r="B306" s="122">
        <v>0</v>
      </c>
      <c r="C306" s="122">
        <v>27913</v>
      </c>
      <c r="D306" s="140">
        <v>0</v>
      </c>
      <c r="E306" s="122">
        <v>75</v>
      </c>
      <c r="F306" s="140">
        <v>6.6319853066947303</v>
      </c>
      <c r="G306" s="140">
        <v>0</v>
      </c>
      <c r="H306" s="122">
        <v>0</v>
      </c>
      <c r="I306" s="122">
        <v>0</v>
      </c>
      <c r="J306" s="122">
        <v>881</v>
      </c>
      <c r="K306" s="122"/>
      <c r="L306" s="122"/>
      <c r="M306" s="122"/>
      <c r="N306" s="178"/>
      <c r="O306" s="122"/>
      <c r="P306" s="122"/>
      <c r="Q306" s="122"/>
      <c r="R306" s="122"/>
    </row>
    <row r="307" spans="1:18" ht="12.75" x14ac:dyDescent="0.2">
      <c r="A307" s="122" t="s">
        <v>655</v>
      </c>
      <c r="B307" s="122">
        <v>0</v>
      </c>
      <c r="C307" s="122">
        <v>18123</v>
      </c>
      <c r="D307" s="140">
        <v>0</v>
      </c>
      <c r="E307" s="122">
        <v>75</v>
      </c>
      <c r="F307" s="140">
        <v>6.6319853066947303</v>
      </c>
      <c r="G307" s="140">
        <v>0</v>
      </c>
      <c r="H307" s="122">
        <v>0</v>
      </c>
      <c r="I307" s="122">
        <v>0</v>
      </c>
      <c r="J307" s="122">
        <v>461</v>
      </c>
      <c r="K307" s="122"/>
      <c r="L307" s="122"/>
      <c r="M307" s="122"/>
      <c r="N307" s="178"/>
      <c r="O307" s="122"/>
      <c r="P307" s="122"/>
      <c r="Q307" s="122"/>
      <c r="R307" s="122"/>
    </row>
    <row r="308" spans="1:18" ht="12.75" x14ac:dyDescent="0.2">
      <c r="A308" s="122" t="s">
        <v>656</v>
      </c>
      <c r="B308" s="122">
        <v>0</v>
      </c>
      <c r="C308" s="122">
        <v>9831</v>
      </c>
      <c r="D308" s="140">
        <v>0</v>
      </c>
      <c r="E308" s="122">
        <v>75</v>
      </c>
      <c r="F308" s="140">
        <v>6.6319853066947303</v>
      </c>
      <c r="G308" s="140">
        <v>0</v>
      </c>
      <c r="H308" s="122">
        <v>0</v>
      </c>
      <c r="I308" s="122">
        <v>0</v>
      </c>
      <c r="J308" s="122">
        <v>272</v>
      </c>
      <c r="K308" s="122"/>
      <c r="L308" s="122"/>
      <c r="M308" s="122"/>
      <c r="N308" s="178"/>
      <c r="O308" s="122"/>
      <c r="P308" s="122"/>
      <c r="Q308" s="122"/>
      <c r="R308" s="122"/>
    </row>
    <row r="309" spans="1:18" ht="12.75" x14ac:dyDescent="0.2">
      <c r="A309" s="122" t="s">
        <v>657</v>
      </c>
      <c r="B309" s="122">
        <v>0</v>
      </c>
      <c r="C309" s="122">
        <v>5072</v>
      </c>
      <c r="D309" s="140">
        <v>0</v>
      </c>
      <c r="E309" s="122">
        <v>75</v>
      </c>
      <c r="F309" s="140">
        <v>6.6319853066947303</v>
      </c>
      <c r="G309" s="140">
        <v>0</v>
      </c>
      <c r="H309" s="122">
        <v>0</v>
      </c>
      <c r="I309" s="122">
        <v>0</v>
      </c>
      <c r="J309" s="122">
        <v>186</v>
      </c>
      <c r="K309" s="122"/>
      <c r="L309" s="122"/>
      <c r="M309" s="122"/>
      <c r="N309" s="178"/>
      <c r="O309" s="122"/>
      <c r="P309" s="122"/>
      <c r="Q309" s="122"/>
      <c r="R309" s="122"/>
    </row>
    <row r="310" spans="1:18" ht="12.75" x14ac:dyDescent="0.2">
      <c r="A310" s="122" t="s">
        <v>658</v>
      </c>
      <c r="B310" s="122">
        <v>0</v>
      </c>
      <c r="C310" s="122">
        <v>16248</v>
      </c>
      <c r="D310" s="140">
        <v>0</v>
      </c>
      <c r="E310" s="122">
        <v>75</v>
      </c>
      <c r="F310" s="140">
        <v>6.6319853066947303</v>
      </c>
      <c r="G310" s="140">
        <v>0</v>
      </c>
      <c r="H310" s="122">
        <v>0</v>
      </c>
      <c r="I310" s="122">
        <v>0</v>
      </c>
      <c r="J310" s="122">
        <v>336</v>
      </c>
      <c r="K310" s="122"/>
      <c r="L310" s="122"/>
      <c r="M310" s="122"/>
      <c r="N310" s="178"/>
      <c r="O310" s="122"/>
      <c r="P310" s="122"/>
      <c r="Q310" s="122"/>
      <c r="R310" s="122"/>
    </row>
    <row r="311" spans="1:18" ht="12.75" x14ac:dyDescent="0.2">
      <c r="A311" s="122" t="s">
        <v>659</v>
      </c>
      <c r="B311" s="122">
        <v>0</v>
      </c>
      <c r="C311" s="122">
        <v>23178</v>
      </c>
      <c r="D311" s="140">
        <v>0</v>
      </c>
      <c r="E311" s="122">
        <v>75</v>
      </c>
      <c r="F311" s="140">
        <v>6.6319853066947303</v>
      </c>
      <c r="G311" s="140">
        <v>0</v>
      </c>
      <c r="H311" s="122">
        <v>0</v>
      </c>
      <c r="I311" s="122">
        <v>0</v>
      </c>
      <c r="J311" s="122">
        <v>547</v>
      </c>
      <c r="K311" s="122"/>
      <c r="L311" s="122"/>
      <c r="M311" s="122"/>
      <c r="N311" s="178"/>
      <c r="O311" s="122"/>
      <c r="P311" s="122"/>
      <c r="Q311" s="122"/>
      <c r="R311" s="122"/>
    </row>
    <row r="312" spans="1:18" ht="12.75" x14ac:dyDescent="0.2">
      <c r="A312" s="122" t="s">
        <v>660</v>
      </c>
      <c r="B312" s="122">
        <v>0</v>
      </c>
      <c r="C312" s="122">
        <v>76088</v>
      </c>
      <c r="D312" s="140">
        <v>0</v>
      </c>
      <c r="E312" s="122">
        <v>75</v>
      </c>
      <c r="F312" s="140">
        <v>6.6319853066947303</v>
      </c>
      <c r="G312" s="140">
        <v>0</v>
      </c>
      <c r="H312" s="122">
        <v>0</v>
      </c>
      <c r="I312" s="122">
        <v>0</v>
      </c>
      <c r="J312" s="122">
        <v>2445</v>
      </c>
      <c r="K312" s="122"/>
      <c r="L312" s="122"/>
      <c r="M312" s="122"/>
      <c r="N312" s="178"/>
      <c r="O312" s="122"/>
      <c r="P312" s="122"/>
      <c r="Q312" s="122"/>
      <c r="R312" s="122"/>
    </row>
    <row r="313" spans="1:18" ht="12.75" x14ac:dyDescent="0.2">
      <c r="A313" s="122" t="s">
        <v>661</v>
      </c>
      <c r="B313" s="122">
        <v>0</v>
      </c>
      <c r="C313" s="122">
        <v>6193</v>
      </c>
      <c r="D313" s="140">
        <v>0</v>
      </c>
      <c r="E313" s="122">
        <v>75</v>
      </c>
      <c r="F313" s="140">
        <v>6.6319853066947303</v>
      </c>
      <c r="G313" s="140">
        <v>0</v>
      </c>
      <c r="H313" s="122">
        <v>0</v>
      </c>
      <c r="I313" s="122">
        <v>0</v>
      </c>
      <c r="J313" s="122">
        <v>176</v>
      </c>
      <c r="K313" s="122"/>
      <c r="L313" s="122"/>
      <c r="M313" s="122"/>
      <c r="N313" s="178"/>
      <c r="O313" s="122"/>
      <c r="P313" s="122"/>
      <c r="Q313" s="122"/>
      <c r="R313" s="122"/>
    </row>
    <row r="314" spans="1:18" ht="12.75" x14ac:dyDescent="0.2">
      <c r="A314" s="122" t="s">
        <v>662</v>
      </c>
      <c r="B314" s="122">
        <v>0</v>
      </c>
      <c r="C314" s="122">
        <v>41548</v>
      </c>
      <c r="D314" s="140">
        <v>0</v>
      </c>
      <c r="E314" s="122">
        <v>75</v>
      </c>
      <c r="F314" s="140">
        <v>6.6319853066947303</v>
      </c>
      <c r="G314" s="140">
        <v>0</v>
      </c>
      <c r="H314" s="122">
        <v>0</v>
      </c>
      <c r="I314" s="122">
        <v>0</v>
      </c>
      <c r="J314" s="122">
        <v>901</v>
      </c>
      <c r="K314" s="122"/>
      <c r="L314" s="122"/>
      <c r="M314" s="122"/>
      <c r="N314" s="178"/>
      <c r="O314" s="122"/>
      <c r="P314" s="122"/>
      <c r="Q314" s="122"/>
      <c r="R314" s="122"/>
    </row>
    <row r="315" spans="1:18" ht="12.75" x14ac:dyDescent="0.2">
      <c r="A315" s="122" t="s">
        <v>663</v>
      </c>
      <c r="B315" s="122">
        <v>0</v>
      </c>
      <c r="C315" s="122">
        <v>8183</v>
      </c>
      <c r="D315" s="140">
        <v>0</v>
      </c>
      <c r="E315" s="122">
        <v>75</v>
      </c>
      <c r="F315" s="140">
        <v>6.6319853066947303</v>
      </c>
      <c r="G315" s="140">
        <v>0</v>
      </c>
      <c r="H315" s="122">
        <v>0</v>
      </c>
      <c r="I315" s="122">
        <v>0</v>
      </c>
      <c r="J315" s="122">
        <v>315</v>
      </c>
      <c r="K315" s="122"/>
      <c r="L315" s="122"/>
      <c r="M315" s="122"/>
      <c r="N315" s="178"/>
      <c r="O315" s="122"/>
      <c r="P315" s="122"/>
      <c r="Q315" s="122"/>
      <c r="R315" s="122"/>
    </row>
    <row r="316" spans="1:18" ht="12.75" x14ac:dyDescent="0.2">
      <c r="A316" s="122" t="s">
        <v>664</v>
      </c>
      <c r="B316" s="122">
        <v>0</v>
      </c>
      <c r="C316" s="122">
        <v>3395</v>
      </c>
      <c r="D316" s="140">
        <v>0</v>
      </c>
      <c r="E316" s="122">
        <v>75</v>
      </c>
      <c r="F316" s="140">
        <v>6.6319853066947303</v>
      </c>
      <c r="G316" s="140">
        <v>0</v>
      </c>
      <c r="H316" s="122">
        <v>0</v>
      </c>
      <c r="I316" s="122">
        <v>0</v>
      </c>
      <c r="J316" s="122">
        <v>158</v>
      </c>
      <c r="K316" s="122"/>
      <c r="L316" s="122"/>
      <c r="M316" s="122"/>
      <c r="N316" s="178"/>
      <c r="O316" s="122"/>
      <c r="P316" s="122"/>
      <c r="Q316" s="122"/>
      <c r="R316" s="122"/>
    </row>
    <row r="317" spans="1:18" ht="12.75" x14ac:dyDescent="0.2">
      <c r="A317" s="122" t="s">
        <v>665</v>
      </c>
      <c r="B317" s="122">
        <v>0</v>
      </c>
      <c r="C317" s="122">
        <v>4603</v>
      </c>
      <c r="D317" s="140">
        <v>0</v>
      </c>
      <c r="E317" s="122">
        <v>75</v>
      </c>
      <c r="F317" s="140">
        <v>6.6319853066947303</v>
      </c>
      <c r="G317" s="140">
        <v>0</v>
      </c>
      <c r="H317" s="122">
        <v>0</v>
      </c>
      <c r="I317" s="122">
        <v>0</v>
      </c>
      <c r="J317" s="122">
        <v>197</v>
      </c>
      <c r="K317" s="122"/>
      <c r="L317" s="122"/>
      <c r="M317" s="122"/>
      <c r="N317" s="178"/>
      <c r="O317" s="122"/>
      <c r="P317" s="122"/>
      <c r="Q317" s="122"/>
      <c r="R317" s="122"/>
    </row>
    <row r="318" spans="1:18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86"/>
      <c r="L318" s="87"/>
      <c r="M318" s="87"/>
      <c r="N318" s="95"/>
      <c r="O318" s="87"/>
      <c r="P318" s="87"/>
    </row>
    <row r="319" spans="1:18" ht="12.75" x14ac:dyDescent="0.2">
      <c r="A319" s="196"/>
      <c r="B319" s="85"/>
      <c r="C319" s="85"/>
      <c r="D319" s="96"/>
      <c r="E319" s="98"/>
      <c r="F319" s="98"/>
      <c r="G319" s="85"/>
      <c r="H319" s="85"/>
      <c r="I319" s="85"/>
      <c r="J319" s="98"/>
    </row>
    <row r="320" spans="1:18" ht="12.75" x14ac:dyDescent="0.2">
      <c r="A320" s="196"/>
      <c r="B320" s="85"/>
      <c r="C320" s="85"/>
      <c r="D320" s="96"/>
      <c r="E320" s="98"/>
      <c r="F320" s="98"/>
      <c r="G320" s="85"/>
      <c r="H320" s="85"/>
      <c r="I320" s="85"/>
      <c r="J320" s="98"/>
    </row>
    <row r="321" spans="1:10" ht="12.75" hidden="1" x14ac:dyDescent="0.2">
      <c r="A321" s="196"/>
      <c r="B321" s="85"/>
      <c r="C321" s="85"/>
      <c r="D321" s="96"/>
      <c r="E321" s="98"/>
      <c r="F321" s="98"/>
      <c r="G321" s="85"/>
      <c r="H321" s="85"/>
      <c r="I321" s="85"/>
      <c r="J321" s="98"/>
    </row>
    <row r="322" spans="1:10" ht="12.75" hidden="1" x14ac:dyDescent="0.2">
      <c r="A322" s="196"/>
      <c r="B322" s="85"/>
      <c r="C322" s="85"/>
      <c r="D322" s="96"/>
      <c r="E322" s="98"/>
      <c r="F322" s="98"/>
      <c r="G322" s="85"/>
      <c r="H322" s="85"/>
      <c r="I322" s="85"/>
      <c r="J322" s="98"/>
    </row>
    <row r="323" spans="1:10" ht="12.75" hidden="1" x14ac:dyDescent="0.2">
      <c r="A323" s="196"/>
      <c r="B323" s="85"/>
      <c r="C323" s="85"/>
      <c r="D323" s="96"/>
      <c r="E323" s="98"/>
      <c r="F323" s="98"/>
      <c r="G323" s="85"/>
      <c r="H323" s="85"/>
      <c r="I323" s="85"/>
      <c r="J323" s="98"/>
    </row>
    <row r="324" spans="1:10" ht="12.75" hidden="1" x14ac:dyDescent="0.2">
      <c r="A324" s="196"/>
      <c r="B324" s="85"/>
      <c r="C324" s="85"/>
      <c r="D324" s="96"/>
      <c r="E324" s="98"/>
      <c r="F324" s="98"/>
      <c r="G324" s="85"/>
      <c r="H324" s="85"/>
      <c r="I324" s="85"/>
      <c r="J324" s="98"/>
    </row>
    <row r="325" spans="1:10" ht="12.75" hidden="1" x14ac:dyDescent="0.2">
      <c r="A325" s="196"/>
      <c r="B325" s="85"/>
      <c r="C325" s="85"/>
      <c r="D325" s="96"/>
      <c r="E325" s="98"/>
      <c r="F325" s="98"/>
      <c r="G325" s="85"/>
      <c r="H325" s="85"/>
      <c r="I325" s="85"/>
      <c r="J325" s="98"/>
    </row>
    <row r="326" spans="1:10" ht="12.75" hidden="1" x14ac:dyDescent="0.2">
      <c r="A326" s="196"/>
      <c r="B326" s="85"/>
      <c r="C326" s="85"/>
      <c r="D326" s="96"/>
      <c r="E326" s="98"/>
      <c r="F326" s="98"/>
      <c r="G326" s="85"/>
      <c r="H326" s="85"/>
      <c r="I326" s="85"/>
      <c r="J326" s="98"/>
    </row>
    <row r="327" spans="1:10" ht="12.75" hidden="1" x14ac:dyDescent="0.2">
      <c r="A327" s="196"/>
      <c r="B327" s="85"/>
      <c r="C327" s="85"/>
      <c r="D327" s="96"/>
      <c r="E327" s="98"/>
      <c r="F327" s="98"/>
      <c r="G327" s="85"/>
      <c r="H327" s="85"/>
      <c r="I327" s="85"/>
      <c r="J327" s="98"/>
    </row>
    <row r="328" spans="1:10" ht="12.75" hidden="1" x14ac:dyDescent="0.2">
      <c r="A328" s="196"/>
      <c r="B328" s="85"/>
      <c r="C328" s="85"/>
      <c r="D328" s="96"/>
      <c r="E328" s="98"/>
      <c r="F328" s="98"/>
      <c r="G328" s="85"/>
      <c r="H328" s="85"/>
      <c r="I328" s="85"/>
      <c r="J328" s="98"/>
    </row>
    <row r="329" spans="1:10" ht="12.75" hidden="1" x14ac:dyDescent="0.2">
      <c r="A329" s="196"/>
      <c r="B329" s="85"/>
      <c r="C329" s="85"/>
      <c r="D329" s="96"/>
      <c r="E329" s="98"/>
      <c r="F329" s="98"/>
      <c r="G329" s="85"/>
      <c r="H329" s="85"/>
      <c r="I329" s="85"/>
      <c r="J329" s="98"/>
    </row>
    <row r="330" spans="1:10" ht="12.75" hidden="1" x14ac:dyDescent="0.2">
      <c r="A330" s="196"/>
      <c r="B330" s="85"/>
      <c r="C330" s="85"/>
      <c r="D330" s="96"/>
      <c r="E330" s="98"/>
      <c r="F330" s="98"/>
      <c r="G330" s="85"/>
      <c r="H330" s="85"/>
      <c r="I330" s="85"/>
      <c r="J330" s="98"/>
    </row>
    <row r="331" spans="1:10" ht="12.75" hidden="1" x14ac:dyDescent="0.2">
      <c r="A331" s="196"/>
      <c r="B331" s="85"/>
      <c r="C331" s="85"/>
      <c r="D331" s="96"/>
      <c r="E331" s="98"/>
      <c r="F331" s="98"/>
      <c r="G331" s="85"/>
      <c r="H331" s="85"/>
      <c r="I331" s="85"/>
      <c r="J331" s="98"/>
    </row>
    <row r="332" spans="1:10" ht="12.75" hidden="1" x14ac:dyDescent="0.2">
      <c r="A332" s="196"/>
      <c r="B332" s="85"/>
      <c r="C332" s="85"/>
      <c r="D332" s="96"/>
      <c r="E332" s="98"/>
      <c r="F332" s="98"/>
      <c r="G332" s="85"/>
      <c r="H332" s="85"/>
      <c r="I332" s="85"/>
      <c r="J332" s="98"/>
    </row>
    <row r="333" spans="1:10" ht="12.75" hidden="1" x14ac:dyDescent="0.2">
      <c r="A333" s="196"/>
      <c r="B333" s="85"/>
      <c r="C333" s="85"/>
      <c r="D333" s="96"/>
      <c r="E333" s="98"/>
      <c r="F333" s="98"/>
      <c r="G333" s="85"/>
      <c r="H333" s="85"/>
      <c r="I333" s="85"/>
      <c r="J333" s="98"/>
    </row>
    <row r="334" spans="1:10" ht="12.75" hidden="1" x14ac:dyDescent="0.2">
      <c r="A334" s="196"/>
      <c r="B334" s="85"/>
      <c r="C334" s="85"/>
      <c r="D334" s="96"/>
      <c r="E334" s="98"/>
      <c r="F334" s="98"/>
      <c r="G334" s="85"/>
      <c r="H334" s="85"/>
      <c r="I334" s="85"/>
      <c r="J334" s="98"/>
    </row>
    <row r="335" spans="1:10" ht="12.75" hidden="1" x14ac:dyDescent="0.2">
      <c r="A335" s="196"/>
      <c r="B335" s="85"/>
      <c r="C335" s="85"/>
      <c r="D335" s="96"/>
      <c r="E335" s="98"/>
      <c r="F335" s="98"/>
      <c r="G335" s="85"/>
      <c r="H335" s="85"/>
      <c r="I335" s="85"/>
      <c r="J335" s="98"/>
    </row>
    <row r="336" spans="1:10" ht="12.75" hidden="1" x14ac:dyDescent="0.2">
      <c r="A336" s="196"/>
      <c r="B336" s="85"/>
      <c r="C336" s="85"/>
      <c r="D336" s="96"/>
      <c r="E336" s="98"/>
      <c r="F336" s="98"/>
      <c r="G336" s="85"/>
      <c r="H336" s="85"/>
      <c r="I336" s="85"/>
      <c r="J336" s="98"/>
    </row>
    <row r="337" spans="1:10" ht="12.75" hidden="1" x14ac:dyDescent="0.2">
      <c r="A337" s="196"/>
      <c r="B337" s="85"/>
      <c r="C337" s="85"/>
      <c r="D337" s="96"/>
      <c r="E337" s="98"/>
      <c r="F337" s="98"/>
      <c r="G337" s="85"/>
      <c r="H337" s="85"/>
      <c r="I337" s="85"/>
      <c r="J337" s="98"/>
    </row>
    <row r="338" spans="1:10" ht="12.75" hidden="1" x14ac:dyDescent="0.2">
      <c r="A338" s="196"/>
      <c r="B338" s="85"/>
      <c r="C338" s="85"/>
      <c r="D338" s="96"/>
      <c r="E338" s="98"/>
      <c r="F338" s="98"/>
      <c r="G338" s="85"/>
      <c r="H338" s="85"/>
      <c r="I338" s="85"/>
      <c r="J338" s="98"/>
    </row>
    <row r="339" spans="1:10" ht="12.75" hidden="1" x14ac:dyDescent="0.2">
      <c r="A339" s="196"/>
      <c r="B339" s="85"/>
      <c r="C339" s="85"/>
      <c r="D339" s="96"/>
      <c r="E339" s="98"/>
      <c r="F339" s="98"/>
      <c r="G339" s="85"/>
      <c r="H339" s="85"/>
      <c r="I339" s="85"/>
      <c r="J339" s="98"/>
    </row>
    <row r="340" spans="1:10" ht="12.75" hidden="1" x14ac:dyDescent="0.2">
      <c r="A340" s="196"/>
      <c r="B340" s="85"/>
      <c r="C340" s="85"/>
      <c r="D340" s="96"/>
      <c r="E340" s="98"/>
      <c r="F340" s="98"/>
      <c r="G340" s="85"/>
      <c r="H340" s="85"/>
      <c r="I340" s="85"/>
      <c r="J340" s="98"/>
    </row>
    <row r="341" spans="1:10" ht="12.75" hidden="1" x14ac:dyDescent="0.2">
      <c r="A341" s="196"/>
      <c r="B341" s="85"/>
      <c r="C341" s="85"/>
      <c r="D341" s="96"/>
      <c r="E341" s="98"/>
      <c r="F341" s="98"/>
      <c r="G341" s="85"/>
      <c r="H341" s="85"/>
      <c r="I341" s="85"/>
      <c r="J341" s="98"/>
    </row>
    <row r="342" spans="1:10" ht="12.75" hidden="1" x14ac:dyDescent="0.2">
      <c r="A342" s="196"/>
      <c r="B342" s="85"/>
      <c r="C342" s="85"/>
      <c r="D342" s="96"/>
      <c r="E342" s="98"/>
      <c r="F342" s="98"/>
      <c r="G342" s="85"/>
      <c r="H342" s="85"/>
      <c r="I342" s="85"/>
      <c r="J342" s="98"/>
    </row>
    <row r="343" spans="1:10" ht="12.75" hidden="1" x14ac:dyDescent="0.2">
      <c r="A343" s="196"/>
      <c r="B343" s="85"/>
      <c r="C343" s="85"/>
      <c r="D343" s="96"/>
      <c r="E343" s="98"/>
      <c r="F343" s="98"/>
      <c r="G343" s="85"/>
      <c r="H343" s="85"/>
      <c r="I343" s="85"/>
      <c r="J343" s="98"/>
    </row>
    <row r="344" spans="1:10" ht="12.75" hidden="1" x14ac:dyDescent="0.2">
      <c r="A344" s="196"/>
      <c r="B344" s="85"/>
      <c r="C344" s="85"/>
      <c r="D344" s="96"/>
      <c r="E344" s="98"/>
      <c r="F344" s="98"/>
      <c r="G344" s="85"/>
      <c r="H344" s="85"/>
      <c r="I344" s="85"/>
      <c r="J344" s="98"/>
    </row>
    <row r="345" spans="1:10" hidden="1" x14ac:dyDescent="0.2"/>
    <row r="346" spans="1:10" hidden="1" x14ac:dyDescent="0.2"/>
  </sheetData>
  <mergeCells count="1">
    <mergeCell ref="G3:I3"/>
  </mergeCells>
  <conditionalFormatting sqref="B8:J317">
    <cfRule type="cellIs" dxfId="7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Header>&amp;LStatistiska centralbyrån
Offentlig ekonomi och mikrosimuleringar</oddHeader>
  </headerFooter>
  <rowBreaks count="6" manualBreakCount="6">
    <brk id="166" max="16383" man="1"/>
    <brk id="193" max="16383" man="1"/>
    <brk id="218" max="16383" man="1"/>
    <brk id="242" max="16383" man="1"/>
    <brk id="269" max="16383" man="1"/>
    <brk id="29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76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1.7109375" customWidth="1"/>
    <col min="6" max="6" width="10.28515625" customWidth="1"/>
    <col min="7" max="7" width="7.42578125" customWidth="1"/>
    <col min="8" max="8" width="7.7109375" style="66" customWidth="1"/>
    <col min="9" max="9" width="12.5703125" customWidth="1"/>
    <col min="10" max="10" width="10.5703125" customWidth="1"/>
    <col min="11" max="11" width="7.28515625" customWidth="1"/>
    <col min="12" max="12" width="7.140625" customWidth="1"/>
    <col min="13" max="13" width="6.28515625" bestFit="1" customWidth="1"/>
    <col min="14" max="14" width="7.7109375" customWidth="1"/>
    <col min="15" max="15" width="7.42578125" customWidth="1"/>
    <col min="16" max="16" width="6.42578125" customWidth="1"/>
    <col min="17" max="17" width="3.28515625" customWidth="1"/>
    <col min="18" max="18" width="8" customWidth="1"/>
    <col min="19" max="19" width="7.85546875" customWidth="1"/>
    <col min="20" max="20" width="7.7109375" customWidth="1"/>
    <col min="21" max="21" width="8.28515625" customWidth="1"/>
    <col min="22" max="22" width="8.42578125" customWidth="1"/>
    <col min="23" max="23" width="8.42578125" style="73" customWidth="1"/>
    <col min="24" max="24" width="2.28515625" customWidth="1"/>
    <col min="25" max="38" width="9.140625" hidden="1" customWidth="1"/>
    <col min="39" max="43" width="0" hidden="1" customWidth="1"/>
    <col min="44" max="16384" width="9.140625" hidden="1"/>
  </cols>
  <sheetData>
    <row r="1" spans="1:24" ht="11.25" customHeight="1" x14ac:dyDescent="0.2"/>
    <row r="2" spans="1:24" ht="16.5" thickBot="1" x14ac:dyDescent="0.3">
      <c r="A2" s="71" t="str">
        <f>"Tabell 9  Äldreomsorg, utjämningsåret "&amp;Innehåll!C46</f>
        <v>Tabell 9  Äldreomsorg, utjämningsåret 2017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0"/>
      <c r="V2" s="70"/>
      <c r="W2" s="72"/>
      <c r="X2" s="70"/>
    </row>
    <row r="3" spans="1:24" ht="6.75" customHeight="1" x14ac:dyDescent="0.2"/>
    <row r="4" spans="1:24" s="66" customFormat="1" ht="25.5" customHeight="1" x14ac:dyDescent="0.2">
      <c r="A4" t="s">
        <v>19</v>
      </c>
      <c r="B4"/>
      <c r="D4" s="667" t="s">
        <v>282</v>
      </c>
      <c r="E4" s="667"/>
      <c r="F4" s="667"/>
      <c r="G4" s="667"/>
      <c r="H4" s="74"/>
      <c r="J4" s="668" t="s">
        <v>77</v>
      </c>
      <c r="K4" s="668"/>
      <c r="L4" s="668"/>
      <c r="M4" s="668"/>
      <c r="N4" s="668"/>
      <c r="O4" s="668"/>
      <c r="P4" s="668"/>
      <c r="Q4" s="668"/>
      <c r="R4" s="668"/>
      <c r="S4" s="668"/>
      <c r="T4" s="668"/>
      <c r="U4" s="668"/>
      <c r="V4" s="668"/>
      <c r="W4" s="668"/>
    </row>
    <row r="5" spans="1:24" s="66" customFormat="1" ht="15" customHeight="1" x14ac:dyDescent="0.2">
      <c r="A5"/>
      <c r="B5"/>
      <c r="D5" s="206"/>
      <c r="E5" s="206"/>
      <c r="F5" s="206"/>
      <c r="G5" s="206"/>
      <c r="H5" s="74"/>
      <c r="I5" s="208"/>
      <c r="J5" s="209"/>
      <c r="K5" s="666" t="s">
        <v>286</v>
      </c>
      <c r="L5" s="666"/>
      <c r="M5" s="666"/>
      <c r="N5" s="666"/>
      <c r="O5" s="666"/>
      <c r="P5" s="666"/>
      <c r="Q5" s="209"/>
      <c r="R5" s="666" t="s">
        <v>285</v>
      </c>
      <c r="S5" s="666"/>
      <c r="T5" s="666"/>
      <c r="U5" s="666"/>
      <c r="V5" s="666"/>
      <c r="W5" s="666"/>
    </row>
    <row r="6" spans="1:24" s="66" customFormat="1" ht="38.25" x14ac:dyDescent="0.2">
      <c r="A6" s="3" t="s">
        <v>47</v>
      </c>
      <c r="B6" s="192" t="s">
        <v>284</v>
      </c>
      <c r="C6" s="192" t="s">
        <v>283</v>
      </c>
      <c r="D6" s="192" t="s">
        <v>174</v>
      </c>
      <c r="E6" s="192" t="s">
        <v>175</v>
      </c>
      <c r="F6" s="192" t="s">
        <v>176</v>
      </c>
      <c r="G6" s="192" t="s">
        <v>177</v>
      </c>
      <c r="H6" s="199"/>
      <c r="I6" s="192" t="str">
        <f>"Folkmängd 31/12 -"&amp;Innehåll!C46-2</f>
        <v>Folkmängd 31/12 -2015</v>
      </c>
      <c r="J6" s="192" t="s">
        <v>159</v>
      </c>
      <c r="K6" s="192" t="s">
        <v>287</v>
      </c>
      <c r="L6" s="192" t="s">
        <v>288</v>
      </c>
      <c r="M6" s="192" t="s">
        <v>289</v>
      </c>
      <c r="N6" s="192" t="s">
        <v>290</v>
      </c>
      <c r="O6" s="192" t="s">
        <v>291</v>
      </c>
      <c r="P6" s="192" t="s">
        <v>292</v>
      </c>
      <c r="Q6" s="192"/>
      <c r="R6" s="192" t="s">
        <v>287</v>
      </c>
      <c r="S6" s="192" t="s">
        <v>288</v>
      </c>
      <c r="T6" s="192" t="s">
        <v>289</v>
      </c>
      <c r="U6" s="192" t="s">
        <v>290</v>
      </c>
      <c r="V6" s="192" t="s">
        <v>291</v>
      </c>
      <c r="W6" s="192" t="s">
        <v>292</v>
      </c>
      <c r="X6" s="101"/>
    </row>
    <row r="7" spans="1:24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 t="s">
        <v>100</v>
      </c>
      <c r="L7" s="199" t="s">
        <v>101</v>
      </c>
      <c r="M7" s="199" t="s">
        <v>102</v>
      </c>
      <c r="N7" s="199" t="s">
        <v>103</v>
      </c>
      <c r="O7" s="199" t="s">
        <v>104</v>
      </c>
      <c r="P7" s="199" t="s">
        <v>105</v>
      </c>
      <c r="Q7" s="199"/>
      <c r="R7" s="199" t="s">
        <v>106</v>
      </c>
      <c r="S7" s="199" t="s">
        <v>128</v>
      </c>
      <c r="T7" s="199" t="s">
        <v>181</v>
      </c>
      <c r="U7" s="199" t="s">
        <v>179</v>
      </c>
      <c r="V7" s="199" t="s">
        <v>180</v>
      </c>
      <c r="W7" s="200" t="s">
        <v>182</v>
      </c>
      <c r="X7" s="80"/>
    </row>
    <row r="8" spans="1:24" s="74" customFormat="1" ht="15.75" customHeight="1" x14ac:dyDescent="0.2">
      <c r="A8" s="69"/>
      <c r="B8" s="192" t="s">
        <v>178</v>
      </c>
      <c r="C8" s="192" t="s">
        <v>340</v>
      </c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217"/>
      <c r="X8" s="80"/>
    </row>
    <row r="9" spans="1:24" ht="18.75" customHeight="1" x14ac:dyDescent="0.2">
      <c r="A9" s="18" t="s">
        <v>358</v>
      </c>
      <c r="B9" s="122"/>
      <c r="C9" s="122"/>
      <c r="D9" s="122"/>
      <c r="E9" s="122"/>
      <c r="F9" s="122"/>
      <c r="G9" s="122"/>
      <c r="H9" s="18"/>
      <c r="I9" s="122"/>
      <c r="J9" s="204"/>
      <c r="K9" s="198"/>
      <c r="L9" s="198"/>
      <c r="M9" s="198"/>
      <c r="N9" s="198"/>
      <c r="O9" s="198"/>
      <c r="P9" s="198"/>
      <c r="Q9" s="198"/>
      <c r="R9" s="122"/>
      <c r="S9" s="122"/>
      <c r="T9" s="122"/>
      <c r="U9" s="122"/>
      <c r="V9" s="122"/>
      <c r="W9" s="122"/>
    </row>
    <row r="10" spans="1:24" ht="12.75" x14ac:dyDescent="0.2">
      <c r="A10" s="122" t="s">
        <v>359</v>
      </c>
      <c r="B10" s="122">
        <v>5745</v>
      </c>
      <c r="C10" s="122">
        <v>5752.5161111278803</v>
      </c>
      <c r="D10" s="140">
        <v>-57.397029294164398</v>
      </c>
      <c r="E10" s="140">
        <v>-11.4981784748969</v>
      </c>
      <c r="F10" s="140">
        <v>55.334910594714401</v>
      </c>
      <c r="G10" s="140">
        <v>6.0708372262483197</v>
      </c>
      <c r="H10" s="122"/>
      <c r="I10" s="122">
        <v>89425</v>
      </c>
      <c r="J10" s="204">
        <v>1.1868625077687001</v>
      </c>
      <c r="K10" s="198">
        <v>6.2488118535085298E-2</v>
      </c>
      <c r="L10" s="198">
        <v>1.02320380206877E-2</v>
      </c>
      <c r="M10" s="198">
        <v>7.60413754542913E-4</v>
      </c>
      <c r="N10" s="198">
        <v>4.8331003634330398E-2</v>
      </c>
      <c r="O10" s="198">
        <v>1.35644394744199E-2</v>
      </c>
      <c r="P10" s="198">
        <v>3.0752026838132499E-3</v>
      </c>
      <c r="Q10" s="198"/>
      <c r="R10" s="122">
        <v>6947.7653716733703</v>
      </c>
      <c r="S10" s="122">
        <v>47953.913848939701</v>
      </c>
      <c r="T10" s="122">
        <v>129050.266095275</v>
      </c>
      <c r="U10" s="122">
        <v>27874.613572665701</v>
      </c>
      <c r="V10" s="122">
        <v>124042.412913387</v>
      </c>
      <c r="W10" s="122">
        <v>258227.38157394499</v>
      </c>
    </row>
    <row r="11" spans="1:24" ht="12.75" x14ac:dyDescent="0.2">
      <c r="A11" s="122" t="s">
        <v>360</v>
      </c>
      <c r="B11" s="122">
        <v>11238</v>
      </c>
      <c r="C11" s="122">
        <v>11675.052578876201</v>
      </c>
      <c r="D11" s="140">
        <v>-61.753244054480703</v>
      </c>
      <c r="E11" s="140">
        <v>-11.4981784748969</v>
      </c>
      <c r="F11" s="140">
        <v>8.6975854722646595</v>
      </c>
      <c r="G11" s="140">
        <v>-372.96320298776197</v>
      </c>
      <c r="H11" s="122"/>
      <c r="I11" s="122">
        <v>32421</v>
      </c>
      <c r="J11" s="204">
        <v>1.1868625077687001</v>
      </c>
      <c r="K11" s="198">
        <v>8.7566700595293201E-2</v>
      </c>
      <c r="L11" s="198">
        <v>2.09740600228247E-2</v>
      </c>
      <c r="M11" s="198">
        <v>3.3620184448351401E-3</v>
      </c>
      <c r="N11" s="198">
        <v>5.0214367231115602E-2</v>
      </c>
      <c r="O11" s="198">
        <v>2.4860429968230499E-2</v>
      </c>
      <c r="P11" s="198">
        <v>1.2800345455106299E-2</v>
      </c>
      <c r="Q11" s="198"/>
      <c r="R11" s="122">
        <v>6947.7653716733703</v>
      </c>
      <c r="S11" s="122">
        <v>47953.913848939701</v>
      </c>
      <c r="T11" s="122">
        <v>129050.266095275</v>
      </c>
      <c r="U11" s="122">
        <v>27874.613572665701</v>
      </c>
      <c r="V11" s="122">
        <v>124042.412913387</v>
      </c>
      <c r="W11" s="122">
        <v>258227.38157394499</v>
      </c>
    </row>
    <row r="12" spans="1:24" ht="12.75" x14ac:dyDescent="0.2">
      <c r="A12" s="122" t="s">
        <v>361</v>
      </c>
      <c r="B12" s="122">
        <v>6512</v>
      </c>
      <c r="C12" s="122">
        <v>6608.0500610651998</v>
      </c>
      <c r="D12" s="140">
        <v>20.158899955584399</v>
      </c>
      <c r="E12" s="140">
        <v>-11.4981784748969</v>
      </c>
      <c r="F12" s="140">
        <v>-9.1625123333972596</v>
      </c>
      <c r="G12" s="140">
        <v>-95.884738982073102</v>
      </c>
      <c r="H12" s="122"/>
      <c r="I12" s="122">
        <v>26984</v>
      </c>
      <c r="J12" s="204">
        <v>1.1868625077687001</v>
      </c>
      <c r="K12" s="198">
        <v>8.8385710050400204E-2</v>
      </c>
      <c r="L12" s="198">
        <v>1.3637711236288199E-2</v>
      </c>
      <c r="M12" s="198">
        <v>1.3711829232137601E-3</v>
      </c>
      <c r="N12" s="198">
        <v>4.6768455380966502E-2</v>
      </c>
      <c r="O12" s="198">
        <v>1.4008301215535099E-2</v>
      </c>
      <c r="P12" s="198">
        <v>4.1876667654906601E-3</v>
      </c>
      <c r="Q12" s="198"/>
      <c r="R12" s="122">
        <v>6947.7653716733703</v>
      </c>
      <c r="S12" s="122">
        <v>47953.913848939701</v>
      </c>
      <c r="T12" s="122">
        <v>129050.266095275</v>
      </c>
      <c r="U12" s="122">
        <v>27874.613572665701</v>
      </c>
      <c r="V12" s="122">
        <v>124042.412913387</v>
      </c>
      <c r="W12" s="122">
        <v>258227.38157394499</v>
      </c>
    </row>
    <row r="13" spans="1:24" ht="12.75" x14ac:dyDescent="0.2">
      <c r="A13" s="122" t="s">
        <v>362</v>
      </c>
      <c r="B13" s="122">
        <v>6277</v>
      </c>
      <c r="C13" s="122">
        <v>6301.3984312701396</v>
      </c>
      <c r="D13" s="140">
        <v>-50.464272988056102</v>
      </c>
      <c r="E13" s="140">
        <v>-11.4981784748969</v>
      </c>
      <c r="F13" s="140">
        <v>10.823126148435501</v>
      </c>
      <c r="G13" s="140">
        <v>26.592285518481201</v>
      </c>
      <c r="H13" s="122"/>
      <c r="I13" s="122">
        <v>83866</v>
      </c>
      <c r="J13" s="204">
        <v>1.1868625077687001</v>
      </c>
      <c r="K13" s="198">
        <v>7.31047146638686E-2</v>
      </c>
      <c r="L13" s="198">
        <v>9.6821119404764695E-3</v>
      </c>
      <c r="M13" s="198">
        <v>6.7965564114182196E-4</v>
      </c>
      <c r="N13" s="198">
        <v>5.38001096988052E-2</v>
      </c>
      <c r="O13" s="198">
        <v>1.45470154770706E-2</v>
      </c>
      <c r="P13" s="198">
        <v>3.6606014356234898E-3</v>
      </c>
      <c r="Q13" s="198"/>
      <c r="R13" s="122">
        <v>6947.7653716733703</v>
      </c>
      <c r="S13" s="122">
        <v>47953.913848939701</v>
      </c>
      <c r="T13" s="122">
        <v>129050.266095275</v>
      </c>
      <c r="U13" s="122">
        <v>27874.613572665701</v>
      </c>
      <c r="V13" s="122">
        <v>124042.412913387</v>
      </c>
      <c r="W13" s="122">
        <v>258227.38157394499</v>
      </c>
    </row>
    <row r="14" spans="1:24" ht="12.75" x14ac:dyDescent="0.2">
      <c r="A14" s="122" t="s">
        <v>363</v>
      </c>
      <c r="B14" s="122">
        <v>6066</v>
      </c>
      <c r="C14" s="122">
        <v>6162.5354909979196</v>
      </c>
      <c r="D14" s="140">
        <v>-60.631604113670299</v>
      </c>
      <c r="E14" s="140">
        <v>-11.4981784748969</v>
      </c>
      <c r="F14" s="140">
        <v>21.920067140687301</v>
      </c>
      <c r="G14" s="140">
        <v>-46.182552108297003</v>
      </c>
      <c r="H14" s="122"/>
      <c r="I14" s="122">
        <v>105311</v>
      </c>
      <c r="J14" s="204">
        <v>1.1868625077687001</v>
      </c>
      <c r="K14" s="198">
        <v>5.7202001690231798E-2</v>
      </c>
      <c r="L14" s="198">
        <v>9.6666065273333292E-3</v>
      </c>
      <c r="M14" s="198">
        <v>9.4956842115258603E-4</v>
      </c>
      <c r="N14" s="198">
        <v>4.6272469162765499E-2</v>
      </c>
      <c r="O14" s="198">
        <v>1.50316681068454E-2</v>
      </c>
      <c r="P14" s="198">
        <v>4.0831442109561201E-3</v>
      </c>
      <c r="Q14" s="198"/>
      <c r="R14" s="122">
        <v>6947.7653716733703</v>
      </c>
      <c r="S14" s="122">
        <v>47953.913848939701</v>
      </c>
      <c r="T14" s="122">
        <v>129050.266095275</v>
      </c>
      <c r="U14" s="122">
        <v>27874.613572665701</v>
      </c>
      <c r="V14" s="122">
        <v>124042.412913387</v>
      </c>
      <c r="W14" s="122">
        <v>258227.38157394499</v>
      </c>
    </row>
    <row r="15" spans="1:24" ht="12.75" x14ac:dyDescent="0.2">
      <c r="A15" s="122" t="s">
        <v>364</v>
      </c>
      <c r="B15" s="122">
        <v>8060</v>
      </c>
      <c r="C15" s="122">
        <v>8215.2785091220703</v>
      </c>
      <c r="D15" s="140">
        <v>-61.457187911210902</v>
      </c>
      <c r="E15" s="140">
        <v>-11.4981784748969</v>
      </c>
      <c r="F15" s="140">
        <v>23.012333445233701</v>
      </c>
      <c r="G15" s="140">
        <v>-105.567021301632</v>
      </c>
      <c r="H15" s="122"/>
      <c r="I15" s="122">
        <v>72429</v>
      </c>
      <c r="J15" s="204">
        <v>1.1868625077687001</v>
      </c>
      <c r="K15" s="198">
        <v>7.7344709991854096E-2</v>
      </c>
      <c r="L15" s="198">
        <v>1.46626351323365E-2</v>
      </c>
      <c r="M15" s="198">
        <v>1.7810545499730799E-3</v>
      </c>
      <c r="N15" s="198">
        <v>5.5350757293349401E-2</v>
      </c>
      <c r="O15" s="198">
        <v>1.94673404299383E-2</v>
      </c>
      <c r="P15" s="198">
        <v>5.7849756313079004E-3</v>
      </c>
      <c r="Q15" s="198"/>
      <c r="R15" s="122">
        <v>6947.7653716733703</v>
      </c>
      <c r="S15" s="122">
        <v>47953.913848939701</v>
      </c>
      <c r="T15" s="122">
        <v>129050.266095275</v>
      </c>
      <c r="U15" s="122">
        <v>27874.613572665701</v>
      </c>
      <c r="V15" s="122">
        <v>124042.412913387</v>
      </c>
      <c r="W15" s="122">
        <v>258227.38157394499</v>
      </c>
    </row>
    <row r="16" spans="1:24" ht="12.75" x14ac:dyDescent="0.2">
      <c r="A16" s="122" t="s">
        <v>365</v>
      </c>
      <c r="B16" s="122">
        <v>11337</v>
      </c>
      <c r="C16" s="122">
        <v>11680.393361209801</v>
      </c>
      <c r="D16" s="140">
        <v>-61.789057598551402</v>
      </c>
      <c r="E16" s="140">
        <v>-11.4981784748969</v>
      </c>
      <c r="F16" s="140">
        <v>13.9893889702234</v>
      </c>
      <c r="G16" s="140">
        <v>-284.05333491007599</v>
      </c>
      <c r="H16" s="122"/>
      <c r="I16" s="122">
        <v>46302</v>
      </c>
      <c r="J16" s="204">
        <v>1.1868625077687001</v>
      </c>
      <c r="K16" s="198">
        <v>8.1573150187896806E-2</v>
      </c>
      <c r="L16" s="198">
        <v>1.85953090579241E-2</v>
      </c>
      <c r="M16" s="198">
        <v>3.3907822556261099E-3</v>
      </c>
      <c r="N16" s="198">
        <v>6.1509222063841698E-2</v>
      </c>
      <c r="O16" s="198">
        <v>2.5592846961254401E-2</v>
      </c>
      <c r="P16" s="198">
        <v>1.18353418858797E-2</v>
      </c>
      <c r="Q16" s="198"/>
      <c r="R16" s="122">
        <v>6947.7653716733703</v>
      </c>
      <c r="S16" s="122">
        <v>47953.913848939701</v>
      </c>
      <c r="T16" s="122">
        <v>129050.266095275</v>
      </c>
      <c r="U16" s="122">
        <v>27874.613572665701</v>
      </c>
      <c r="V16" s="122">
        <v>124042.412913387</v>
      </c>
      <c r="W16" s="122">
        <v>258227.38157394499</v>
      </c>
    </row>
    <row r="17" spans="1:23" ht="12.75" x14ac:dyDescent="0.2">
      <c r="A17" s="122" t="s">
        <v>366</v>
      </c>
      <c r="B17" s="122">
        <v>7362</v>
      </c>
      <c r="C17" s="122">
        <v>7526.7459759307503</v>
      </c>
      <c r="D17" s="140">
        <v>-60.962372337928699</v>
      </c>
      <c r="E17" s="140">
        <v>-11.4981784748969</v>
      </c>
      <c r="F17" s="140">
        <v>12.000541370940001</v>
      </c>
      <c r="G17" s="140">
        <v>-104.246121203717</v>
      </c>
      <c r="H17" s="122"/>
      <c r="I17" s="122">
        <v>97986</v>
      </c>
      <c r="J17" s="204">
        <v>1.1868625077687001</v>
      </c>
      <c r="K17" s="198">
        <v>7.0336578694915594E-2</v>
      </c>
      <c r="L17" s="198">
        <v>1.1909864674545301E-2</v>
      </c>
      <c r="M17" s="198">
        <v>1.6737084889678099E-3</v>
      </c>
      <c r="N17" s="198">
        <v>5.0895025820015101E-2</v>
      </c>
      <c r="O17" s="198">
        <v>1.7165717551486898E-2</v>
      </c>
      <c r="P17" s="198">
        <v>5.8783907905210903E-3</v>
      </c>
      <c r="Q17" s="198"/>
      <c r="R17" s="122">
        <v>6947.7653716733703</v>
      </c>
      <c r="S17" s="122">
        <v>47953.913848939701</v>
      </c>
      <c r="T17" s="122">
        <v>129050.266095275</v>
      </c>
      <c r="U17" s="122">
        <v>27874.613572665701</v>
      </c>
      <c r="V17" s="122">
        <v>124042.412913387</v>
      </c>
      <c r="W17" s="122">
        <v>258227.38157394499</v>
      </c>
    </row>
    <row r="18" spans="1:23" ht="12.75" x14ac:dyDescent="0.2">
      <c r="A18" s="122" t="s">
        <v>367</v>
      </c>
      <c r="B18" s="122">
        <v>12408</v>
      </c>
      <c r="C18" s="122">
        <v>12429.176329435901</v>
      </c>
      <c r="D18" s="140">
        <v>80.196198906893997</v>
      </c>
      <c r="E18" s="140">
        <v>-11.4981784748969</v>
      </c>
      <c r="F18" s="140">
        <v>-15.29275017918</v>
      </c>
      <c r="G18" s="140">
        <v>-74.5614723825543</v>
      </c>
      <c r="H18" s="122"/>
      <c r="I18" s="122">
        <v>58669</v>
      </c>
      <c r="J18" s="204">
        <v>1.1868625077687001</v>
      </c>
      <c r="K18" s="198">
        <v>0.11841006323612099</v>
      </c>
      <c r="L18" s="198">
        <v>2.1237791678740001E-2</v>
      </c>
      <c r="M18" s="198">
        <v>2.2840000681791099E-3</v>
      </c>
      <c r="N18" s="198">
        <v>8.3127375615742599E-2</v>
      </c>
      <c r="O18" s="198">
        <v>2.9010209821200301E-2</v>
      </c>
      <c r="P18" s="198">
        <v>9.3746271455112593E-3</v>
      </c>
      <c r="Q18" s="198"/>
      <c r="R18" s="122">
        <v>6947.7653716733703</v>
      </c>
      <c r="S18" s="122">
        <v>47953.913848939701</v>
      </c>
      <c r="T18" s="122">
        <v>129050.266095275</v>
      </c>
      <c r="U18" s="122">
        <v>27874.613572665701</v>
      </c>
      <c r="V18" s="122">
        <v>124042.412913387</v>
      </c>
      <c r="W18" s="122">
        <v>258227.38157394499</v>
      </c>
    </row>
    <row r="19" spans="1:23" ht="12.75" x14ac:dyDescent="0.2">
      <c r="A19" s="122" t="s">
        <v>368</v>
      </c>
      <c r="B19" s="122">
        <v>5680</v>
      </c>
      <c r="C19" s="122">
        <v>5658.7060526267796</v>
      </c>
      <c r="D19" s="140">
        <v>-46.357304661732698</v>
      </c>
      <c r="E19" s="140">
        <v>-11.4981784748969</v>
      </c>
      <c r="F19" s="140">
        <v>-19.7053129044507</v>
      </c>
      <c r="G19" s="140">
        <v>99.092862303366402</v>
      </c>
      <c r="H19" s="122"/>
      <c r="I19" s="122">
        <v>10192</v>
      </c>
      <c r="J19" s="204">
        <v>1.1868625077687001</v>
      </c>
      <c r="K19" s="198">
        <v>9.3799058084772402E-2</v>
      </c>
      <c r="L19" s="198">
        <v>9.1248037676609096E-3</v>
      </c>
      <c r="M19" s="198">
        <v>5.8869701726844601E-4</v>
      </c>
      <c r="N19" s="198">
        <v>4.4446624803767702E-2</v>
      </c>
      <c r="O19" s="198">
        <v>1.35400313971743E-2</v>
      </c>
      <c r="P19" s="198">
        <v>2.6491365777080102E-3</v>
      </c>
      <c r="Q19" s="198"/>
      <c r="R19" s="122">
        <v>6947.7653716733703</v>
      </c>
      <c r="S19" s="122">
        <v>47953.913848939701</v>
      </c>
      <c r="T19" s="122">
        <v>129050.266095275</v>
      </c>
      <c r="U19" s="122">
        <v>27874.613572665701</v>
      </c>
      <c r="V19" s="122">
        <v>124042.412913387</v>
      </c>
      <c r="W19" s="122">
        <v>258227.38157394499</v>
      </c>
    </row>
    <row r="20" spans="1:23" ht="12.75" x14ac:dyDescent="0.2">
      <c r="A20" s="122" t="s">
        <v>369</v>
      </c>
      <c r="B20" s="122">
        <v>9687</v>
      </c>
      <c r="C20" s="122">
        <v>9601.8289827903991</v>
      </c>
      <c r="D20" s="140">
        <v>5.1683044249543704</v>
      </c>
      <c r="E20" s="140">
        <v>-11.4981784748969</v>
      </c>
      <c r="F20" s="140">
        <v>-7.7232668122411496</v>
      </c>
      <c r="G20" s="140">
        <v>99.239583677408902</v>
      </c>
      <c r="H20" s="122"/>
      <c r="I20" s="122">
        <v>27500</v>
      </c>
      <c r="J20" s="204">
        <v>1.1868625077687001</v>
      </c>
      <c r="K20" s="198">
        <v>0.10098181818181801</v>
      </c>
      <c r="L20" s="198">
        <v>1.6254545454545501E-2</v>
      </c>
      <c r="M20" s="198">
        <v>1.4545454545454499E-3</v>
      </c>
      <c r="N20" s="198">
        <v>7.1236363636363598E-2</v>
      </c>
      <c r="O20" s="198">
        <v>2.15272727272727E-2</v>
      </c>
      <c r="P20" s="198">
        <v>6.8363636363636404E-3</v>
      </c>
      <c r="Q20" s="198"/>
      <c r="R20" s="122">
        <v>6947.7653716733703</v>
      </c>
      <c r="S20" s="122">
        <v>47953.913848939701</v>
      </c>
      <c r="T20" s="122">
        <v>129050.266095275</v>
      </c>
      <c r="U20" s="122">
        <v>27874.613572665701</v>
      </c>
      <c r="V20" s="122">
        <v>124042.412913387</v>
      </c>
      <c r="W20" s="122">
        <v>258227.38157394499</v>
      </c>
    </row>
    <row r="21" spans="1:23" ht="12.75" x14ac:dyDescent="0.2">
      <c r="A21" s="122" t="s">
        <v>370</v>
      </c>
      <c r="B21" s="122">
        <v>7057</v>
      </c>
      <c r="C21" s="122">
        <v>7166.8036516442098</v>
      </c>
      <c r="D21" s="140">
        <v>-20.513764146778399</v>
      </c>
      <c r="E21" s="140">
        <v>-11.4981784748969</v>
      </c>
      <c r="F21" s="140">
        <v>5.0943644366606904</v>
      </c>
      <c r="G21" s="140">
        <v>-82.461651568010097</v>
      </c>
      <c r="H21" s="122"/>
      <c r="I21" s="122">
        <v>16426</v>
      </c>
      <c r="J21" s="204">
        <v>1.1868625077687001</v>
      </c>
      <c r="K21" s="198">
        <v>8.8518202849141595E-2</v>
      </c>
      <c r="L21" s="198">
        <v>1.3758675270911999E-2</v>
      </c>
      <c r="M21" s="198">
        <v>1.3393400706197499E-3</v>
      </c>
      <c r="N21" s="198">
        <v>4.8216242542311001E-2</v>
      </c>
      <c r="O21" s="198">
        <v>1.54024108121271E-2</v>
      </c>
      <c r="P21" s="198">
        <v>5.1747230001217602E-3</v>
      </c>
      <c r="Q21" s="198"/>
      <c r="R21" s="122">
        <v>6947.7653716733703</v>
      </c>
      <c r="S21" s="122">
        <v>47953.913848939701</v>
      </c>
      <c r="T21" s="122">
        <v>129050.266095275</v>
      </c>
      <c r="U21" s="122">
        <v>27874.613572665701</v>
      </c>
      <c r="V21" s="122">
        <v>124042.412913387</v>
      </c>
      <c r="W21" s="122">
        <v>258227.38157394499</v>
      </c>
    </row>
    <row r="22" spans="1:23" ht="12.75" x14ac:dyDescent="0.2">
      <c r="A22" s="122" t="s">
        <v>371</v>
      </c>
      <c r="B22" s="122">
        <v>6539</v>
      </c>
      <c r="C22" s="122">
        <v>6558.6992780277997</v>
      </c>
      <c r="D22" s="140">
        <v>-14.1307683037298</v>
      </c>
      <c r="E22" s="140">
        <v>-11.4981784748969</v>
      </c>
      <c r="F22" s="140">
        <v>12.1027358170449</v>
      </c>
      <c r="G22" s="140">
        <v>-6.2024323677529303</v>
      </c>
      <c r="H22" s="122"/>
      <c r="I22" s="122">
        <v>44786</v>
      </c>
      <c r="J22" s="204">
        <v>1.1868625077687001</v>
      </c>
      <c r="K22" s="198">
        <v>6.7096860626088495E-2</v>
      </c>
      <c r="L22" s="198">
        <v>1.2191309784307601E-2</v>
      </c>
      <c r="M22" s="198">
        <v>8.2615102933952605E-4</v>
      </c>
      <c r="N22" s="198">
        <v>4.9435091323181399E-2</v>
      </c>
      <c r="O22" s="198">
        <v>1.5696869557451001E-2</v>
      </c>
      <c r="P22" s="198">
        <v>4.0414415219041698E-3</v>
      </c>
      <c r="Q22" s="198"/>
      <c r="R22" s="122">
        <v>6947.7653716733703</v>
      </c>
      <c r="S22" s="122">
        <v>47953.913848939701</v>
      </c>
      <c r="T22" s="122">
        <v>129050.266095275</v>
      </c>
      <c r="U22" s="122">
        <v>27874.613572665701</v>
      </c>
      <c r="V22" s="122">
        <v>124042.412913387</v>
      </c>
      <c r="W22" s="122">
        <v>258227.38157394499</v>
      </c>
    </row>
    <row r="23" spans="1:23" ht="12.75" x14ac:dyDescent="0.2">
      <c r="A23" s="122" t="s">
        <v>372</v>
      </c>
      <c r="B23" s="122">
        <v>7461</v>
      </c>
      <c r="C23" s="122">
        <v>7646.4771932711901</v>
      </c>
      <c r="D23" s="140">
        <v>-61.807192888010697</v>
      </c>
      <c r="E23" s="140">
        <v>-11.4981784748969</v>
      </c>
      <c r="F23" s="140">
        <v>19.411363637464301</v>
      </c>
      <c r="G23" s="140">
        <v>-132.04489954288201</v>
      </c>
      <c r="H23" s="122"/>
      <c r="I23" s="122">
        <v>70251</v>
      </c>
      <c r="J23" s="204">
        <v>1.1868625077687001</v>
      </c>
      <c r="K23" s="198">
        <v>7.1771220338500502E-2</v>
      </c>
      <c r="L23" s="198">
        <v>1.30389602994975E-2</v>
      </c>
      <c r="M23" s="198">
        <v>1.48040597286871E-3</v>
      </c>
      <c r="N23" s="198">
        <v>4.6789369546340998E-2</v>
      </c>
      <c r="O23" s="198">
        <v>1.7280892798679E-2</v>
      </c>
      <c r="P23" s="198">
        <v>6.5052454769327101E-3</v>
      </c>
      <c r="Q23" s="198"/>
      <c r="R23" s="122">
        <v>6947.7653716733703</v>
      </c>
      <c r="S23" s="122">
        <v>47953.913848939701</v>
      </c>
      <c r="T23" s="122">
        <v>129050.266095275</v>
      </c>
      <c r="U23" s="122">
        <v>27874.613572665701</v>
      </c>
      <c r="V23" s="122">
        <v>124042.412913387</v>
      </c>
      <c r="W23" s="122">
        <v>258227.38157394499</v>
      </c>
    </row>
    <row r="24" spans="1:23" ht="12.75" x14ac:dyDescent="0.2">
      <c r="A24" s="122" t="s">
        <v>373</v>
      </c>
      <c r="B24" s="122">
        <v>8996</v>
      </c>
      <c r="C24" s="122">
        <v>9132.0407543483307</v>
      </c>
      <c r="D24" s="140">
        <v>-50.669821258463003</v>
      </c>
      <c r="E24" s="140">
        <v>-11.4981784748969</v>
      </c>
      <c r="F24" s="140">
        <v>25.968352134419799</v>
      </c>
      <c r="G24" s="140">
        <v>-100.08280495672</v>
      </c>
      <c r="H24" s="122"/>
      <c r="I24" s="122">
        <v>76158</v>
      </c>
      <c r="J24" s="204">
        <v>1.1868625077687001</v>
      </c>
      <c r="K24" s="198">
        <v>5.4662674965203897E-2</v>
      </c>
      <c r="L24" s="198">
        <v>1.1213529767063199E-2</v>
      </c>
      <c r="M24" s="198">
        <v>1.54941043619843E-3</v>
      </c>
      <c r="N24" s="198">
        <v>5.9468473436802401E-2</v>
      </c>
      <c r="O24" s="198">
        <v>2.12059140208514E-2</v>
      </c>
      <c r="P24" s="198">
        <v>8.8631529189316903E-3</v>
      </c>
      <c r="Q24" s="198"/>
      <c r="R24" s="122">
        <v>6947.7653716733703</v>
      </c>
      <c r="S24" s="122">
        <v>47953.913848939701</v>
      </c>
      <c r="T24" s="122">
        <v>129050.266095275</v>
      </c>
      <c r="U24" s="122">
        <v>27874.613572665701</v>
      </c>
      <c r="V24" s="122">
        <v>124042.412913387</v>
      </c>
      <c r="W24" s="122">
        <v>258227.38157394499</v>
      </c>
    </row>
    <row r="25" spans="1:23" ht="12.75" x14ac:dyDescent="0.2">
      <c r="A25" s="122" t="s">
        <v>374</v>
      </c>
      <c r="B25" s="122">
        <v>8188</v>
      </c>
      <c r="C25" s="122">
        <v>8336.3718819481492</v>
      </c>
      <c r="D25" s="140">
        <v>-61.870287539226197</v>
      </c>
      <c r="E25" s="140">
        <v>-11.4981784748969</v>
      </c>
      <c r="F25" s="140">
        <v>19.0173043446676</v>
      </c>
      <c r="G25" s="140">
        <v>-93.653116079766306</v>
      </c>
      <c r="H25" s="122"/>
      <c r="I25" s="122">
        <v>923516</v>
      </c>
      <c r="J25" s="204">
        <v>1.1868625077687001</v>
      </c>
      <c r="K25" s="198">
        <v>5.0877299364602203E-2</v>
      </c>
      <c r="L25" s="198">
        <v>1.0087535029171099E-2</v>
      </c>
      <c r="M25" s="198">
        <v>1.5062002174299101E-3</v>
      </c>
      <c r="N25" s="198">
        <v>5.5643865401357399E-2</v>
      </c>
      <c r="O25" s="198">
        <v>1.8996963777563099E-2</v>
      </c>
      <c r="P25" s="198">
        <v>8.0734930418097806E-3</v>
      </c>
      <c r="Q25" s="198"/>
      <c r="R25" s="122">
        <v>6947.7653716733703</v>
      </c>
      <c r="S25" s="122">
        <v>47953.913848939701</v>
      </c>
      <c r="T25" s="122">
        <v>129050.266095275</v>
      </c>
      <c r="U25" s="122">
        <v>27874.613572665701</v>
      </c>
      <c r="V25" s="122">
        <v>124042.412913387</v>
      </c>
      <c r="W25" s="122">
        <v>258227.38157394499</v>
      </c>
    </row>
    <row r="26" spans="1:23" ht="12.75" x14ac:dyDescent="0.2">
      <c r="A26" s="122" t="s">
        <v>375</v>
      </c>
      <c r="B26" s="122">
        <v>6919</v>
      </c>
      <c r="C26" s="122">
        <v>7004.3246426615997</v>
      </c>
      <c r="D26" s="140">
        <v>-61.879793011141999</v>
      </c>
      <c r="E26" s="140">
        <v>-11.4981784748969</v>
      </c>
      <c r="F26" s="140">
        <v>13.701011129150899</v>
      </c>
      <c r="G26" s="140">
        <v>-25.374109241578999</v>
      </c>
      <c r="H26" s="122"/>
      <c r="I26" s="122">
        <v>46110</v>
      </c>
      <c r="J26" s="204">
        <v>1.1868625077687001</v>
      </c>
      <c r="K26" s="198">
        <v>4.5348080676642803E-2</v>
      </c>
      <c r="L26" s="198">
        <v>8.2845369767946195E-3</v>
      </c>
      <c r="M26" s="198">
        <v>1.1927998265018401E-3</v>
      </c>
      <c r="N26" s="198">
        <v>5.1854261548471003E-2</v>
      </c>
      <c r="O26" s="198">
        <v>1.5441335935805701E-2</v>
      </c>
      <c r="P26" s="198">
        <v>6.4844936022554799E-3</v>
      </c>
      <c r="Q26" s="198"/>
      <c r="R26" s="122">
        <v>6947.7653716733703</v>
      </c>
      <c r="S26" s="122">
        <v>47953.913848939701</v>
      </c>
      <c r="T26" s="122">
        <v>129050.266095275</v>
      </c>
      <c r="U26" s="122">
        <v>27874.613572665701</v>
      </c>
      <c r="V26" s="122">
        <v>124042.412913387</v>
      </c>
      <c r="W26" s="122">
        <v>258227.38157394499</v>
      </c>
    </row>
    <row r="27" spans="1:23" ht="12.75" x14ac:dyDescent="0.2">
      <c r="A27" s="122" t="s">
        <v>376</v>
      </c>
      <c r="B27" s="122">
        <v>7986</v>
      </c>
      <c r="C27" s="122">
        <v>7957.5642670281704</v>
      </c>
      <c r="D27" s="140">
        <v>-39.0422534309849</v>
      </c>
      <c r="E27" s="140">
        <v>-11.4981784748969</v>
      </c>
      <c r="F27" s="140">
        <v>49.318466603077802</v>
      </c>
      <c r="G27" s="140">
        <v>29.280744476044099</v>
      </c>
      <c r="H27" s="122"/>
      <c r="I27" s="122">
        <v>93202</v>
      </c>
      <c r="J27" s="204">
        <v>1.1868625077687001</v>
      </c>
      <c r="K27" s="198">
        <v>6.7101564344112796E-2</v>
      </c>
      <c r="L27" s="198">
        <v>1.20598270423381E-2</v>
      </c>
      <c r="M27" s="198">
        <v>1.1802321838587199E-3</v>
      </c>
      <c r="N27" s="198">
        <v>5.5674770927662501E-2</v>
      </c>
      <c r="O27" s="198">
        <v>1.9763524387888701E-2</v>
      </c>
      <c r="P27" s="198">
        <v>5.8260552348662004E-3</v>
      </c>
      <c r="Q27" s="198"/>
      <c r="R27" s="122">
        <v>6947.7653716733703</v>
      </c>
      <c r="S27" s="122">
        <v>47953.913848939701</v>
      </c>
      <c r="T27" s="122">
        <v>129050.266095275</v>
      </c>
      <c r="U27" s="122">
        <v>27874.613572665701</v>
      </c>
      <c r="V27" s="122">
        <v>124042.412913387</v>
      </c>
      <c r="W27" s="122">
        <v>258227.38157394499</v>
      </c>
    </row>
    <row r="28" spans="1:23" ht="12.75" x14ac:dyDescent="0.2">
      <c r="A28" s="122" t="s">
        <v>377</v>
      </c>
      <c r="B28" s="122">
        <v>7041</v>
      </c>
      <c r="C28" s="122">
        <v>7190.9670839942501</v>
      </c>
      <c r="D28" s="140">
        <v>-57.808434858942597</v>
      </c>
      <c r="E28" s="140">
        <v>-11.4981784748969</v>
      </c>
      <c r="F28" s="140">
        <v>5.0959228977792996</v>
      </c>
      <c r="G28" s="140">
        <v>-85.530343260150502</v>
      </c>
      <c r="H28" s="122"/>
      <c r="I28" s="122">
        <v>46177</v>
      </c>
      <c r="J28" s="204">
        <v>1.1868625077687001</v>
      </c>
      <c r="K28" s="198">
        <v>7.7354527145548593E-2</v>
      </c>
      <c r="L28" s="198">
        <v>1.5029127054594299E-2</v>
      </c>
      <c r="M28" s="198">
        <v>1.12610173896095E-3</v>
      </c>
      <c r="N28" s="198">
        <v>5.0674578253243001E-2</v>
      </c>
      <c r="O28" s="198">
        <v>1.7216363124499201E-2</v>
      </c>
      <c r="P28" s="198">
        <v>4.2878489291205604E-3</v>
      </c>
      <c r="Q28" s="198"/>
      <c r="R28" s="122">
        <v>6947.7653716733703</v>
      </c>
      <c r="S28" s="122">
        <v>47953.913848939701</v>
      </c>
      <c r="T28" s="122">
        <v>129050.266095275</v>
      </c>
      <c r="U28" s="122">
        <v>27874.613572665701</v>
      </c>
      <c r="V28" s="122">
        <v>124042.412913387</v>
      </c>
      <c r="W28" s="122">
        <v>258227.38157394499</v>
      </c>
    </row>
    <row r="29" spans="1:23" ht="12.75" x14ac:dyDescent="0.2">
      <c r="A29" s="122" t="s">
        <v>378</v>
      </c>
      <c r="B29" s="122">
        <v>8937</v>
      </c>
      <c r="C29" s="122">
        <v>9189.8023043400099</v>
      </c>
      <c r="D29" s="140">
        <v>-50.057515422034797</v>
      </c>
      <c r="E29" s="140">
        <v>-11.4981784748969</v>
      </c>
      <c r="F29" s="140">
        <v>16.688934712175101</v>
      </c>
      <c r="G29" s="140">
        <v>-207.94371739396101</v>
      </c>
      <c r="H29" s="122"/>
      <c r="I29" s="122">
        <v>68281</v>
      </c>
      <c r="J29" s="204">
        <v>1.1868625077687001</v>
      </c>
      <c r="K29" s="198">
        <v>9.2441528390035305E-2</v>
      </c>
      <c r="L29" s="198">
        <v>1.7662307230415501E-2</v>
      </c>
      <c r="M29" s="198">
        <v>2.3579033698979202E-3</v>
      </c>
      <c r="N29" s="198">
        <v>5.1991037038121898E-2</v>
      </c>
      <c r="O29" s="198">
        <v>2.05474436519676E-2</v>
      </c>
      <c r="P29" s="198">
        <v>7.5570070737101102E-3</v>
      </c>
      <c r="Q29" s="198"/>
      <c r="R29" s="122">
        <v>6947.7653716733703</v>
      </c>
      <c r="S29" s="122">
        <v>47953.913848939701</v>
      </c>
      <c r="T29" s="122">
        <v>129050.266095275</v>
      </c>
      <c r="U29" s="122">
        <v>27874.613572665701</v>
      </c>
      <c r="V29" s="122">
        <v>124042.412913387</v>
      </c>
      <c r="W29" s="122">
        <v>258227.38157394499</v>
      </c>
    </row>
    <row r="30" spans="1:23" ht="12.75" x14ac:dyDescent="0.2">
      <c r="A30" s="122" t="s">
        <v>379</v>
      </c>
      <c r="B30" s="122">
        <v>7036</v>
      </c>
      <c r="C30" s="122">
        <v>7149.0709891937404</v>
      </c>
      <c r="D30" s="140">
        <v>-61.471729037642397</v>
      </c>
      <c r="E30" s="140">
        <v>-11.4981784748969</v>
      </c>
      <c r="F30" s="140">
        <v>12.707026207971699</v>
      </c>
      <c r="G30" s="140">
        <v>-52.339421043256202</v>
      </c>
      <c r="H30" s="122"/>
      <c r="I30" s="122">
        <v>42661</v>
      </c>
      <c r="J30" s="204">
        <v>1.1868625077687001</v>
      </c>
      <c r="K30" s="198">
        <v>7.7330582968050399E-2</v>
      </c>
      <c r="L30" s="198">
        <v>1.2095356414523801E-2</v>
      </c>
      <c r="M30" s="198">
        <v>1.0782682074963099E-3</v>
      </c>
      <c r="N30" s="198">
        <v>5.6890368252033502E-2</v>
      </c>
      <c r="O30" s="198">
        <v>1.6033379433205999E-2</v>
      </c>
      <c r="P30" s="198">
        <v>4.61780080166897E-3</v>
      </c>
      <c r="Q30" s="198"/>
      <c r="R30" s="122">
        <v>6947.7653716733703</v>
      </c>
      <c r="S30" s="122">
        <v>47953.913848939701</v>
      </c>
      <c r="T30" s="122">
        <v>129050.266095275</v>
      </c>
      <c r="U30" s="122">
        <v>27874.613572665701</v>
      </c>
      <c r="V30" s="122">
        <v>124042.412913387</v>
      </c>
      <c r="W30" s="122">
        <v>258227.38157394499</v>
      </c>
    </row>
    <row r="31" spans="1:23" ht="12.75" x14ac:dyDescent="0.2">
      <c r="A31" s="122" t="s">
        <v>380</v>
      </c>
      <c r="B31" s="122">
        <v>6611</v>
      </c>
      <c r="C31" s="122">
        <v>6719.4115093908804</v>
      </c>
      <c r="D31" s="140">
        <v>-49.533788356370898</v>
      </c>
      <c r="E31" s="140">
        <v>-11.4981784748969</v>
      </c>
      <c r="F31" s="140">
        <v>0.65328195862520699</v>
      </c>
      <c r="G31" s="140">
        <v>-48.415920601796699</v>
      </c>
      <c r="H31" s="122"/>
      <c r="I31" s="122">
        <v>25789</v>
      </c>
      <c r="J31" s="204">
        <v>1.1868625077687001</v>
      </c>
      <c r="K31" s="198">
        <v>7.9336151072162506E-2</v>
      </c>
      <c r="L31" s="198">
        <v>1.0547132498351999E-2</v>
      </c>
      <c r="M31" s="198">
        <v>1.00818178293071E-3</v>
      </c>
      <c r="N31" s="198">
        <v>5.3549963162588698E-2</v>
      </c>
      <c r="O31" s="198">
        <v>1.5239055411221799E-2</v>
      </c>
      <c r="P31" s="198">
        <v>4.2266082438248897E-3</v>
      </c>
      <c r="Q31" s="198"/>
      <c r="R31" s="122">
        <v>6947.7653716733703</v>
      </c>
      <c r="S31" s="122">
        <v>47953.913848939701</v>
      </c>
      <c r="T31" s="122">
        <v>129050.266095275</v>
      </c>
      <c r="U31" s="122">
        <v>27874.613572665701</v>
      </c>
      <c r="V31" s="122">
        <v>124042.412913387</v>
      </c>
      <c r="W31" s="122">
        <v>258227.38157394499</v>
      </c>
    </row>
    <row r="32" spans="1:23" ht="12.75" x14ac:dyDescent="0.2">
      <c r="A32" s="122" t="s">
        <v>381</v>
      </c>
      <c r="B32" s="122">
        <v>6418</v>
      </c>
      <c r="C32" s="122">
        <v>6564.8623402253497</v>
      </c>
      <c r="D32" s="140">
        <v>-30.321807928889999</v>
      </c>
      <c r="E32" s="140">
        <v>-11.4981784748969</v>
      </c>
      <c r="F32" s="140">
        <v>-7.8899930156153797</v>
      </c>
      <c r="G32" s="140">
        <v>-96.706469119314207</v>
      </c>
      <c r="H32" s="122"/>
      <c r="I32" s="122">
        <v>32380</v>
      </c>
      <c r="J32" s="204">
        <v>1.1868625077687001</v>
      </c>
      <c r="K32" s="198">
        <v>7.5293390982087705E-2</v>
      </c>
      <c r="L32" s="198">
        <v>1.19209388511427E-2</v>
      </c>
      <c r="M32" s="198">
        <v>1.0500308832612701E-3</v>
      </c>
      <c r="N32" s="198">
        <v>4.6263125386040799E-2</v>
      </c>
      <c r="O32" s="198">
        <v>1.4762198888202601E-2</v>
      </c>
      <c r="P32" s="198">
        <v>4.5707226683137699E-3</v>
      </c>
      <c r="Q32" s="198"/>
      <c r="R32" s="122">
        <v>6947.7653716733703</v>
      </c>
      <c r="S32" s="122">
        <v>47953.913848939701</v>
      </c>
      <c r="T32" s="122">
        <v>129050.266095275</v>
      </c>
      <c r="U32" s="122">
        <v>27874.613572665701</v>
      </c>
      <c r="V32" s="122">
        <v>124042.412913387</v>
      </c>
      <c r="W32" s="122">
        <v>258227.38157394499</v>
      </c>
    </row>
    <row r="33" spans="1:23" ht="12.75" x14ac:dyDescent="0.2">
      <c r="A33" s="122" t="s">
        <v>382</v>
      </c>
      <c r="B33" s="122">
        <v>7944</v>
      </c>
      <c r="C33" s="122">
        <v>8064.9989544583004</v>
      </c>
      <c r="D33" s="140">
        <v>-36.975784284662602</v>
      </c>
      <c r="E33" s="140">
        <v>-11.4981784748969</v>
      </c>
      <c r="F33" s="140">
        <v>-10.2284527505092</v>
      </c>
      <c r="G33" s="140">
        <v>-62.021881176667698</v>
      </c>
      <c r="H33" s="122"/>
      <c r="I33" s="122">
        <v>11380</v>
      </c>
      <c r="J33" s="204">
        <v>1.1868625077687001</v>
      </c>
      <c r="K33" s="198">
        <v>0.101405975395431</v>
      </c>
      <c r="L33" s="198">
        <v>1.11599297012302E-2</v>
      </c>
      <c r="M33" s="198">
        <v>1.31810193321617E-3</v>
      </c>
      <c r="N33" s="198">
        <v>5.5184534270650301E-2</v>
      </c>
      <c r="O33" s="198">
        <v>1.5465729349736401E-2</v>
      </c>
      <c r="P33" s="198">
        <v>7.4692442882249603E-3</v>
      </c>
      <c r="Q33" s="198"/>
      <c r="R33" s="122">
        <v>6947.7653716733703</v>
      </c>
      <c r="S33" s="122">
        <v>47953.913848939701</v>
      </c>
      <c r="T33" s="122">
        <v>129050.266095275</v>
      </c>
      <c r="U33" s="122">
        <v>27874.613572665701</v>
      </c>
      <c r="V33" s="122">
        <v>124042.412913387</v>
      </c>
      <c r="W33" s="122">
        <v>258227.38157394499</v>
      </c>
    </row>
    <row r="34" spans="1:23" ht="12.75" x14ac:dyDescent="0.2">
      <c r="A34" s="122" t="s">
        <v>383</v>
      </c>
      <c r="B34" s="122">
        <v>6407</v>
      </c>
      <c r="C34" s="122">
        <v>6437.68303146979</v>
      </c>
      <c r="D34" s="140">
        <v>4.5854840309174696</v>
      </c>
      <c r="E34" s="140">
        <v>-11.4981784748969</v>
      </c>
      <c r="F34" s="140">
        <v>-8.52189668489026</v>
      </c>
      <c r="G34" s="140">
        <v>-15.564086505343401</v>
      </c>
      <c r="H34" s="122"/>
      <c r="I34" s="122">
        <v>41107</v>
      </c>
      <c r="J34" s="204">
        <v>1.1868625077687001</v>
      </c>
      <c r="K34" s="198">
        <v>8.0594545941080606E-2</v>
      </c>
      <c r="L34" s="198">
        <v>1.0265891454010301E-2</v>
      </c>
      <c r="M34" s="198">
        <v>8.5143649500085098E-4</v>
      </c>
      <c r="N34" s="198">
        <v>5.3737806213053699E-2</v>
      </c>
      <c r="O34" s="198">
        <v>1.42311528450142E-2</v>
      </c>
      <c r="P34" s="198">
        <v>3.8679543630038699E-3</v>
      </c>
      <c r="Q34" s="198"/>
      <c r="R34" s="122">
        <v>6947.7653716733703</v>
      </c>
      <c r="S34" s="122">
        <v>47953.913848939701</v>
      </c>
      <c r="T34" s="122">
        <v>129050.266095275</v>
      </c>
      <c r="U34" s="122">
        <v>27874.613572665701</v>
      </c>
      <c r="V34" s="122">
        <v>124042.412913387</v>
      </c>
      <c r="W34" s="122">
        <v>258227.38157394499</v>
      </c>
    </row>
    <row r="35" spans="1:23" ht="12.75" x14ac:dyDescent="0.2">
      <c r="A35" s="122" t="s">
        <v>384</v>
      </c>
      <c r="B35" s="122">
        <v>6922</v>
      </c>
      <c r="C35" s="122">
        <v>7032.4512319911801</v>
      </c>
      <c r="D35" s="140">
        <v>-34.038677957406001</v>
      </c>
      <c r="E35" s="140">
        <v>-11.4981784748969</v>
      </c>
      <c r="F35" s="140">
        <v>-5.2649937772323998</v>
      </c>
      <c r="G35" s="140">
        <v>-59.167349562206297</v>
      </c>
      <c r="H35" s="122"/>
      <c r="I35" s="122">
        <v>42130</v>
      </c>
      <c r="J35" s="204">
        <v>1.1868625077687001</v>
      </c>
      <c r="K35" s="198">
        <v>9.4706859719914493E-2</v>
      </c>
      <c r="L35" s="198">
        <v>1.3838120104438601E-2</v>
      </c>
      <c r="M35" s="198">
        <v>8.5449798243531904E-4</v>
      </c>
      <c r="N35" s="198">
        <v>5.2171849038689801E-2</v>
      </c>
      <c r="O35" s="198">
        <v>1.5309755518632799E-2</v>
      </c>
      <c r="P35" s="198">
        <v>4.4149062425824798E-3</v>
      </c>
      <c r="Q35" s="198"/>
      <c r="R35" s="122">
        <v>6947.7653716733703</v>
      </c>
      <c r="S35" s="122">
        <v>47953.913848939701</v>
      </c>
      <c r="T35" s="122">
        <v>129050.266095275</v>
      </c>
      <c r="U35" s="122">
        <v>27874.613572665701</v>
      </c>
      <c r="V35" s="122">
        <v>124042.412913387</v>
      </c>
      <c r="W35" s="122">
        <v>258227.38157394499</v>
      </c>
    </row>
    <row r="36" spans="1:23" ht="14.25" customHeight="1" x14ac:dyDescent="0.2">
      <c r="A36" s="19" t="s">
        <v>385</v>
      </c>
      <c r="B36" s="122"/>
      <c r="C36" s="122"/>
      <c r="D36" s="140"/>
      <c r="E36" s="140"/>
      <c r="F36" s="140"/>
      <c r="G36" s="140"/>
      <c r="H36" s="122"/>
      <c r="I36" s="122"/>
      <c r="J36" s="204"/>
      <c r="K36" s="198"/>
      <c r="L36" s="198"/>
      <c r="M36" s="198"/>
      <c r="N36" s="198"/>
      <c r="O36" s="198"/>
      <c r="P36" s="198"/>
      <c r="Q36" s="198"/>
      <c r="R36" s="122"/>
      <c r="S36" s="122"/>
      <c r="T36" s="122"/>
      <c r="U36" s="122"/>
      <c r="V36" s="122"/>
      <c r="W36" s="122"/>
    </row>
    <row r="37" spans="1:23" ht="12.75" x14ac:dyDescent="0.2">
      <c r="A37" s="122" t="s">
        <v>386</v>
      </c>
      <c r="B37" s="122">
        <v>10237</v>
      </c>
      <c r="C37" s="122">
        <v>10295.068795019401</v>
      </c>
      <c r="D37" s="140">
        <v>2.60168564739458</v>
      </c>
      <c r="E37" s="140">
        <v>-11.4981784748969</v>
      </c>
      <c r="F37" s="140">
        <v>-14.4365924317063</v>
      </c>
      <c r="G37" s="140">
        <v>-34.6913191346517</v>
      </c>
      <c r="H37" s="122"/>
      <c r="I37" s="122">
        <v>41893</v>
      </c>
      <c r="J37" s="204">
        <v>1.1868625077687001</v>
      </c>
      <c r="K37" s="198">
        <v>9.6865824839471995E-2</v>
      </c>
      <c r="L37" s="198">
        <v>1.7759530231781E-2</v>
      </c>
      <c r="M37" s="198">
        <v>1.62318287064665E-3</v>
      </c>
      <c r="N37" s="198">
        <v>6.13467643759101E-2</v>
      </c>
      <c r="O37" s="198">
        <v>2.43238727233667E-2</v>
      </c>
      <c r="P37" s="198">
        <v>8.5694507435609794E-3</v>
      </c>
      <c r="Q37" s="198"/>
      <c r="R37" s="122">
        <v>6947.7653716733703</v>
      </c>
      <c r="S37" s="122">
        <v>47953.913848939701</v>
      </c>
      <c r="T37" s="122">
        <v>129050.266095275</v>
      </c>
      <c r="U37" s="122">
        <v>27874.613572665701</v>
      </c>
      <c r="V37" s="122">
        <v>124042.412913387</v>
      </c>
      <c r="W37" s="122">
        <v>258227.38157394499</v>
      </c>
    </row>
    <row r="38" spans="1:23" ht="12.75" x14ac:dyDescent="0.2">
      <c r="A38" s="122" t="s">
        <v>387</v>
      </c>
      <c r="B38" s="122">
        <v>12385</v>
      </c>
      <c r="C38" s="122">
        <v>12345.9130586602</v>
      </c>
      <c r="D38" s="140">
        <v>85.951356371111999</v>
      </c>
      <c r="E38" s="140">
        <v>-11.4981784748969</v>
      </c>
      <c r="F38" s="140">
        <v>-24.323669249497801</v>
      </c>
      <c r="G38" s="140">
        <v>-10.7016560810403</v>
      </c>
      <c r="H38" s="122"/>
      <c r="I38" s="122">
        <v>13594</v>
      </c>
      <c r="J38" s="204">
        <v>1.1868625077687001</v>
      </c>
      <c r="K38" s="198">
        <v>0.101441812564367</v>
      </c>
      <c r="L38" s="198">
        <v>2.3539796969251101E-2</v>
      </c>
      <c r="M38" s="198">
        <v>1.3976754450492901E-3</v>
      </c>
      <c r="N38" s="198">
        <v>7.4738855377372404E-2</v>
      </c>
      <c r="O38" s="198">
        <v>3.0307488597910801E-2</v>
      </c>
      <c r="P38" s="198">
        <v>9.8572899808739203E-3</v>
      </c>
      <c r="Q38" s="198"/>
      <c r="R38" s="122">
        <v>6947.7653716733703</v>
      </c>
      <c r="S38" s="122">
        <v>47953.913848939701</v>
      </c>
      <c r="T38" s="122">
        <v>129050.266095275</v>
      </c>
      <c r="U38" s="122">
        <v>27874.613572665701</v>
      </c>
      <c r="V38" s="122">
        <v>124042.412913387</v>
      </c>
      <c r="W38" s="122">
        <v>258227.38157394499</v>
      </c>
    </row>
    <row r="39" spans="1:23" ht="12.75" x14ac:dyDescent="0.2">
      <c r="A39" s="122" t="s">
        <v>388</v>
      </c>
      <c r="B39" s="122">
        <v>6229</v>
      </c>
      <c r="C39" s="122">
        <v>6320.0294862380497</v>
      </c>
      <c r="D39" s="140">
        <v>-30.6037288532148</v>
      </c>
      <c r="E39" s="140">
        <v>-11.4981784748969</v>
      </c>
      <c r="F39" s="140">
        <v>-9.8433992631966802</v>
      </c>
      <c r="G39" s="140">
        <v>-39.458126944471204</v>
      </c>
      <c r="H39" s="122"/>
      <c r="I39" s="122">
        <v>20279</v>
      </c>
      <c r="J39" s="204">
        <v>1.1868625077687001</v>
      </c>
      <c r="K39" s="198">
        <v>9.9561122343310798E-2</v>
      </c>
      <c r="L39" s="198">
        <v>1.11938458503871E-2</v>
      </c>
      <c r="M39" s="198">
        <v>5.4243305882933099E-4</v>
      </c>
      <c r="N39" s="198">
        <v>5.0249026086098901E-2</v>
      </c>
      <c r="O39" s="198">
        <v>1.20321514867597E-2</v>
      </c>
      <c r="P39" s="198">
        <v>4.3887765668918603E-3</v>
      </c>
      <c r="Q39" s="198"/>
      <c r="R39" s="122">
        <v>6947.7653716733703</v>
      </c>
      <c r="S39" s="122">
        <v>47953.913848939701</v>
      </c>
      <c r="T39" s="122">
        <v>129050.266095275</v>
      </c>
      <c r="U39" s="122">
        <v>27874.613572665701</v>
      </c>
      <c r="V39" s="122">
        <v>124042.412913387</v>
      </c>
      <c r="W39" s="122">
        <v>258227.38157394499</v>
      </c>
    </row>
    <row r="40" spans="1:23" ht="12.75" x14ac:dyDescent="0.2">
      <c r="A40" s="122" t="s">
        <v>389</v>
      </c>
      <c r="B40" s="122">
        <v>5469</v>
      </c>
      <c r="C40" s="122">
        <v>5536.3974888718303</v>
      </c>
      <c r="D40" s="140">
        <v>1.7462344807416701</v>
      </c>
      <c r="E40" s="140">
        <v>-11.4981784748969</v>
      </c>
      <c r="F40" s="140">
        <v>-21.752247555683802</v>
      </c>
      <c r="G40" s="140">
        <v>-36.132608431848098</v>
      </c>
      <c r="H40" s="122"/>
      <c r="I40" s="122">
        <v>16869</v>
      </c>
      <c r="J40" s="204">
        <v>1.1868625077687001</v>
      </c>
      <c r="K40" s="198">
        <v>6.9357993953405694E-2</v>
      </c>
      <c r="L40" s="198">
        <v>9.8405358942438795E-3</v>
      </c>
      <c r="M40" s="198">
        <v>6.5208370383543798E-4</v>
      </c>
      <c r="N40" s="198">
        <v>3.9895666607386297E-2</v>
      </c>
      <c r="O40" s="198">
        <v>1.2745272393147201E-2</v>
      </c>
      <c r="P40" s="198">
        <v>3.6161005394510599E-3</v>
      </c>
      <c r="Q40" s="198"/>
      <c r="R40" s="122">
        <v>6947.7653716733703</v>
      </c>
      <c r="S40" s="122">
        <v>47953.913848939701</v>
      </c>
      <c r="T40" s="122">
        <v>129050.266095275</v>
      </c>
      <c r="U40" s="122">
        <v>27874.613572665701</v>
      </c>
      <c r="V40" s="122">
        <v>124042.412913387</v>
      </c>
      <c r="W40" s="122">
        <v>258227.38157394499</v>
      </c>
    </row>
    <row r="41" spans="1:23" ht="12.75" x14ac:dyDescent="0.2">
      <c r="A41" s="122" t="s">
        <v>390</v>
      </c>
      <c r="B41" s="122">
        <v>12354</v>
      </c>
      <c r="C41" s="122">
        <v>12200.180216901599</v>
      </c>
      <c r="D41" s="140">
        <v>96.929077473790997</v>
      </c>
      <c r="E41" s="140">
        <v>-11.4981784748969</v>
      </c>
      <c r="F41" s="140">
        <v>-22.803292059616201</v>
      </c>
      <c r="G41" s="140">
        <v>91.078476926465001</v>
      </c>
      <c r="H41" s="122"/>
      <c r="I41" s="122">
        <v>20547</v>
      </c>
      <c r="J41" s="204">
        <v>1.1868625077687001</v>
      </c>
      <c r="K41" s="198">
        <v>9.9138560373777204E-2</v>
      </c>
      <c r="L41" s="198">
        <v>2.13169805811067E-2</v>
      </c>
      <c r="M41" s="198">
        <v>1.6060738793984501E-3</v>
      </c>
      <c r="N41" s="198">
        <v>7.4366087506692005E-2</v>
      </c>
      <c r="O41" s="198">
        <v>3.01260524650801E-2</v>
      </c>
      <c r="P41" s="198">
        <v>9.8797878035723E-3</v>
      </c>
      <c r="Q41" s="198"/>
      <c r="R41" s="122">
        <v>6947.7653716733703</v>
      </c>
      <c r="S41" s="122">
        <v>47953.913848939701</v>
      </c>
      <c r="T41" s="122">
        <v>129050.266095275</v>
      </c>
      <c r="U41" s="122">
        <v>27874.613572665701</v>
      </c>
      <c r="V41" s="122">
        <v>124042.412913387</v>
      </c>
      <c r="W41" s="122">
        <v>258227.38157394499</v>
      </c>
    </row>
    <row r="42" spans="1:23" ht="12.75" x14ac:dyDescent="0.2">
      <c r="A42" s="122" t="s">
        <v>385</v>
      </c>
      <c r="B42" s="122">
        <v>7955</v>
      </c>
      <c r="C42" s="122">
        <v>8094.7073474270801</v>
      </c>
      <c r="D42" s="140">
        <v>-22.241357264984099</v>
      </c>
      <c r="E42" s="140">
        <v>-11.4981784748969</v>
      </c>
      <c r="F42" s="140">
        <v>1.86469744096124</v>
      </c>
      <c r="G42" s="140">
        <v>-108.140285053569</v>
      </c>
      <c r="H42" s="122"/>
      <c r="I42" s="122">
        <v>210126</v>
      </c>
      <c r="J42" s="204">
        <v>1.1868625077687001</v>
      </c>
      <c r="K42" s="198">
        <v>7.2004416397780394E-2</v>
      </c>
      <c r="L42" s="198">
        <v>1.27970836545692E-2</v>
      </c>
      <c r="M42" s="198">
        <v>1.3468109610424201E-3</v>
      </c>
      <c r="N42" s="198">
        <v>5.4100872809647503E-2</v>
      </c>
      <c r="O42" s="198">
        <v>1.85840876426525E-2</v>
      </c>
      <c r="P42" s="198">
        <v>6.6579100158952204E-3</v>
      </c>
      <c r="Q42" s="198"/>
      <c r="R42" s="122">
        <v>6947.7653716733703</v>
      </c>
      <c r="S42" s="122">
        <v>47953.913848939701</v>
      </c>
      <c r="T42" s="122">
        <v>129050.266095275</v>
      </c>
      <c r="U42" s="122">
        <v>27874.613572665701</v>
      </c>
      <c r="V42" s="122">
        <v>124042.412913387</v>
      </c>
      <c r="W42" s="122">
        <v>258227.38157394499</v>
      </c>
    </row>
    <row r="43" spans="1:23" ht="12.75" x14ac:dyDescent="0.2">
      <c r="A43" s="122" t="s">
        <v>391</v>
      </c>
      <c r="B43" s="122">
        <v>12058</v>
      </c>
      <c r="C43" s="122">
        <v>12106.008922262999</v>
      </c>
      <c r="D43" s="140">
        <v>-13.6263743962324</v>
      </c>
      <c r="E43" s="140">
        <v>-11.4981784748969</v>
      </c>
      <c r="F43" s="140">
        <v>-21.4195674752951</v>
      </c>
      <c r="G43" s="140">
        <v>-1.3663190602924999</v>
      </c>
      <c r="H43" s="122"/>
      <c r="I43" s="122">
        <v>9293</v>
      </c>
      <c r="J43" s="204">
        <v>1.1868625077687001</v>
      </c>
      <c r="K43" s="198">
        <v>0.10158183579038001</v>
      </c>
      <c r="L43" s="198">
        <v>2.00150651027655E-2</v>
      </c>
      <c r="M43" s="198">
        <v>1.39890239965565E-3</v>
      </c>
      <c r="N43" s="198">
        <v>7.0483159367265694E-2</v>
      </c>
      <c r="O43" s="198">
        <v>2.7762832239319898E-2</v>
      </c>
      <c r="P43" s="198">
        <v>1.1406434951038401E-2</v>
      </c>
      <c r="Q43" s="198"/>
      <c r="R43" s="122">
        <v>6947.7653716733703</v>
      </c>
      <c r="S43" s="122">
        <v>47953.913848939701</v>
      </c>
      <c r="T43" s="122">
        <v>129050.266095275</v>
      </c>
      <c r="U43" s="122">
        <v>27874.613572665701</v>
      </c>
      <c r="V43" s="122">
        <v>124042.412913387</v>
      </c>
      <c r="W43" s="122">
        <v>258227.38157394499</v>
      </c>
    </row>
    <row r="44" spans="1:23" ht="12.75" x14ac:dyDescent="0.2">
      <c r="A44" s="122" t="s">
        <v>392</v>
      </c>
      <c r="B44" s="122">
        <v>12649</v>
      </c>
      <c r="C44" s="122">
        <v>12543.107761424901</v>
      </c>
      <c r="D44" s="140">
        <v>135.05845204518999</v>
      </c>
      <c r="E44" s="140">
        <v>-11.4981784748969</v>
      </c>
      <c r="F44" s="140">
        <v>-24.0106962173511</v>
      </c>
      <c r="G44" s="140">
        <v>6.0627297313789503</v>
      </c>
      <c r="H44" s="122"/>
      <c r="I44" s="122">
        <v>21563</v>
      </c>
      <c r="J44" s="204">
        <v>1.1868625077687001</v>
      </c>
      <c r="K44" s="198">
        <v>0.11468719565923099</v>
      </c>
      <c r="L44" s="198">
        <v>2.03125724620878E-2</v>
      </c>
      <c r="M44" s="198">
        <v>1.8550294485925E-3</v>
      </c>
      <c r="N44" s="198">
        <v>7.9905393498121799E-2</v>
      </c>
      <c r="O44" s="198">
        <v>3.0376107220702098E-2</v>
      </c>
      <c r="P44" s="198">
        <v>9.9244075499698593E-3</v>
      </c>
      <c r="Q44" s="198"/>
      <c r="R44" s="122">
        <v>6947.7653716733703</v>
      </c>
      <c r="S44" s="122">
        <v>47953.913848939701</v>
      </c>
      <c r="T44" s="122">
        <v>129050.266095275</v>
      </c>
      <c r="U44" s="122">
        <v>27874.613572665701</v>
      </c>
      <c r="V44" s="122">
        <v>124042.412913387</v>
      </c>
      <c r="W44" s="122">
        <v>258227.38157394499</v>
      </c>
    </row>
    <row r="45" spans="1:23" ht="14.25" customHeight="1" x14ac:dyDescent="0.2">
      <c r="A45" s="19" t="s">
        <v>393</v>
      </c>
      <c r="B45" s="122"/>
      <c r="C45" s="122"/>
      <c r="D45" s="140"/>
      <c r="E45" s="140"/>
      <c r="F45" s="140"/>
      <c r="G45" s="140"/>
      <c r="H45" s="122"/>
      <c r="I45" s="122"/>
      <c r="J45" s="204"/>
      <c r="K45" s="198"/>
      <c r="L45" s="198"/>
      <c r="M45" s="198"/>
      <c r="N45" s="198"/>
      <c r="O45" s="198"/>
      <c r="P45" s="198"/>
      <c r="Q45" s="198"/>
      <c r="R45" s="122"/>
      <c r="S45" s="122"/>
      <c r="T45" s="122"/>
      <c r="U45" s="122"/>
      <c r="V45" s="122"/>
      <c r="W45" s="122"/>
    </row>
    <row r="46" spans="1:23" ht="12.75" x14ac:dyDescent="0.2">
      <c r="A46" s="122" t="s">
        <v>394</v>
      </c>
      <c r="B46" s="122">
        <v>10013</v>
      </c>
      <c r="C46" s="122">
        <v>10004.383067177099</v>
      </c>
      <c r="D46" s="140">
        <v>-28.6919340074068</v>
      </c>
      <c r="E46" s="140">
        <v>-11.4981784748969</v>
      </c>
      <c r="F46" s="140">
        <v>4.2821290225075597</v>
      </c>
      <c r="G46" s="140">
        <v>44.4772667099027</v>
      </c>
      <c r="H46" s="122"/>
      <c r="I46" s="122">
        <v>102065</v>
      </c>
      <c r="J46" s="204">
        <v>1.1868625077687001</v>
      </c>
      <c r="K46" s="198">
        <v>8.5778670455102096E-2</v>
      </c>
      <c r="L46" s="198">
        <v>1.5039435653750099E-2</v>
      </c>
      <c r="M46" s="198">
        <v>1.80277274285994E-3</v>
      </c>
      <c r="N46" s="198">
        <v>6.2528780678979101E-2</v>
      </c>
      <c r="O46" s="198">
        <v>2.4092490079851099E-2</v>
      </c>
      <c r="P46" s="198">
        <v>8.3182285798265795E-3</v>
      </c>
      <c r="Q46" s="198"/>
      <c r="R46" s="122">
        <v>6947.7653716733703</v>
      </c>
      <c r="S46" s="122">
        <v>47953.913848939701</v>
      </c>
      <c r="T46" s="122">
        <v>129050.266095275</v>
      </c>
      <c r="U46" s="122">
        <v>27874.613572665701</v>
      </c>
      <c r="V46" s="122">
        <v>124042.412913387</v>
      </c>
      <c r="W46" s="122">
        <v>258227.38157394499</v>
      </c>
    </row>
    <row r="47" spans="1:23" ht="12.75" x14ac:dyDescent="0.2">
      <c r="A47" s="122" t="s">
        <v>395</v>
      </c>
      <c r="B47" s="122">
        <v>12543</v>
      </c>
      <c r="C47" s="122">
        <v>12505.770510615999</v>
      </c>
      <c r="D47" s="140">
        <v>56.003657016741002</v>
      </c>
      <c r="E47" s="140">
        <v>-11.4981784748969</v>
      </c>
      <c r="F47" s="140">
        <v>-0.19804123807551099</v>
      </c>
      <c r="G47" s="140">
        <v>-7.2330421857182801</v>
      </c>
      <c r="H47" s="122"/>
      <c r="I47" s="122">
        <v>16440</v>
      </c>
      <c r="J47" s="204">
        <v>1.1868625077687001</v>
      </c>
      <c r="K47" s="198">
        <v>0.121593673965937</v>
      </c>
      <c r="L47" s="198">
        <v>2.04987834549878E-2</v>
      </c>
      <c r="M47" s="198">
        <v>1.88564476885645E-3</v>
      </c>
      <c r="N47" s="198">
        <v>8.2238442822384406E-2</v>
      </c>
      <c r="O47" s="198">
        <v>3.0900243309002401E-2</v>
      </c>
      <c r="P47" s="198">
        <v>9.0632603406326003E-3</v>
      </c>
      <c r="Q47" s="198"/>
      <c r="R47" s="122">
        <v>6947.7653716733703</v>
      </c>
      <c r="S47" s="122">
        <v>47953.913848939701</v>
      </c>
      <c r="T47" s="122">
        <v>129050.266095275</v>
      </c>
      <c r="U47" s="122">
        <v>27874.613572665701</v>
      </c>
      <c r="V47" s="122">
        <v>124042.412913387</v>
      </c>
      <c r="W47" s="122">
        <v>258227.38157394499</v>
      </c>
    </row>
    <row r="48" spans="1:23" ht="12.75" x14ac:dyDescent="0.2">
      <c r="A48" s="122" t="s">
        <v>396</v>
      </c>
      <c r="B48" s="122">
        <v>9941</v>
      </c>
      <c r="C48" s="122">
        <v>9785.1601148638001</v>
      </c>
      <c r="D48" s="140">
        <v>78.839726275540997</v>
      </c>
      <c r="E48" s="140">
        <v>-11.4981784748969</v>
      </c>
      <c r="F48" s="140">
        <v>-13.716871838445799</v>
      </c>
      <c r="G48" s="140">
        <v>101.785834003848</v>
      </c>
      <c r="H48" s="122"/>
      <c r="I48" s="122">
        <v>10649</v>
      </c>
      <c r="J48" s="204">
        <v>1.1868625077687001</v>
      </c>
      <c r="K48" s="198">
        <v>0.107897455160109</v>
      </c>
      <c r="L48" s="198">
        <v>1.5494412620903401E-2</v>
      </c>
      <c r="M48" s="198">
        <v>1.50248849657245E-3</v>
      </c>
      <c r="N48" s="198">
        <v>7.2307258897549104E-2</v>
      </c>
      <c r="O48" s="198">
        <v>2.2349516386515202E-2</v>
      </c>
      <c r="P48" s="198">
        <v>6.8551037656117897E-3</v>
      </c>
      <c r="Q48" s="198"/>
      <c r="R48" s="122">
        <v>6947.7653716733703</v>
      </c>
      <c r="S48" s="122">
        <v>47953.913848939701</v>
      </c>
      <c r="T48" s="122">
        <v>129050.266095275</v>
      </c>
      <c r="U48" s="122">
        <v>27874.613572665701</v>
      </c>
      <c r="V48" s="122">
        <v>124042.412913387</v>
      </c>
      <c r="W48" s="122">
        <v>258227.38157394499</v>
      </c>
    </row>
    <row r="49" spans="1:23" ht="12.75" x14ac:dyDescent="0.2">
      <c r="A49" s="122" t="s">
        <v>397</v>
      </c>
      <c r="B49" s="122">
        <v>12203</v>
      </c>
      <c r="C49" s="122">
        <v>12108.1520141032</v>
      </c>
      <c r="D49" s="140">
        <v>-23.358355373770902</v>
      </c>
      <c r="E49" s="140">
        <v>-11.4981784748969</v>
      </c>
      <c r="F49" s="140">
        <v>-4.9217549658076001</v>
      </c>
      <c r="G49" s="140">
        <v>134.611190183443</v>
      </c>
      <c r="H49" s="122"/>
      <c r="I49" s="122">
        <v>33462</v>
      </c>
      <c r="J49" s="204">
        <v>1.1868625077687001</v>
      </c>
      <c r="K49" s="198">
        <v>9.5810172733249696E-2</v>
      </c>
      <c r="L49" s="198">
        <v>2.0291674137828002E-2</v>
      </c>
      <c r="M49" s="198">
        <v>1.40457832765525E-3</v>
      </c>
      <c r="N49" s="198">
        <v>6.5925527463988998E-2</v>
      </c>
      <c r="O49" s="198">
        <v>3.1169685015838899E-2</v>
      </c>
      <c r="P49" s="198">
        <v>1.03699719084334E-2</v>
      </c>
      <c r="Q49" s="198"/>
      <c r="R49" s="122">
        <v>6947.7653716733703</v>
      </c>
      <c r="S49" s="122">
        <v>47953.913848939701</v>
      </c>
      <c r="T49" s="122">
        <v>129050.266095275</v>
      </c>
      <c r="U49" s="122">
        <v>27874.613572665701</v>
      </c>
      <c r="V49" s="122">
        <v>124042.412913387</v>
      </c>
      <c r="W49" s="122">
        <v>258227.38157394499</v>
      </c>
    </row>
    <row r="50" spans="1:23" ht="12.75" x14ac:dyDescent="0.2">
      <c r="A50" s="122" t="s">
        <v>398</v>
      </c>
      <c r="B50" s="122">
        <v>11812</v>
      </c>
      <c r="C50" s="122">
        <v>11902.5885995891</v>
      </c>
      <c r="D50" s="140">
        <v>6.7979980021563797</v>
      </c>
      <c r="E50" s="140">
        <v>-11.4981784748969</v>
      </c>
      <c r="F50" s="140">
        <v>-6.7776058430748796</v>
      </c>
      <c r="G50" s="140">
        <v>-79.507158841293503</v>
      </c>
      <c r="H50" s="122"/>
      <c r="I50" s="122">
        <v>54262</v>
      </c>
      <c r="J50" s="204">
        <v>1.1868625077687001</v>
      </c>
      <c r="K50" s="198">
        <v>0.10692565699753</v>
      </c>
      <c r="L50" s="198">
        <v>2.0714312041576099E-2</v>
      </c>
      <c r="M50" s="198">
        <v>2.1193468725811799E-3</v>
      </c>
      <c r="N50" s="198">
        <v>6.8316685710073294E-2</v>
      </c>
      <c r="O50" s="198">
        <v>2.8270244369908999E-2</v>
      </c>
      <c r="P50" s="198">
        <v>1.0099148575430299E-2</v>
      </c>
      <c r="Q50" s="198"/>
      <c r="R50" s="122">
        <v>6947.7653716733703</v>
      </c>
      <c r="S50" s="122">
        <v>47953.913848939701</v>
      </c>
      <c r="T50" s="122">
        <v>129050.266095275</v>
      </c>
      <c r="U50" s="122">
        <v>27874.613572665701</v>
      </c>
      <c r="V50" s="122">
        <v>124042.412913387</v>
      </c>
      <c r="W50" s="122">
        <v>258227.38157394499</v>
      </c>
    </row>
    <row r="51" spans="1:23" ht="12.75" x14ac:dyDescent="0.2">
      <c r="A51" s="122" t="s">
        <v>399</v>
      </c>
      <c r="B51" s="122">
        <v>13348</v>
      </c>
      <c r="C51" s="122">
        <v>13473.5437261487</v>
      </c>
      <c r="D51" s="140">
        <v>-61.584538651983301</v>
      </c>
      <c r="E51" s="140">
        <v>-11.4981784748969</v>
      </c>
      <c r="F51" s="140">
        <v>3.8403972900910199</v>
      </c>
      <c r="G51" s="140">
        <v>-55.917517202402998</v>
      </c>
      <c r="H51" s="122"/>
      <c r="I51" s="122">
        <v>11701</v>
      </c>
      <c r="J51" s="204">
        <v>1.1868625077687001</v>
      </c>
      <c r="K51" s="198">
        <v>0.115289291513546</v>
      </c>
      <c r="L51" s="198">
        <v>2.5553371506708802E-2</v>
      </c>
      <c r="M51" s="198">
        <v>2.39295786684899E-3</v>
      </c>
      <c r="N51" s="198">
        <v>9.0419622254508197E-2</v>
      </c>
      <c r="O51" s="198">
        <v>3.3159559012050303E-2</v>
      </c>
      <c r="P51" s="198">
        <v>9.2299803435603803E-3</v>
      </c>
      <c r="Q51" s="198"/>
      <c r="R51" s="122">
        <v>6947.7653716733703</v>
      </c>
      <c r="S51" s="122">
        <v>47953.913848939701</v>
      </c>
      <c r="T51" s="122">
        <v>129050.266095275</v>
      </c>
      <c r="U51" s="122">
        <v>27874.613572665701</v>
      </c>
      <c r="V51" s="122">
        <v>124042.412913387</v>
      </c>
      <c r="W51" s="122">
        <v>258227.38157394499</v>
      </c>
    </row>
    <row r="52" spans="1:23" ht="12.75" x14ac:dyDescent="0.2">
      <c r="A52" s="122" t="s">
        <v>400</v>
      </c>
      <c r="B52" s="122">
        <v>9942</v>
      </c>
      <c r="C52" s="122">
        <v>9975.9587262889308</v>
      </c>
      <c r="D52" s="140">
        <v>24.081673389057901</v>
      </c>
      <c r="E52" s="140">
        <v>-11.4981784748969</v>
      </c>
      <c r="F52" s="140">
        <v>-13.9270955351443</v>
      </c>
      <c r="G52" s="140">
        <v>-32.9974247884143</v>
      </c>
      <c r="H52" s="122"/>
      <c r="I52" s="122">
        <v>34102</v>
      </c>
      <c r="J52" s="204">
        <v>1.1868625077687001</v>
      </c>
      <c r="K52" s="198">
        <v>0.10764764529939599</v>
      </c>
      <c r="L52" s="198">
        <v>1.6978476335698801E-2</v>
      </c>
      <c r="M52" s="198">
        <v>1.8767227728579E-3</v>
      </c>
      <c r="N52" s="198">
        <v>6.3134127030672699E-2</v>
      </c>
      <c r="O52" s="198">
        <v>2.4133481907219499E-2</v>
      </c>
      <c r="P52" s="198">
        <v>7.1550055715207299E-3</v>
      </c>
      <c r="Q52" s="198"/>
      <c r="R52" s="122">
        <v>6947.7653716733703</v>
      </c>
      <c r="S52" s="122">
        <v>47953.913848939701</v>
      </c>
      <c r="T52" s="122">
        <v>129050.266095275</v>
      </c>
      <c r="U52" s="122">
        <v>27874.613572665701</v>
      </c>
      <c r="V52" s="122">
        <v>124042.412913387</v>
      </c>
      <c r="W52" s="122">
        <v>258227.38157394499</v>
      </c>
    </row>
    <row r="53" spans="1:23" ht="12.75" x14ac:dyDescent="0.2">
      <c r="A53" s="122" t="s">
        <v>401</v>
      </c>
      <c r="B53" s="122">
        <v>9143</v>
      </c>
      <c r="C53" s="122">
        <v>9201.6840364386007</v>
      </c>
      <c r="D53" s="140">
        <v>-33.524210274814898</v>
      </c>
      <c r="E53" s="140">
        <v>-11.4981784748969</v>
      </c>
      <c r="F53" s="140">
        <v>-15.0807157592503</v>
      </c>
      <c r="G53" s="140">
        <v>1.2454431875489</v>
      </c>
      <c r="H53" s="122"/>
      <c r="I53" s="122">
        <v>12078</v>
      </c>
      <c r="J53" s="204">
        <v>1.1868625077687001</v>
      </c>
      <c r="K53" s="198">
        <v>0.12841530054644801</v>
      </c>
      <c r="L53" s="198">
        <v>1.53999006458023E-2</v>
      </c>
      <c r="M53" s="198">
        <v>1.3247226361980499E-3</v>
      </c>
      <c r="N53" s="198">
        <v>6.5987746315615201E-2</v>
      </c>
      <c r="O53" s="198">
        <v>1.9705249213445901E-2</v>
      </c>
      <c r="P53" s="198">
        <v>6.4580228514654701E-3</v>
      </c>
      <c r="Q53" s="198"/>
      <c r="R53" s="122">
        <v>6947.7653716733703</v>
      </c>
      <c r="S53" s="122">
        <v>47953.913848939701</v>
      </c>
      <c r="T53" s="122">
        <v>129050.266095275</v>
      </c>
      <c r="U53" s="122">
        <v>27874.613572665701</v>
      </c>
      <c r="V53" s="122">
        <v>124042.412913387</v>
      </c>
      <c r="W53" s="122">
        <v>258227.38157394499</v>
      </c>
    </row>
    <row r="54" spans="1:23" ht="12.75" x14ac:dyDescent="0.2">
      <c r="A54" s="122" t="s">
        <v>402</v>
      </c>
      <c r="B54" s="122">
        <v>12328</v>
      </c>
      <c r="C54" s="122">
        <v>12096.472805974299</v>
      </c>
      <c r="D54" s="140">
        <v>206.57795583859399</v>
      </c>
      <c r="E54" s="140">
        <v>-11.4981784748969</v>
      </c>
      <c r="F54" s="140">
        <v>-12.3506686024923</v>
      </c>
      <c r="G54" s="140">
        <v>49.261671182512501</v>
      </c>
      <c r="H54" s="122"/>
      <c r="I54" s="122">
        <v>8953</v>
      </c>
      <c r="J54" s="204">
        <v>1.1868625077687001</v>
      </c>
      <c r="K54" s="198">
        <v>0.118731151569306</v>
      </c>
      <c r="L54" s="198">
        <v>1.9099743102870499E-2</v>
      </c>
      <c r="M54" s="198">
        <v>1.89880486987602E-3</v>
      </c>
      <c r="N54" s="198">
        <v>7.7292527644365006E-2</v>
      </c>
      <c r="O54" s="198">
        <v>2.9487322685133498E-2</v>
      </c>
      <c r="P54" s="198">
        <v>9.2706355411593892E-3</v>
      </c>
      <c r="Q54" s="198"/>
      <c r="R54" s="122">
        <v>6947.7653716733703</v>
      </c>
      <c r="S54" s="122">
        <v>47953.913848939701</v>
      </c>
      <c r="T54" s="122">
        <v>129050.266095275</v>
      </c>
      <c r="U54" s="122">
        <v>27874.613572665701</v>
      </c>
      <c r="V54" s="122">
        <v>124042.412913387</v>
      </c>
      <c r="W54" s="122">
        <v>258227.38157394499</v>
      </c>
    </row>
    <row r="55" spans="1:23" ht="14.25" customHeight="1" x14ac:dyDescent="0.2">
      <c r="A55" s="19" t="s">
        <v>403</v>
      </c>
      <c r="B55" s="122"/>
      <c r="C55" s="122"/>
      <c r="D55" s="140"/>
      <c r="E55" s="140"/>
      <c r="F55" s="140"/>
      <c r="G55" s="140"/>
      <c r="H55" s="122"/>
      <c r="I55" s="122"/>
      <c r="J55" s="204"/>
      <c r="K55" s="198"/>
      <c r="L55" s="198"/>
      <c r="M55" s="198"/>
      <c r="N55" s="198"/>
      <c r="O55" s="198"/>
      <c r="P55" s="198"/>
      <c r="Q55" s="198"/>
      <c r="R55" s="122"/>
      <c r="S55" s="122"/>
      <c r="T55" s="122"/>
      <c r="U55" s="122"/>
      <c r="V55" s="122"/>
      <c r="W55" s="122"/>
    </row>
    <row r="56" spans="1:23" ht="12.75" x14ac:dyDescent="0.2">
      <c r="A56" s="122" t="s">
        <v>404</v>
      </c>
      <c r="B56" s="122">
        <v>11723</v>
      </c>
      <c r="C56" s="122">
        <v>11661.1343100577</v>
      </c>
      <c r="D56" s="140">
        <v>56.425275586418998</v>
      </c>
      <c r="E56" s="140">
        <v>-11.4981784748969</v>
      </c>
      <c r="F56" s="140">
        <v>-22.081223432536099</v>
      </c>
      <c r="G56" s="140">
        <v>38.542406506711302</v>
      </c>
      <c r="H56" s="122"/>
      <c r="I56" s="122">
        <v>5328</v>
      </c>
      <c r="J56" s="204">
        <v>1.1868625077687001</v>
      </c>
      <c r="K56" s="198">
        <v>0.120307807807808</v>
      </c>
      <c r="L56" s="198">
        <v>2.1208708708708699E-2</v>
      </c>
      <c r="M56" s="198">
        <v>2.43993993993994E-3</v>
      </c>
      <c r="N56" s="198">
        <v>7.0007507507507505E-2</v>
      </c>
      <c r="O56" s="198">
        <v>2.6463963963963999E-2</v>
      </c>
      <c r="P56" s="198">
        <v>9.3843843843843793E-3</v>
      </c>
      <c r="Q56" s="198"/>
      <c r="R56" s="122">
        <v>6947.7653716733703</v>
      </c>
      <c r="S56" s="122">
        <v>47953.913848939701</v>
      </c>
      <c r="T56" s="122">
        <v>129050.266095275</v>
      </c>
      <c r="U56" s="122">
        <v>27874.613572665701</v>
      </c>
      <c r="V56" s="122">
        <v>124042.412913387</v>
      </c>
      <c r="W56" s="122">
        <v>258227.38157394499</v>
      </c>
    </row>
    <row r="57" spans="1:23" ht="12.75" x14ac:dyDescent="0.2">
      <c r="A57" s="122" t="s">
        <v>405</v>
      </c>
      <c r="B57" s="122">
        <v>12245</v>
      </c>
      <c r="C57" s="122">
        <v>12020.885776724401</v>
      </c>
      <c r="D57" s="140">
        <v>46.527335720830997</v>
      </c>
      <c r="E57" s="140">
        <v>-11.4981784748969</v>
      </c>
      <c r="F57" s="140">
        <v>-9.6558906647085205</v>
      </c>
      <c r="G57" s="140">
        <v>198.506954960109</v>
      </c>
      <c r="H57" s="122"/>
      <c r="I57" s="122">
        <v>21199</v>
      </c>
      <c r="J57" s="204">
        <v>1.1868625077687001</v>
      </c>
      <c r="K57" s="198">
        <v>0.11505259682060499</v>
      </c>
      <c r="L57" s="198">
        <v>2.2595405443652999E-2</v>
      </c>
      <c r="M57" s="198">
        <v>1.6510212745884201E-3</v>
      </c>
      <c r="N57" s="198">
        <v>6.6512571347705093E-2</v>
      </c>
      <c r="O57" s="198">
        <v>3.1935468654181801E-2</v>
      </c>
      <c r="P57" s="198">
        <v>8.5853106278597994E-3</v>
      </c>
      <c r="Q57" s="198"/>
      <c r="R57" s="122">
        <v>6947.7653716733703</v>
      </c>
      <c r="S57" s="122">
        <v>47953.913848939701</v>
      </c>
      <c r="T57" s="122">
        <v>129050.266095275</v>
      </c>
      <c r="U57" s="122">
        <v>27874.613572665701</v>
      </c>
      <c r="V57" s="122">
        <v>124042.412913387</v>
      </c>
      <c r="W57" s="122">
        <v>258227.38157394499</v>
      </c>
    </row>
    <row r="58" spans="1:23" ht="12.75" x14ac:dyDescent="0.2">
      <c r="A58" s="122" t="s">
        <v>406</v>
      </c>
      <c r="B58" s="122">
        <v>12527</v>
      </c>
      <c r="C58" s="122">
        <v>12420.5698132417</v>
      </c>
      <c r="D58" s="140">
        <v>35.086469347435099</v>
      </c>
      <c r="E58" s="140">
        <v>-11.4981784748969</v>
      </c>
      <c r="F58" s="140">
        <v>-20.345874678325199</v>
      </c>
      <c r="G58" s="140">
        <v>103.65383621609</v>
      </c>
      <c r="H58" s="122"/>
      <c r="I58" s="122">
        <v>9795</v>
      </c>
      <c r="J58" s="204">
        <v>1.1868625077687001</v>
      </c>
      <c r="K58" s="198">
        <v>0.116896375701889</v>
      </c>
      <c r="L58" s="198">
        <v>2.4298111281266001E-2</v>
      </c>
      <c r="M58" s="198">
        <v>1.12302194997448E-3</v>
      </c>
      <c r="N58" s="198">
        <v>7.1975497702909605E-2</v>
      </c>
      <c r="O58" s="198">
        <v>3.1955079122000997E-2</v>
      </c>
      <c r="P58" s="198">
        <v>9.18836140888208E-3</v>
      </c>
      <c r="Q58" s="198"/>
      <c r="R58" s="122">
        <v>6947.7653716733703</v>
      </c>
      <c r="S58" s="122">
        <v>47953.913848939701</v>
      </c>
      <c r="T58" s="122">
        <v>129050.266095275</v>
      </c>
      <c r="U58" s="122">
        <v>27874.613572665701</v>
      </c>
      <c r="V58" s="122">
        <v>124042.412913387</v>
      </c>
      <c r="W58" s="122">
        <v>258227.38157394499</v>
      </c>
    </row>
    <row r="59" spans="1:23" ht="12.75" x14ac:dyDescent="0.2">
      <c r="A59" s="122" t="s">
        <v>407</v>
      </c>
      <c r="B59" s="122">
        <v>9100</v>
      </c>
      <c r="C59" s="122">
        <v>9278.2754942380197</v>
      </c>
      <c r="D59" s="140">
        <v>-31.797375428724401</v>
      </c>
      <c r="E59" s="140">
        <v>-11.4981784748969</v>
      </c>
      <c r="F59" s="140">
        <v>-9.7762486835550497</v>
      </c>
      <c r="G59" s="140">
        <v>-125.48214143745101</v>
      </c>
      <c r="H59" s="122"/>
      <c r="I59" s="122">
        <v>152966</v>
      </c>
      <c r="J59" s="204">
        <v>1.1868625077687001</v>
      </c>
      <c r="K59" s="198">
        <v>7.6971353111148902E-2</v>
      </c>
      <c r="L59" s="198">
        <v>1.7539845455852899E-2</v>
      </c>
      <c r="M59" s="198">
        <v>2.0265941451041401E-3</v>
      </c>
      <c r="N59" s="198">
        <v>4.7736098217904602E-2</v>
      </c>
      <c r="O59" s="198">
        <v>2.2083338781167101E-2</v>
      </c>
      <c r="P59" s="198">
        <v>8.1717505850973406E-3</v>
      </c>
      <c r="Q59" s="198"/>
      <c r="R59" s="122">
        <v>6947.7653716733703</v>
      </c>
      <c r="S59" s="122">
        <v>47953.913848939701</v>
      </c>
      <c r="T59" s="122">
        <v>129050.266095275</v>
      </c>
      <c r="U59" s="122">
        <v>27874.613572665701</v>
      </c>
      <c r="V59" s="122">
        <v>124042.412913387</v>
      </c>
      <c r="W59" s="122">
        <v>258227.38157394499</v>
      </c>
    </row>
    <row r="60" spans="1:23" ht="12.75" x14ac:dyDescent="0.2">
      <c r="A60" s="122" t="s">
        <v>408</v>
      </c>
      <c r="B60" s="122">
        <v>11122</v>
      </c>
      <c r="C60" s="122">
        <v>11252.702838572801</v>
      </c>
      <c r="D60" s="140">
        <v>-15.7844107837458</v>
      </c>
      <c r="E60" s="140">
        <v>-11.4981784748969</v>
      </c>
      <c r="F60" s="140">
        <v>-20.8191491692391</v>
      </c>
      <c r="G60" s="140">
        <v>-82.986451939424597</v>
      </c>
      <c r="H60" s="122"/>
      <c r="I60" s="122">
        <v>26602</v>
      </c>
      <c r="J60" s="204">
        <v>1.1868625077687001</v>
      </c>
      <c r="K60" s="198">
        <v>9.9391023231336001E-2</v>
      </c>
      <c r="L60" s="198">
        <v>1.8757988121193898E-2</v>
      </c>
      <c r="M60" s="198">
        <v>1.35328170814224E-3</v>
      </c>
      <c r="N60" s="198">
        <v>6.1574317720472102E-2</v>
      </c>
      <c r="O60" s="198">
        <v>2.7554319224118499E-2</v>
      </c>
      <c r="P60" s="198">
        <v>9.9992481768288108E-3</v>
      </c>
      <c r="Q60" s="198"/>
      <c r="R60" s="122">
        <v>6947.7653716733703</v>
      </c>
      <c r="S60" s="122">
        <v>47953.913848939701</v>
      </c>
      <c r="T60" s="122">
        <v>129050.266095275</v>
      </c>
      <c r="U60" s="122">
        <v>27874.613572665701</v>
      </c>
      <c r="V60" s="122">
        <v>124042.412913387</v>
      </c>
      <c r="W60" s="122">
        <v>258227.38157394499</v>
      </c>
    </row>
    <row r="61" spans="1:23" ht="12.75" x14ac:dyDescent="0.2">
      <c r="A61" s="122" t="s">
        <v>409</v>
      </c>
      <c r="B61" s="122">
        <v>11315</v>
      </c>
      <c r="C61" s="122">
        <v>11351.7904384833</v>
      </c>
      <c r="D61" s="140">
        <v>-2.3552130336069301</v>
      </c>
      <c r="E61" s="140">
        <v>-11.4981784748969</v>
      </c>
      <c r="F61" s="140">
        <v>-6.7653341037577501</v>
      </c>
      <c r="G61" s="140">
        <v>-15.722409640434799</v>
      </c>
      <c r="H61" s="122"/>
      <c r="I61" s="122">
        <v>42903</v>
      </c>
      <c r="J61" s="204">
        <v>1.1868625077687001</v>
      </c>
      <c r="K61" s="198">
        <v>0.100039624268699</v>
      </c>
      <c r="L61" s="198">
        <v>1.89497237955388E-2</v>
      </c>
      <c r="M61" s="198">
        <v>1.9112882549005899E-3</v>
      </c>
      <c r="N61" s="198">
        <v>6.4004848145817306E-2</v>
      </c>
      <c r="O61" s="198">
        <v>2.8203155956459901E-2</v>
      </c>
      <c r="P61" s="198">
        <v>9.4165909143882707E-3</v>
      </c>
      <c r="Q61" s="198"/>
      <c r="R61" s="122">
        <v>6947.7653716733703</v>
      </c>
      <c r="S61" s="122">
        <v>47953.913848939701</v>
      </c>
      <c r="T61" s="122">
        <v>129050.266095275</v>
      </c>
      <c r="U61" s="122">
        <v>27874.613572665701</v>
      </c>
      <c r="V61" s="122">
        <v>124042.412913387</v>
      </c>
      <c r="W61" s="122">
        <v>258227.38157394499</v>
      </c>
    </row>
    <row r="62" spans="1:23" ht="12.75" x14ac:dyDescent="0.2">
      <c r="A62" s="122" t="s">
        <v>410</v>
      </c>
      <c r="B62" s="122">
        <v>9728</v>
      </c>
      <c r="C62" s="122">
        <v>9700.0102580393304</v>
      </c>
      <c r="D62" s="140">
        <v>-31.827926144352599</v>
      </c>
      <c r="E62" s="140">
        <v>-11.4981784748969</v>
      </c>
      <c r="F62" s="140">
        <v>5.3581576308996004</v>
      </c>
      <c r="G62" s="140">
        <v>65.626258907165195</v>
      </c>
      <c r="H62" s="122"/>
      <c r="I62" s="122">
        <v>137035</v>
      </c>
      <c r="J62" s="204">
        <v>1.1868625077687001</v>
      </c>
      <c r="K62" s="198">
        <v>8.2395008574451797E-2</v>
      </c>
      <c r="L62" s="198">
        <v>1.56967198161054E-2</v>
      </c>
      <c r="M62" s="198">
        <v>1.62002408143905E-3</v>
      </c>
      <c r="N62" s="198">
        <v>5.8568978728062202E-2</v>
      </c>
      <c r="O62" s="198">
        <v>2.4132520888824002E-2</v>
      </c>
      <c r="P62" s="198">
        <v>7.7936293647608299E-3</v>
      </c>
      <c r="Q62" s="198"/>
      <c r="R62" s="122">
        <v>6947.7653716733703</v>
      </c>
      <c r="S62" s="122">
        <v>47953.913848939701</v>
      </c>
      <c r="T62" s="122">
        <v>129050.266095275</v>
      </c>
      <c r="U62" s="122">
        <v>27874.613572665701</v>
      </c>
      <c r="V62" s="122">
        <v>124042.412913387</v>
      </c>
      <c r="W62" s="122">
        <v>258227.38157394499</v>
      </c>
    </row>
    <row r="63" spans="1:23" ht="12.75" x14ac:dyDescent="0.2">
      <c r="A63" s="122" t="s">
        <v>411</v>
      </c>
      <c r="B63" s="122">
        <v>10656</v>
      </c>
      <c r="C63" s="122">
        <v>10512.5017843154</v>
      </c>
      <c r="D63" s="140">
        <v>90.644562493772</v>
      </c>
      <c r="E63" s="140">
        <v>-11.4981784748969</v>
      </c>
      <c r="F63" s="140">
        <v>-22.528867470372798</v>
      </c>
      <c r="G63" s="140">
        <v>86.609351464656697</v>
      </c>
      <c r="H63" s="122"/>
      <c r="I63" s="122">
        <v>14240</v>
      </c>
      <c r="J63" s="204">
        <v>1.1868625077687001</v>
      </c>
      <c r="K63" s="198">
        <v>0.12113764044943801</v>
      </c>
      <c r="L63" s="198">
        <v>1.7766853932584301E-2</v>
      </c>
      <c r="M63" s="198">
        <v>2.10674157303371E-3</v>
      </c>
      <c r="N63" s="198">
        <v>6.4747191011235994E-2</v>
      </c>
      <c r="O63" s="198">
        <v>2.4929775280898899E-2</v>
      </c>
      <c r="P63" s="198">
        <v>7.7247191011235996E-3</v>
      </c>
      <c r="Q63" s="198"/>
      <c r="R63" s="122">
        <v>6947.7653716733703</v>
      </c>
      <c r="S63" s="122">
        <v>47953.913848939701</v>
      </c>
      <c r="T63" s="122">
        <v>129050.266095275</v>
      </c>
      <c r="U63" s="122">
        <v>27874.613572665701</v>
      </c>
      <c r="V63" s="122">
        <v>124042.412913387</v>
      </c>
      <c r="W63" s="122">
        <v>258227.38157394499</v>
      </c>
    </row>
    <row r="64" spans="1:23" ht="12.75" x14ac:dyDescent="0.2">
      <c r="A64" s="122" t="s">
        <v>412</v>
      </c>
      <c r="B64" s="122">
        <v>16263</v>
      </c>
      <c r="C64" s="122">
        <v>16511.4784693609</v>
      </c>
      <c r="D64" s="140">
        <v>-4.0602512321663298</v>
      </c>
      <c r="E64" s="140">
        <v>-11.4981784748969</v>
      </c>
      <c r="F64" s="140">
        <v>-12.579793813814</v>
      </c>
      <c r="G64" s="140">
        <v>-220.19625159754901</v>
      </c>
      <c r="H64" s="122"/>
      <c r="I64" s="122">
        <v>7407</v>
      </c>
      <c r="J64" s="204">
        <v>1.1868625077687001</v>
      </c>
      <c r="K64" s="198">
        <v>0.13973268529769101</v>
      </c>
      <c r="L64" s="198">
        <v>2.7136492507087901E-2</v>
      </c>
      <c r="M64" s="198">
        <v>3.6452004860267301E-3</v>
      </c>
      <c r="N64" s="198">
        <v>8.7889833940866705E-2</v>
      </c>
      <c r="O64" s="198">
        <v>4.0502227622519198E-2</v>
      </c>
      <c r="P64" s="198">
        <v>1.43107870932901E-2</v>
      </c>
      <c r="Q64" s="198"/>
      <c r="R64" s="122">
        <v>6947.7653716733703</v>
      </c>
      <c r="S64" s="122">
        <v>47953.913848939701</v>
      </c>
      <c r="T64" s="122">
        <v>129050.266095275</v>
      </c>
      <c r="U64" s="122">
        <v>27874.613572665701</v>
      </c>
      <c r="V64" s="122">
        <v>124042.412913387</v>
      </c>
      <c r="W64" s="122">
        <v>258227.38157394499</v>
      </c>
    </row>
    <row r="65" spans="1:23" ht="12.75" x14ac:dyDescent="0.2">
      <c r="A65" s="122" t="s">
        <v>413</v>
      </c>
      <c r="B65" s="122">
        <v>14446</v>
      </c>
      <c r="C65" s="122">
        <v>14316.900457646299</v>
      </c>
      <c r="D65" s="140">
        <v>187.825366379461</v>
      </c>
      <c r="E65" s="140">
        <v>-11.4981784748969</v>
      </c>
      <c r="F65" s="140">
        <v>-15.244788714352</v>
      </c>
      <c r="G65" s="140">
        <v>-32.237268441529103</v>
      </c>
      <c r="H65" s="122"/>
      <c r="I65" s="122">
        <v>7747</v>
      </c>
      <c r="J65" s="204">
        <v>1.1868625077687001</v>
      </c>
      <c r="K65" s="198">
        <v>0.148186394733445</v>
      </c>
      <c r="L65" s="198">
        <v>1.9104169355879701E-2</v>
      </c>
      <c r="M65" s="198">
        <v>1.67806892990835E-3</v>
      </c>
      <c r="N65" s="198">
        <v>9.0357557764295895E-2</v>
      </c>
      <c r="O65" s="198">
        <v>3.6401187556473501E-2</v>
      </c>
      <c r="P65" s="198">
        <v>1.1101071382470599E-2</v>
      </c>
      <c r="Q65" s="198"/>
      <c r="R65" s="122">
        <v>6947.7653716733703</v>
      </c>
      <c r="S65" s="122">
        <v>47953.913848939701</v>
      </c>
      <c r="T65" s="122">
        <v>129050.266095275</v>
      </c>
      <c r="U65" s="122">
        <v>27874.613572665701</v>
      </c>
      <c r="V65" s="122">
        <v>124042.412913387</v>
      </c>
      <c r="W65" s="122">
        <v>258227.38157394499</v>
      </c>
    </row>
    <row r="66" spans="1:23" ht="12.75" x14ac:dyDescent="0.2">
      <c r="A66" s="122" t="s">
        <v>414</v>
      </c>
      <c r="B66" s="122">
        <v>14072</v>
      </c>
      <c r="C66" s="122">
        <v>13237.7823591793</v>
      </c>
      <c r="D66" s="140">
        <v>293.63736385160303</v>
      </c>
      <c r="E66" s="140">
        <v>430.546335922499</v>
      </c>
      <c r="F66" s="140">
        <v>-8.8147256477942708</v>
      </c>
      <c r="G66" s="140">
        <v>118.485744994713</v>
      </c>
      <c r="H66" s="122"/>
      <c r="I66" s="122">
        <v>3658</v>
      </c>
      <c r="J66" s="204">
        <v>1.1868625077687001</v>
      </c>
      <c r="K66" s="198">
        <v>0.13531984691088</v>
      </c>
      <c r="L66" s="198">
        <v>2.3236741388736999E-2</v>
      </c>
      <c r="M66" s="198">
        <v>2.1869874248223102E-3</v>
      </c>
      <c r="N66" s="198">
        <v>7.9551667577911406E-2</v>
      </c>
      <c r="O66" s="198">
        <v>3.4991798797156901E-2</v>
      </c>
      <c r="P66" s="198">
        <v>8.7479496992892303E-3</v>
      </c>
      <c r="Q66" s="198"/>
      <c r="R66" s="122">
        <v>6947.7653716733703</v>
      </c>
      <c r="S66" s="122">
        <v>47953.913848939701</v>
      </c>
      <c r="T66" s="122">
        <v>129050.266095275</v>
      </c>
      <c r="U66" s="122">
        <v>27874.613572665701</v>
      </c>
      <c r="V66" s="122">
        <v>124042.412913387</v>
      </c>
      <c r="W66" s="122">
        <v>258227.38157394499</v>
      </c>
    </row>
    <row r="67" spans="1:23" ht="12.75" x14ac:dyDescent="0.2">
      <c r="A67" s="122" t="s">
        <v>415</v>
      </c>
      <c r="B67" s="122">
        <v>12201</v>
      </c>
      <c r="C67" s="122">
        <v>12068.363832916601</v>
      </c>
      <c r="D67" s="140">
        <v>76.799890412061998</v>
      </c>
      <c r="E67" s="140">
        <v>-11.4981784748969</v>
      </c>
      <c r="F67" s="140">
        <v>-20.504360819469699</v>
      </c>
      <c r="G67" s="140">
        <v>87.867723056553999</v>
      </c>
      <c r="H67" s="122"/>
      <c r="I67" s="122">
        <v>11545</v>
      </c>
      <c r="J67" s="204">
        <v>1.1868625077687001</v>
      </c>
      <c r="K67" s="198">
        <v>0.12048505846686899</v>
      </c>
      <c r="L67" s="198">
        <v>2.0441749675184102E-2</v>
      </c>
      <c r="M67" s="198">
        <v>1.64573408401906E-3</v>
      </c>
      <c r="N67" s="198">
        <v>6.7734950194889607E-2</v>
      </c>
      <c r="O67" s="198">
        <v>3.1095712429623199E-2</v>
      </c>
      <c r="P67" s="198">
        <v>9.26808142052837E-3</v>
      </c>
      <c r="Q67" s="198"/>
      <c r="R67" s="122">
        <v>6947.7653716733703</v>
      </c>
      <c r="S67" s="122">
        <v>47953.913848939701</v>
      </c>
      <c r="T67" s="122">
        <v>129050.266095275</v>
      </c>
      <c r="U67" s="122">
        <v>27874.613572665701</v>
      </c>
      <c r="V67" s="122">
        <v>124042.412913387</v>
      </c>
      <c r="W67" s="122">
        <v>258227.38157394499</v>
      </c>
    </row>
    <row r="68" spans="1:23" ht="12.75" x14ac:dyDescent="0.2">
      <c r="A68" s="122" t="s">
        <v>416</v>
      </c>
      <c r="B68" s="122">
        <v>13382</v>
      </c>
      <c r="C68" s="122">
        <v>13409.1100884609</v>
      </c>
      <c r="D68" s="140">
        <v>71.275833635452003</v>
      </c>
      <c r="E68" s="140">
        <v>-11.4981784748969</v>
      </c>
      <c r="F68" s="140">
        <v>-13.584380436099799</v>
      </c>
      <c r="G68" s="140">
        <v>-72.908829645818997</v>
      </c>
      <c r="H68" s="122"/>
      <c r="I68" s="122">
        <v>5236</v>
      </c>
      <c r="J68" s="204">
        <v>1.1868625077687001</v>
      </c>
      <c r="K68" s="198">
        <v>0.12585943468296401</v>
      </c>
      <c r="L68" s="198">
        <v>2.3873185637891502E-2</v>
      </c>
      <c r="M68" s="198">
        <v>2.1008403361344498E-3</v>
      </c>
      <c r="N68" s="198">
        <v>7.6967150496562303E-2</v>
      </c>
      <c r="O68" s="198">
        <v>3.26585179526356E-2</v>
      </c>
      <c r="P68" s="198">
        <v>1.08861726508785E-2</v>
      </c>
      <c r="Q68" s="198"/>
      <c r="R68" s="122">
        <v>6947.7653716733703</v>
      </c>
      <c r="S68" s="122">
        <v>47953.913848939701</v>
      </c>
      <c r="T68" s="122">
        <v>129050.266095275</v>
      </c>
      <c r="U68" s="122">
        <v>27874.613572665701</v>
      </c>
      <c r="V68" s="122">
        <v>124042.412913387</v>
      </c>
      <c r="W68" s="122">
        <v>258227.38157394499</v>
      </c>
    </row>
    <row r="69" spans="1:23" ht="14.25" customHeight="1" x14ac:dyDescent="0.2">
      <c r="A69" s="19" t="s">
        <v>417</v>
      </c>
      <c r="B69" s="122"/>
      <c r="C69" s="122"/>
      <c r="D69" s="140"/>
      <c r="E69" s="140"/>
      <c r="F69" s="140"/>
      <c r="G69" s="140"/>
      <c r="H69" s="122"/>
      <c r="I69" s="122"/>
      <c r="J69" s="204"/>
      <c r="K69" s="198"/>
      <c r="L69" s="198"/>
      <c r="M69" s="198"/>
      <c r="N69" s="198"/>
      <c r="O69" s="198"/>
      <c r="P69" s="198"/>
      <c r="Q69" s="198"/>
      <c r="R69" s="122"/>
      <c r="S69" s="122"/>
      <c r="T69" s="122"/>
      <c r="U69" s="122"/>
      <c r="V69" s="122"/>
      <c r="W69" s="122"/>
    </row>
    <row r="70" spans="1:23" ht="12.75" x14ac:dyDescent="0.2">
      <c r="A70" s="122" t="s">
        <v>418</v>
      </c>
      <c r="B70" s="122">
        <v>11082</v>
      </c>
      <c r="C70" s="122">
        <v>10881.4516419218</v>
      </c>
      <c r="D70" s="140">
        <v>109.55582597737801</v>
      </c>
      <c r="E70" s="140">
        <v>-11.4981784748969</v>
      </c>
      <c r="F70" s="140">
        <v>-15.6959203182984</v>
      </c>
      <c r="G70" s="140">
        <v>118.22344729861101</v>
      </c>
      <c r="H70" s="122"/>
      <c r="I70" s="122">
        <v>6537</v>
      </c>
      <c r="J70" s="204">
        <v>1.1868625077687001</v>
      </c>
      <c r="K70" s="198">
        <v>0.105400030595074</v>
      </c>
      <c r="L70" s="198">
        <v>1.9580847483555101E-2</v>
      </c>
      <c r="M70" s="198">
        <v>2.9065320483402201E-3</v>
      </c>
      <c r="N70" s="198">
        <v>5.9507419305491797E-2</v>
      </c>
      <c r="O70" s="198">
        <v>2.4934985467339799E-2</v>
      </c>
      <c r="P70" s="198">
        <v>9.1785222579164796E-3</v>
      </c>
      <c r="Q70" s="198"/>
      <c r="R70" s="122">
        <v>6947.7653716733703</v>
      </c>
      <c r="S70" s="122">
        <v>47953.913848939701</v>
      </c>
      <c r="T70" s="122">
        <v>129050.266095275</v>
      </c>
      <c r="U70" s="122">
        <v>27874.613572665701</v>
      </c>
      <c r="V70" s="122">
        <v>124042.412913387</v>
      </c>
      <c r="W70" s="122">
        <v>258227.38157394499</v>
      </c>
    </row>
    <row r="71" spans="1:23" ht="12.75" x14ac:dyDescent="0.2">
      <c r="A71" s="122" t="s">
        <v>419</v>
      </c>
      <c r="B71" s="122">
        <v>13308</v>
      </c>
      <c r="C71" s="122">
        <v>13362.2574173986</v>
      </c>
      <c r="D71" s="140">
        <v>66.533036439111996</v>
      </c>
      <c r="E71" s="140">
        <v>-11.4981784748969</v>
      </c>
      <c r="F71" s="140">
        <v>-15.477852441521399</v>
      </c>
      <c r="G71" s="140">
        <v>-94.140841088338306</v>
      </c>
      <c r="H71" s="122"/>
      <c r="I71" s="122">
        <v>16790</v>
      </c>
      <c r="J71" s="204">
        <v>1.1868625077687001</v>
      </c>
      <c r="K71" s="198">
        <v>0.107861822513401</v>
      </c>
      <c r="L71" s="198">
        <v>2.4359737939249601E-2</v>
      </c>
      <c r="M71" s="198">
        <v>2.4419297200714701E-3</v>
      </c>
      <c r="N71" s="198">
        <v>6.4740917212626606E-2</v>
      </c>
      <c r="O71" s="198">
        <v>3.3293627159023197E-2</v>
      </c>
      <c r="P71" s="198">
        <v>1.19714115544967E-2</v>
      </c>
      <c r="Q71" s="198"/>
      <c r="R71" s="122">
        <v>6947.7653716733703</v>
      </c>
      <c r="S71" s="122">
        <v>47953.913848939701</v>
      </c>
      <c r="T71" s="122">
        <v>129050.266095275</v>
      </c>
      <c r="U71" s="122">
        <v>27874.613572665701</v>
      </c>
      <c r="V71" s="122">
        <v>124042.412913387</v>
      </c>
      <c r="W71" s="122">
        <v>258227.38157394499</v>
      </c>
    </row>
    <row r="72" spans="1:23" ht="12.75" x14ac:dyDescent="0.2">
      <c r="A72" s="122" t="s">
        <v>420</v>
      </c>
      <c r="B72" s="122">
        <v>10246</v>
      </c>
      <c r="C72" s="122">
        <v>10271.4130898032</v>
      </c>
      <c r="D72" s="140">
        <v>13.9368234478475</v>
      </c>
      <c r="E72" s="140">
        <v>-11.4981784748969</v>
      </c>
      <c r="F72" s="140">
        <v>4.4652541283603604</v>
      </c>
      <c r="G72" s="140">
        <v>-32.021175126804899</v>
      </c>
      <c r="H72" s="122"/>
      <c r="I72" s="122">
        <v>29272</v>
      </c>
      <c r="J72" s="204">
        <v>1.1868625077687001</v>
      </c>
      <c r="K72" s="198">
        <v>9.3638972396829695E-2</v>
      </c>
      <c r="L72" s="198">
        <v>1.9028423066411601E-2</v>
      </c>
      <c r="M72" s="198">
        <v>1.9472533479092599E-3</v>
      </c>
      <c r="N72" s="198">
        <v>5.0355288330144798E-2</v>
      </c>
      <c r="O72" s="198">
        <v>2.6544137742552602E-2</v>
      </c>
      <c r="P72" s="198">
        <v>8.3014484831921299E-3</v>
      </c>
      <c r="Q72" s="198"/>
      <c r="R72" s="122">
        <v>6947.7653716733703</v>
      </c>
      <c r="S72" s="122">
        <v>47953.913848939701</v>
      </c>
      <c r="T72" s="122">
        <v>129050.266095275</v>
      </c>
      <c r="U72" s="122">
        <v>27874.613572665701</v>
      </c>
      <c r="V72" s="122">
        <v>124042.412913387</v>
      </c>
      <c r="W72" s="122">
        <v>258227.38157394499</v>
      </c>
    </row>
    <row r="73" spans="1:23" ht="12.75" x14ac:dyDescent="0.2">
      <c r="A73" s="122" t="s">
        <v>421</v>
      </c>
      <c r="B73" s="122">
        <v>9613</v>
      </c>
      <c r="C73" s="122">
        <v>9608.4796605919</v>
      </c>
      <c r="D73" s="140">
        <v>22.518801787515699</v>
      </c>
      <c r="E73" s="140">
        <v>-11.4981784748969</v>
      </c>
      <c r="F73" s="140">
        <v>-3.58671026382713</v>
      </c>
      <c r="G73" s="140">
        <v>-2.8031259029263098</v>
      </c>
      <c r="H73" s="122"/>
      <c r="I73" s="122">
        <v>9514</v>
      </c>
      <c r="J73" s="204">
        <v>1.1868625077687001</v>
      </c>
      <c r="K73" s="198">
        <v>0.10111414757199901</v>
      </c>
      <c r="L73" s="198">
        <v>1.6922430103006099E-2</v>
      </c>
      <c r="M73" s="198">
        <v>2.1021652301870899E-3</v>
      </c>
      <c r="N73" s="198">
        <v>4.4145469833928898E-2</v>
      </c>
      <c r="O73" s="198">
        <v>2.32289257935674E-2</v>
      </c>
      <c r="P73" s="198">
        <v>8.5137691822577306E-3</v>
      </c>
      <c r="Q73" s="198"/>
      <c r="R73" s="122">
        <v>6947.7653716733703</v>
      </c>
      <c r="S73" s="122">
        <v>47953.913848939701</v>
      </c>
      <c r="T73" s="122">
        <v>129050.266095275</v>
      </c>
      <c r="U73" s="122">
        <v>27874.613572665701</v>
      </c>
      <c r="V73" s="122">
        <v>124042.412913387</v>
      </c>
      <c r="W73" s="122">
        <v>258227.38157394499</v>
      </c>
    </row>
    <row r="74" spans="1:23" ht="12.75" x14ac:dyDescent="0.2">
      <c r="A74" s="122" t="s">
        <v>422</v>
      </c>
      <c r="B74" s="122">
        <v>6556</v>
      </c>
      <c r="C74" s="122">
        <v>6617.0265386917299</v>
      </c>
      <c r="D74" s="140">
        <v>2.2568005807635698</v>
      </c>
      <c r="E74" s="140">
        <v>-11.4981784748969</v>
      </c>
      <c r="F74" s="140">
        <v>-17.942754850019199</v>
      </c>
      <c r="G74" s="140">
        <v>-33.534033637397101</v>
      </c>
      <c r="H74" s="122"/>
      <c r="I74" s="122">
        <v>11314</v>
      </c>
      <c r="J74" s="204">
        <v>1.1868625077687001</v>
      </c>
      <c r="K74" s="198">
        <v>9.9257557009015396E-2</v>
      </c>
      <c r="L74" s="198">
        <v>1.3611454834718E-2</v>
      </c>
      <c r="M74" s="198">
        <v>9.7224677390843198E-4</v>
      </c>
      <c r="N74" s="198">
        <v>4.0038889870956301E-2</v>
      </c>
      <c r="O74" s="198">
        <v>1.5467562312179601E-2</v>
      </c>
      <c r="P74" s="198">
        <v>4.1541453066996602E-3</v>
      </c>
      <c r="Q74" s="198"/>
      <c r="R74" s="122">
        <v>6947.7653716733703</v>
      </c>
      <c r="S74" s="122">
        <v>47953.913848939701</v>
      </c>
      <c r="T74" s="122">
        <v>129050.266095275</v>
      </c>
      <c r="U74" s="122">
        <v>27874.613572665701</v>
      </c>
      <c r="V74" s="122">
        <v>124042.412913387</v>
      </c>
      <c r="W74" s="122">
        <v>258227.38157394499</v>
      </c>
    </row>
    <row r="75" spans="1:23" ht="12.75" x14ac:dyDescent="0.2">
      <c r="A75" s="122" t="s">
        <v>423</v>
      </c>
      <c r="B75" s="122">
        <v>9764</v>
      </c>
      <c r="C75" s="122">
        <v>9886.8449781111703</v>
      </c>
      <c r="D75" s="140">
        <v>-37.161228288310703</v>
      </c>
      <c r="E75" s="140">
        <v>-11.4981784748969</v>
      </c>
      <c r="F75" s="140">
        <v>2.9264578314852399</v>
      </c>
      <c r="G75" s="140">
        <v>-76.7018204851516</v>
      </c>
      <c r="H75" s="122"/>
      <c r="I75" s="122">
        <v>133310</v>
      </c>
      <c r="J75" s="204">
        <v>1.1868625077687001</v>
      </c>
      <c r="K75" s="198">
        <v>8.7727852374165499E-2</v>
      </c>
      <c r="L75" s="198">
        <v>1.8198184682319402E-2</v>
      </c>
      <c r="M75" s="198">
        <v>1.8828294951616501E-3</v>
      </c>
      <c r="N75" s="198">
        <v>5.0686370114770098E-2</v>
      </c>
      <c r="O75" s="198">
        <v>2.40717125496962E-2</v>
      </c>
      <c r="P75" s="198">
        <v>8.5439951991598505E-3</v>
      </c>
      <c r="Q75" s="198"/>
      <c r="R75" s="122">
        <v>6947.7653716733703</v>
      </c>
      <c r="S75" s="122">
        <v>47953.913848939701</v>
      </c>
      <c r="T75" s="122">
        <v>129050.266095275</v>
      </c>
      <c r="U75" s="122">
        <v>27874.613572665701</v>
      </c>
      <c r="V75" s="122">
        <v>124042.412913387</v>
      </c>
      <c r="W75" s="122">
        <v>258227.38157394499</v>
      </c>
    </row>
    <row r="76" spans="1:23" ht="12.75" x14ac:dyDescent="0.2">
      <c r="A76" s="122" t="s">
        <v>424</v>
      </c>
      <c r="B76" s="122">
        <v>10220</v>
      </c>
      <c r="C76" s="122">
        <v>10346.0237193052</v>
      </c>
      <c r="D76" s="140">
        <v>13.8523828818422</v>
      </c>
      <c r="E76" s="140">
        <v>-11.4981784748969</v>
      </c>
      <c r="F76" s="140">
        <v>-17.0925294131358</v>
      </c>
      <c r="G76" s="140">
        <v>-111.470064091235</v>
      </c>
      <c r="H76" s="122"/>
      <c r="I76" s="122">
        <v>7157</v>
      </c>
      <c r="J76" s="204">
        <v>1.1868625077687001</v>
      </c>
      <c r="K76" s="198">
        <v>0.118904568953472</v>
      </c>
      <c r="L76" s="198">
        <v>1.98407153835406E-2</v>
      </c>
      <c r="M76" s="198">
        <v>3.0739136509710802E-3</v>
      </c>
      <c r="N76" s="198">
        <v>5.7426295934050603E-2</v>
      </c>
      <c r="O76" s="198">
        <v>2.1517395556797499E-2</v>
      </c>
      <c r="P76" s="198">
        <v>8.8025709095989908E-3</v>
      </c>
      <c r="Q76" s="198"/>
      <c r="R76" s="122">
        <v>6947.7653716733703</v>
      </c>
      <c r="S76" s="122">
        <v>47953.913848939701</v>
      </c>
      <c r="T76" s="122">
        <v>129050.266095275</v>
      </c>
      <c r="U76" s="122">
        <v>27874.613572665701</v>
      </c>
      <c r="V76" s="122">
        <v>124042.412913387</v>
      </c>
      <c r="W76" s="122">
        <v>258227.38157394499</v>
      </c>
    </row>
    <row r="77" spans="1:23" ht="12.75" x14ac:dyDescent="0.2">
      <c r="A77" s="122" t="s">
        <v>425</v>
      </c>
      <c r="B77" s="122">
        <v>11730</v>
      </c>
      <c r="C77" s="122">
        <v>11731.573456131</v>
      </c>
      <c r="D77" s="140">
        <v>25.656339105918601</v>
      </c>
      <c r="E77" s="140">
        <v>-11.4981784748969</v>
      </c>
      <c r="F77" s="140">
        <v>-13.210555631201901</v>
      </c>
      <c r="G77" s="140">
        <v>-2.9627587882674402</v>
      </c>
      <c r="H77" s="122"/>
      <c r="I77" s="122">
        <v>30451</v>
      </c>
      <c r="J77" s="204">
        <v>1.1868625077687001</v>
      </c>
      <c r="K77" s="198">
        <v>9.7599422022265306E-2</v>
      </c>
      <c r="L77" s="198">
        <v>1.9211191750681401E-2</v>
      </c>
      <c r="M77" s="198">
        <v>2.82420938557026E-3</v>
      </c>
      <c r="N77" s="198">
        <v>5.4612328002364499E-2</v>
      </c>
      <c r="O77" s="198">
        <v>2.9227283176250399E-2</v>
      </c>
      <c r="P77" s="198">
        <v>1.07385635939706E-2</v>
      </c>
      <c r="Q77" s="198"/>
      <c r="R77" s="122">
        <v>6947.7653716733703</v>
      </c>
      <c r="S77" s="122">
        <v>47953.913848939701</v>
      </c>
      <c r="T77" s="122">
        <v>129050.266095275</v>
      </c>
      <c r="U77" s="122">
        <v>27874.613572665701</v>
      </c>
      <c r="V77" s="122">
        <v>124042.412913387</v>
      </c>
      <c r="W77" s="122">
        <v>258227.38157394499</v>
      </c>
    </row>
    <row r="78" spans="1:23" ht="12.75" x14ac:dyDescent="0.2">
      <c r="A78" s="122" t="s">
        <v>426</v>
      </c>
      <c r="B78" s="122">
        <v>12570</v>
      </c>
      <c r="C78" s="122">
        <v>12520.6163331975</v>
      </c>
      <c r="D78" s="140">
        <v>151.70111030961999</v>
      </c>
      <c r="E78" s="140">
        <v>-11.4981784748969</v>
      </c>
      <c r="F78" s="140">
        <v>-7.1637426775880302</v>
      </c>
      <c r="G78" s="140">
        <v>-83.363671909613501</v>
      </c>
      <c r="H78" s="122"/>
      <c r="I78" s="122">
        <v>11228</v>
      </c>
      <c r="J78" s="204">
        <v>1.1868625077687001</v>
      </c>
      <c r="K78" s="198">
        <v>0.10883505521909501</v>
      </c>
      <c r="L78" s="198">
        <v>2.0573566084788001E-2</v>
      </c>
      <c r="M78" s="198">
        <v>2.4937655860349101E-3</v>
      </c>
      <c r="N78" s="198">
        <v>5.7089419308870702E-2</v>
      </c>
      <c r="O78" s="198">
        <v>3.2953330958318497E-2</v>
      </c>
      <c r="P78" s="198">
        <v>1.0865692910580701E-2</v>
      </c>
      <c r="Q78" s="198"/>
      <c r="R78" s="122">
        <v>6947.7653716733703</v>
      </c>
      <c r="S78" s="122">
        <v>47953.913848939701</v>
      </c>
      <c r="T78" s="122">
        <v>129050.266095275</v>
      </c>
      <c r="U78" s="122">
        <v>27874.613572665701</v>
      </c>
      <c r="V78" s="122">
        <v>124042.412913387</v>
      </c>
      <c r="W78" s="122">
        <v>258227.38157394499</v>
      </c>
    </row>
    <row r="79" spans="1:23" ht="12.75" x14ac:dyDescent="0.2">
      <c r="A79" s="122" t="s">
        <v>427</v>
      </c>
      <c r="B79" s="122">
        <v>12869</v>
      </c>
      <c r="C79" s="122">
        <v>12989.2645568723</v>
      </c>
      <c r="D79" s="140">
        <v>28.804849232387301</v>
      </c>
      <c r="E79" s="140">
        <v>-11.4981784748969</v>
      </c>
      <c r="F79" s="140">
        <v>-11.244933179336501</v>
      </c>
      <c r="G79" s="140">
        <v>-126.64822514442</v>
      </c>
      <c r="H79" s="122"/>
      <c r="I79" s="122">
        <v>18546</v>
      </c>
      <c r="J79" s="204">
        <v>1.1868625077687001</v>
      </c>
      <c r="K79" s="198">
        <v>0.107786045508465</v>
      </c>
      <c r="L79" s="198">
        <v>2.5611991804162602E-2</v>
      </c>
      <c r="M79" s="198">
        <v>2.7499191200258798E-3</v>
      </c>
      <c r="N79" s="198">
        <v>6.45961393292354E-2</v>
      </c>
      <c r="O79" s="198">
        <v>3.23519896473633E-2</v>
      </c>
      <c r="P79" s="198">
        <v>1.08379165318667E-2</v>
      </c>
      <c r="Q79" s="198"/>
      <c r="R79" s="122">
        <v>6947.7653716733703</v>
      </c>
      <c r="S79" s="122">
        <v>47953.913848939701</v>
      </c>
      <c r="T79" s="122">
        <v>129050.266095275</v>
      </c>
      <c r="U79" s="122">
        <v>27874.613572665701</v>
      </c>
      <c r="V79" s="122">
        <v>124042.412913387</v>
      </c>
      <c r="W79" s="122">
        <v>258227.38157394499</v>
      </c>
    </row>
    <row r="80" spans="1:23" ht="12.75" x14ac:dyDescent="0.2">
      <c r="A80" s="122" t="s">
        <v>428</v>
      </c>
      <c r="B80" s="122">
        <v>10166</v>
      </c>
      <c r="C80" s="122">
        <v>10203.2776517934</v>
      </c>
      <c r="D80" s="140">
        <v>24.763697998966801</v>
      </c>
      <c r="E80" s="140">
        <v>-11.4981784748969</v>
      </c>
      <c r="F80" s="140">
        <v>-9.68284805120539</v>
      </c>
      <c r="G80" s="140">
        <v>-40.3758107803447</v>
      </c>
      <c r="H80" s="122"/>
      <c r="I80" s="122">
        <v>13372</v>
      </c>
      <c r="J80" s="204">
        <v>1.1868625077687001</v>
      </c>
      <c r="K80" s="198">
        <v>0.100284175889919</v>
      </c>
      <c r="L80" s="198">
        <v>1.8247083457971901E-2</v>
      </c>
      <c r="M80" s="198">
        <v>1.6452288363745099E-3</v>
      </c>
      <c r="N80" s="198">
        <v>4.7412503739156397E-2</v>
      </c>
      <c r="O80" s="198">
        <v>2.3407119353873799E-2</v>
      </c>
      <c r="P80" s="198">
        <v>1.0020939276099299E-2</v>
      </c>
      <c r="Q80" s="198"/>
      <c r="R80" s="122">
        <v>6947.7653716733703</v>
      </c>
      <c r="S80" s="122">
        <v>47953.913848939701</v>
      </c>
      <c r="T80" s="122">
        <v>129050.266095275</v>
      </c>
      <c r="U80" s="122">
        <v>27874.613572665701</v>
      </c>
      <c r="V80" s="122">
        <v>124042.412913387</v>
      </c>
      <c r="W80" s="122">
        <v>258227.38157394499</v>
      </c>
    </row>
    <row r="81" spans="1:23" ht="12.75" x14ac:dyDescent="0.2">
      <c r="A81" s="122" t="s">
        <v>429</v>
      </c>
      <c r="B81" s="122">
        <v>12124</v>
      </c>
      <c r="C81" s="122">
        <v>12140.538857322799</v>
      </c>
      <c r="D81" s="140">
        <v>118.439903383545</v>
      </c>
      <c r="E81" s="140">
        <v>-11.4981784748969</v>
      </c>
      <c r="F81" s="140">
        <v>-1.20031959589043</v>
      </c>
      <c r="G81" s="140">
        <v>-122.418854510215</v>
      </c>
      <c r="H81" s="122"/>
      <c r="I81" s="122">
        <v>26873</v>
      </c>
      <c r="J81" s="204">
        <v>1.1868625077687001</v>
      </c>
      <c r="K81" s="198">
        <v>0.110222156067428</v>
      </c>
      <c r="L81" s="198">
        <v>2.2290030886019399E-2</v>
      </c>
      <c r="M81" s="198">
        <v>2.56763294012578E-3</v>
      </c>
      <c r="N81" s="198">
        <v>5.6339076396382998E-2</v>
      </c>
      <c r="O81" s="198">
        <v>3.1890745357794098E-2</v>
      </c>
      <c r="P81" s="198">
        <v>9.8239869013507994E-3</v>
      </c>
      <c r="Q81" s="198"/>
      <c r="R81" s="122">
        <v>6947.7653716733703</v>
      </c>
      <c r="S81" s="122">
        <v>47953.913848939701</v>
      </c>
      <c r="T81" s="122">
        <v>129050.266095275</v>
      </c>
      <c r="U81" s="122">
        <v>27874.613572665701</v>
      </c>
      <c r="V81" s="122">
        <v>124042.412913387</v>
      </c>
      <c r="W81" s="122">
        <v>258227.38157394499</v>
      </c>
    </row>
    <row r="82" spans="1:23" ht="12.75" x14ac:dyDescent="0.2">
      <c r="A82" s="122" t="s">
        <v>430</v>
      </c>
      <c r="B82" s="122">
        <v>11020</v>
      </c>
      <c r="C82" s="122">
        <v>10996.5975625397</v>
      </c>
      <c r="D82" s="140">
        <v>50.665042576437997</v>
      </c>
      <c r="E82" s="140">
        <v>-11.4981784748969</v>
      </c>
      <c r="F82" s="140">
        <v>1.90321484520716</v>
      </c>
      <c r="G82" s="140">
        <v>-17.4853066866722</v>
      </c>
      <c r="H82" s="122"/>
      <c r="I82" s="122">
        <v>33473</v>
      </c>
      <c r="J82" s="204">
        <v>1.1868625077687001</v>
      </c>
      <c r="K82" s="198">
        <v>9.5330564932931003E-2</v>
      </c>
      <c r="L82" s="198">
        <v>1.97771338093389E-2</v>
      </c>
      <c r="M82" s="198">
        <v>2.00161324052221E-3</v>
      </c>
      <c r="N82" s="198">
        <v>5.3595435126818601E-2</v>
      </c>
      <c r="O82" s="198">
        <v>2.7245839930690401E-2</v>
      </c>
      <c r="P82" s="198">
        <v>9.7690676067278097E-3</v>
      </c>
      <c r="Q82" s="198"/>
      <c r="R82" s="122">
        <v>6947.7653716733703</v>
      </c>
      <c r="S82" s="122">
        <v>47953.913848939701</v>
      </c>
      <c r="T82" s="122">
        <v>129050.266095275</v>
      </c>
      <c r="U82" s="122">
        <v>27874.613572665701</v>
      </c>
      <c r="V82" s="122">
        <v>124042.412913387</v>
      </c>
      <c r="W82" s="122">
        <v>258227.38157394499</v>
      </c>
    </row>
    <row r="83" spans="1:23" ht="14.25" customHeight="1" x14ac:dyDescent="0.2">
      <c r="A83" s="19" t="s">
        <v>431</v>
      </c>
      <c r="B83" s="122"/>
      <c r="C83" s="122"/>
      <c r="D83" s="140"/>
      <c r="E83" s="140"/>
      <c r="F83" s="140"/>
      <c r="G83" s="140"/>
      <c r="H83" s="122"/>
      <c r="I83" s="122"/>
      <c r="J83" s="204"/>
      <c r="K83" s="198"/>
      <c r="L83" s="198"/>
      <c r="M83" s="198"/>
      <c r="N83" s="198"/>
      <c r="O83" s="198"/>
      <c r="P83" s="198"/>
      <c r="Q83" s="198"/>
      <c r="R83" s="122"/>
      <c r="S83" s="122"/>
      <c r="T83" s="122"/>
      <c r="U83" s="122"/>
      <c r="V83" s="122"/>
      <c r="W83" s="122"/>
    </row>
    <row r="84" spans="1:23" ht="12.75" x14ac:dyDescent="0.2">
      <c r="A84" s="122" t="s">
        <v>432</v>
      </c>
      <c r="B84" s="122">
        <v>11476</v>
      </c>
      <c r="C84" s="122">
        <v>11541.1428564711</v>
      </c>
      <c r="D84" s="140">
        <v>44.356865303086998</v>
      </c>
      <c r="E84" s="140">
        <v>-11.4981784748969</v>
      </c>
      <c r="F84" s="140">
        <v>-3.9804903201742801</v>
      </c>
      <c r="G84" s="140">
        <v>-94.477984037501798</v>
      </c>
      <c r="H84" s="122"/>
      <c r="I84" s="122">
        <v>19581</v>
      </c>
      <c r="J84" s="204">
        <v>1.1868625077687001</v>
      </c>
      <c r="K84" s="198">
        <v>9.8667075225984405E-2</v>
      </c>
      <c r="L84" s="198">
        <v>2.2317552729686899E-2</v>
      </c>
      <c r="M84" s="198">
        <v>2.0938665032429402E-3</v>
      </c>
      <c r="N84" s="198">
        <v>5.3827690107757502E-2</v>
      </c>
      <c r="O84" s="198">
        <v>2.8701292068842199E-2</v>
      </c>
      <c r="P84" s="198">
        <v>1.0213982942648501E-2</v>
      </c>
      <c r="Q84" s="198"/>
      <c r="R84" s="122">
        <v>6947.7653716733703</v>
      </c>
      <c r="S84" s="122">
        <v>47953.913848939701</v>
      </c>
      <c r="T84" s="122">
        <v>129050.266095275</v>
      </c>
      <c r="U84" s="122">
        <v>27874.613572665701</v>
      </c>
      <c r="V84" s="122">
        <v>124042.412913387</v>
      </c>
      <c r="W84" s="122">
        <v>258227.38157394499</v>
      </c>
    </row>
    <row r="85" spans="1:23" ht="12.75" x14ac:dyDescent="0.2">
      <c r="A85" s="122" t="s">
        <v>433</v>
      </c>
      <c r="B85" s="122">
        <v>11655</v>
      </c>
      <c r="C85" s="122">
        <v>11503.4731628216</v>
      </c>
      <c r="D85" s="140">
        <v>209.64145622339601</v>
      </c>
      <c r="E85" s="140">
        <v>-11.4981784748969</v>
      </c>
      <c r="F85" s="140">
        <v>17.217534819950298</v>
      </c>
      <c r="G85" s="140">
        <v>-63.969291167091399</v>
      </c>
      <c r="H85" s="122"/>
      <c r="I85" s="122">
        <v>8516</v>
      </c>
      <c r="J85" s="204">
        <v>1.1868625077687001</v>
      </c>
      <c r="K85" s="198">
        <v>0.10767966181305801</v>
      </c>
      <c r="L85" s="198">
        <v>2.12541099107562E-2</v>
      </c>
      <c r="M85" s="198">
        <v>1.7613903240958201E-3</v>
      </c>
      <c r="N85" s="198">
        <v>6.0239549084076999E-2</v>
      </c>
      <c r="O85" s="198">
        <v>2.7007984969469202E-2</v>
      </c>
      <c r="P85" s="198">
        <v>1.0333489901362101E-2</v>
      </c>
      <c r="Q85" s="198"/>
      <c r="R85" s="122">
        <v>6947.7653716733703</v>
      </c>
      <c r="S85" s="122">
        <v>47953.913848939701</v>
      </c>
      <c r="T85" s="122">
        <v>129050.266095275</v>
      </c>
      <c r="U85" s="122">
        <v>27874.613572665701</v>
      </c>
      <c r="V85" s="122">
        <v>124042.412913387</v>
      </c>
      <c r="W85" s="122">
        <v>258227.38157394499</v>
      </c>
    </row>
    <row r="86" spans="1:23" ht="12.75" x14ac:dyDescent="0.2">
      <c r="A86" s="122" t="s">
        <v>434</v>
      </c>
      <c r="B86" s="122">
        <v>11949</v>
      </c>
      <c r="C86" s="122">
        <v>11999.7336441721</v>
      </c>
      <c r="D86" s="140">
        <v>69.967014723261997</v>
      </c>
      <c r="E86" s="140">
        <v>-11.4981784748969</v>
      </c>
      <c r="F86" s="140">
        <v>7.4966323343654002</v>
      </c>
      <c r="G86" s="140">
        <v>-117.146522270904</v>
      </c>
      <c r="H86" s="122"/>
      <c r="I86" s="122">
        <v>27638</v>
      </c>
      <c r="J86" s="204">
        <v>1.1868625077687001</v>
      </c>
      <c r="K86" s="198">
        <v>0.106049641797525</v>
      </c>
      <c r="L86" s="198">
        <v>1.9791591287357999E-2</v>
      </c>
      <c r="M86" s="198">
        <v>2.0623778855199401E-3</v>
      </c>
      <c r="N86" s="198">
        <v>6.0532600043418497E-2</v>
      </c>
      <c r="O86" s="198">
        <v>3.2057312395976603E-2</v>
      </c>
      <c r="P86" s="198">
        <v>9.6606122005933898E-3</v>
      </c>
      <c r="Q86" s="198"/>
      <c r="R86" s="122">
        <v>6947.7653716733703</v>
      </c>
      <c r="S86" s="122">
        <v>47953.913848939701</v>
      </c>
      <c r="T86" s="122">
        <v>129050.266095275</v>
      </c>
      <c r="U86" s="122">
        <v>27874.613572665701</v>
      </c>
      <c r="V86" s="122">
        <v>124042.412913387</v>
      </c>
      <c r="W86" s="122">
        <v>258227.38157394499</v>
      </c>
    </row>
    <row r="87" spans="1:23" ht="12.75" x14ac:dyDescent="0.2">
      <c r="A87" s="122" t="s">
        <v>435</v>
      </c>
      <c r="B87" s="122">
        <v>13148</v>
      </c>
      <c r="C87" s="122">
        <v>13314.0851060899</v>
      </c>
      <c r="D87" s="140">
        <v>9.9441425469707703</v>
      </c>
      <c r="E87" s="140">
        <v>-11.4981784748969</v>
      </c>
      <c r="F87" s="140">
        <v>6.7154174580897701</v>
      </c>
      <c r="G87" s="140">
        <v>-171.12276059914601</v>
      </c>
      <c r="H87" s="122"/>
      <c r="I87" s="122">
        <v>9779</v>
      </c>
      <c r="J87" s="204">
        <v>1.1868625077687001</v>
      </c>
      <c r="K87" s="198">
        <v>0.11463339809796499</v>
      </c>
      <c r="L87" s="198">
        <v>2.4440126802331499E-2</v>
      </c>
      <c r="M87" s="198">
        <v>1.22711933735556E-3</v>
      </c>
      <c r="N87" s="198">
        <v>7.09684016770631E-2</v>
      </c>
      <c r="O87" s="198">
        <v>3.4563861335514902E-2</v>
      </c>
      <c r="P87" s="198">
        <v>1.09418140914204E-2</v>
      </c>
      <c r="Q87" s="198"/>
      <c r="R87" s="122">
        <v>6947.7653716733703</v>
      </c>
      <c r="S87" s="122">
        <v>47953.913848939701</v>
      </c>
      <c r="T87" s="122">
        <v>129050.266095275</v>
      </c>
      <c r="U87" s="122">
        <v>27874.613572665701</v>
      </c>
      <c r="V87" s="122">
        <v>124042.412913387</v>
      </c>
      <c r="W87" s="122">
        <v>258227.38157394499</v>
      </c>
    </row>
    <row r="88" spans="1:23" ht="12.75" x14ac:dyDescent="0.2">
      <c r="A88" s="122" t="s">
        <v>436</v>
      </c>
      <c r="B88" s="122">
        <v>16435</v>
      </c>
      <c r="C88" s="122">
        <v>16345.623731965699</v>
      </c>
      <c r="D88" s="140">
        <v>228.608635537167</v>
      </c>
      <c r="E88" s="140">
        <v>-11.4981784748969</v>
      </c>
      <c r="F88" s="140">
        <v>2.2349497264882099</v>
      </c>
      <c r="G88" s="140">
        <v>-130.364789791265</v>
      </c>
      <c r="H88" s="122"/>
      <c r="I88" s="122">
        <v>12260</v>
      </c>
      <c r="J88" s="204">
        <v>1.1868625077687001</v>
      </c>
      <c r="K88" s="198">
        <v>0.110766721044046</v>
      </c>
      <c r="L88" s="198">
        <v>2.6345840130505699E-2</v>
      </c>
      <c r="M88" s="198">
        <v>3.0179445350734099E-3</v>
      </c>
      <c r="N88" s="198">
        <v>7.7243066884176204E-2</v>
      </c>
      <c r="O88" s="198">
        <v>4.30668841761827E-2</v>
      </c>
      <c r="P88" s="198">
        <v>1.49265905383361E-2</v>
      </c>
      <c r="Q88" s="198"/>
      <c r="R88" s="122">
        <v>6947.7653716733703</v>
      </c>
      <c r="S88" s="122">
        <v>47953.913848939701</v>
      </c>
      <c r="T88" s="122">
        <v>129050.266095275</v>
      </c>
      <c r="U88" s="122">
        <v>27874.613572665701</v>
      </c>
      <c r="V88" s="122">
        <v>124042.412913387</v>
      </c>
      <c r="W88" s="122">
        <v>258227.38157394499</v>
      </c>
    </row>
    <row r="89" spans="1:23" ht="12.75" x14ac:dyDescent="0.2">
      <c r="A89" s="122" t="s">
        <v>437</v>
      </c>
      <c r="B89" s="122">
        <v>13840</v>
      </c>
      <c r="C89" s="122">
        <v>13837.903207785501</v>
      </c>
      <c r="D89" s="140">
        <v>188.30185934937299</v>
      </c>
      <c r="E89" s="140">
        <v>-11.4981784748969</v>
      </c>
      <c r="F89" s="140">
        <v>3.6368234411835698</v>
      </c>
      <c r="G89" s="140">
        <v>-178.617982978008</v>
      </c>
      <c r="H89" s="122"/>
      <c r="I89" s="122">
        <v>9319</v>
      </c>
      <c r="J89" s="204">
        <v>1.1868625077687001</v>
      </c>
      <c r="K89" s="198">
        <v>0.106771112780341</v>
      </c>
      <c r="L89" s="198">
        <v>2.3500375576778601E-2</v>
      </c>
      <c r="M89" s="198">
        <v>3.1119218800300498E-3</v>
      </c>
      <c r="N89" s="198">
        <v>6.6959974246163706E-2</v>
      </c>
      <c r="O89" s="198">
        <v>3.2943448867904297E-2</v>
      </c>
      <c r="P89" s="198">
        <v>1.3306148728404301E-2</v>
      </c>
      <c r="Q89" s="198"/>
      <c r="R89" s="122">
        <v>6947.7653716733703</v>
      </c>
      <c r="S89" s="122">
        <v>47953.913848939701</v>
      </c>
      <c r="T89" s="122">
        <v>129050.266095275</v>
      </c>
      <c r="U89" s="122">
        <v>27874.613572665701</v>
      </c>
      <c r="V89" s="122">
        <v>124042.412913387</v>
      </c>
      <c r="W89" s="122">
        <v>258227.38157394499</v>
      </c>
    </row>
    <row r="90" spans="1:23" ht="12.75" x14ac:dyDescent="0.2">
      <c r="A90" s="122" t="s">
        <v>438</v>
      </c>
      <c r="B90" s="122">
        <v>9236</v>
      </c>
      <c r="C90" s="122">
        <v>9393.7290936395002</v>
      </c>
      <c r="D90" s="140">
        <v>-2.3017965955025299</v>
      </c>
      <c r="E90" s="140">
        <v>-11.4981784748969</v>
      </c>
      <c r="F90" s="140">
        <v>-1.2371355908350501</v>
      </c>
      <c r="G90" s="140">
        <v>-142.42327434077001</v>
      </c>
      <c r="H90" s="122"/>
      <c r="I90" s="122">
        <v>88108</v>
      </c>
      <c r="J90" s="204">
        <v>1.1868625077687001</v>
      </c>
      <c r="K90" s="198">
        <v>8.4623416715848707E-2</v>
      </c>
      <c r="L90" s="198">
        <v>1.7331002860126201E-2</v>
      </c>
      <c r="M90" s="198">
        <v>1.9634993417169799E-3</v>
      </c>
      <c r="N90" s="198">
        <v>5.1425523221500902E-2</v>
      </c>
      <c r="O90" s="198">
        <v>2.2654015526399399E-2</v>
      </c>
      <c r="P90" s="198">
        <v>7.7405002950923897E-3</v>
      </c>
      <c r="Q90" s="198"/>
      <c r="R90" s="122">
        <v>6947.7653716733703</v>
      </c>
      <c r="S90" s="122">
        <v>47953.913848939701</v>
      </c>
      <c r="T90" s="122">
        <v>129050.266095275</v>
      </c>
      <c r="U90" s="122">
        <v>27874.613572665701</v>
      </c>
      <c r="V90" s="122">
        <v>124042.412913387</v>
      </c>
      <c r="W90" s="122">
        <v>258227.38157394499</v>
      </c>
    </row>
    <row r="91" spans="1:23" ht="12.75" x14ac:dyDescent="0.2">
      <c r="A91" s="122" t="s">
        <v>439</v>
      </c>
      <c r="B91" s="122">
        <v>11755</v>
      </c>
      <c r="C91" s="122">
        <v>11779.5174854742</v>
      </c>
      <c r="D91" s="140">
        <v>109.117445267599</v>
      </c>
      <c r="E91" s="140">
        <v>-11.4981784748969</v>
      </c>
      <c r="F91" s="140">
        <v>-7.9304715810692796</v>
      </c>
      <c r="G91" s="140">
        <v>-114.563813527143</v>
      </c>
      <c r="H91" s="122"/>
      <c r="I91" s="122">
        <v>16168</v>
      </c>
      <c r="J91" s="204">
        <v>1.1868625077687001</v>
      </c>
      <c r="K91" s="198">
        <v>9.1909945571499299E-2</v>
      </c>
      <c r="L91" s="198">
        <v>2.1895101434933201E-2</v>
      </c>
      <c r="M91" s="198">
        <v>2.2884710539337002E-3</v>
      </c>
      <c r="N91" s="198">
        <v>5.4057397328055402E-2</v>
      </c>
      <c r="O91" s="198">
        <v>3.03686293913904E-2</v>
      </c>
      <c r="P91" s="198">
        <v>1.03290450272143E-2</v>
      </c>
      <c r="Q91" s="198"/>
      <c r="R91" s="122">
        <v>6947.7653716733703</v>
      </c>
      <c r="S91" s="122">
        <v>47953.913848939701</v>
      </c>
      <c r="T91" s="122">
        <v>129050.266095275</v>
      </c>
      <c r="U91" s="122">
        <v>27874.613572665701</v>
      </c>
      <c r="V91" s="122">
        <v>124042.412913387</v>
      </c>
      <c r="W91" s="122">
        <v>258227.38157394499</v>
      </c>
    </row>
    <row r="92" spans="1:23" ht="14.25" customHeight="1" x14ac:dyDescent="0.2">
      <c r="A92" s="19" t="s">
        <v>440</v>
      </c>
      <c r="B92" s="122"/>
      <c r="C92" s="122"/>
      <c r="D92" s="140"/>
      <c r="E92" s="140"/>
      <c r="F92" s="140"/>
      <c r="G92" s="140"/>
      <c r="H92" s="122"/>
      <c r="I92" s="122"/>
      <c r="J92" s="204"/>
      <c r="K92" s="198"/>
      <c r="L92" s="198"/>
      <c r="M92" s="198"/>
      <c r="N92" s="198"/>
      <c r="O92" s="198"/>
      <c r="P92" s="198"/>
      <c r="Q92" s="198"/>
      <c r="R92" s="122"/>
      <c r="S92" s="122"/>
      <c r="T92" s="122"/>
      <c r="U92" s="122"/>
      <c r="V92" s="122"/>
      <c r="W92" s="122"/>
    </row>
    <row r="93" spans="1:23" ht="12.75" x14ac:dyDescent="0.2">
      <c r="A93" s="122" t="s">
        <v>441</v>
      </c>
      <c r="B93" s="122">
        <v>16832</v>
      </c>
      <c r="C93" s="122">
        <v>16649.814250114501</v>
      </c>
      <c r="D93" s="140">
        <v>258.510082983676</v>
      </c>
      <c r="E93" s="140">
        <v>-11.4981784748969</v>
      </c>
      <c r="F93" s="140">
        <v>-8.7852513723604293</v>
      </c>
      <c r="G93" s="140">
        <v>-55.567809521982397</v>
      </c>
      <c r="H93" s="122"/>
      <c r="I93" s="122">
        <v>10681</v>
      </c>
      <c r="J93" s="204">
        <v>1.1868625077687001</v>
      </c>
      <c r="K93" s="198">
        <v>0.1502668289486</v>
      </c>
      <c r="L93" s="198">
        <v>2.8836251287332599E-2</v>
      </c>
      <c r="M93" s="198">
        <v>1.59161127235278E-3</v>
      </c>
      <c r="N93" s="198">
        <v>9.80245295384327E-2</v>
      </c>
      <c r="O93" s="198">
        <v>4.1194644696189497E-2</v>
      </c>
      <c r="P93" s="198">
        <v>1.37627562962269E-2</v>
      </c>
      <c r="Q93" s="198"/>
      <c r="R93" s="122">
        <v>6947.7653716733703</v>
      </c>
      <c r="S93" s="122">
        <v>47953.913848939701</v>
      </c>
      <c r="T93" s="122">
        <v>129050.266095275</v>
      </c>
      <c r="U93" s="122">
        <v>27874.613572665701</v>
      </c>
      <c r="V93" s="122">
        <v>124042.412913387</v>
      </c>
      <c r="W93" s="122">
        <v>258227.38157394499</v>
      </c>
    </row>
    <row r="94" spans="1:23" ht="12.75" x14ac:dyDescent="0.2">
      <c r="A94" s="122" t="s">
        <v>442</v>
      </c>
      <c r="B94" s="122">
        <v>14483</v>
      </c>
      <c r="C94" s="122">
        <v>14507.747542655001</v>
      </c>
      <c r="D94" s="140">
        <v>48.463153969232998</v>
      </c>
      <c r="E94" s="140">
        <v>-11.4981784748969</v>
      </c>
      <c r="F94" s="140">
        <v>16.379199416611101</v>
      </c>
      <c r="G94" s="140">
        <v>-77.979588976741596</v>
      </c>
      <c r="H94" s="122"/>
      <c r="I94" s="122">
        <v>9090</v>
      </c>
      <c r="J94" s="204">
        <v>1.1868625077687001</v>
      </c>
      <c r="K94" s="198">
        <v>0.115731573157316</v>
      </c>
      <c r="L94" s="198">
        <v>2.5522552255225501E-2</v>
      </c>
      <c r="M94" s="198">
        <v>2.3102310231023098E-3</v>
      </c>
      <c r="N94" s="198">
        <v>7.8327832783278303E-2</v>
      </c>
      <c r="O94" s="198">
        <v>3.3333333333333298E-2</v>
      </c>
      <c r="P94" s="198">
        <v>1.38613861386139E-2</v>
      </c>
      <c r="Q94" s="198"/>
      <c r="R94" s="122">
        <v>6947.7653716733703</v>
      </c>
      <c r="S94" s="122">
        <v>47953.913848939701</v>
      </c>
      <c r="T94" s="122">
        <v>129050.266095275</v>
      </c>
      <c r="U94" s="122">
        <v>27874.613572665701</v>
      </c>
      <c r="V94" s="122">
        <v>124042.412913387</v>
      </c>
      <c r="W94" s="122">
        <v>258227.38157394499</v>
      </c>
    </row>
    <row r="95" spans="1:23" ht="12.75" x14ac:dyDescent="0.2">
      <c r="A95" s="122" t="s">
        <v>443</v>
      </c>
      <c r="B95" s="122">
        <v>14425</v>
      </c>
      <c r="C95" s="122">
        <v>14164.288467922701</v>
      </c>
      <c r="D95" s="140">
        <v>129.45337191126899</v>
      </c>
      <c r="E95" s="140">
        <v>-11.4981784748969</v>
      </c>
      <c r="F95" s="140">
        <v>1.5229274205162799</v>
      </c>
      <c r="G95" s="140">
        <v>140.90457301706101</v>
      </c>
      <c r="H95" s="122"/>
      <c r="I95" s="122">
        <v>13919</v>
      </c>
      <c r="J95" s="204">
        <v>1.1868625077687001</v>
      </c>
      <c r="K95" s="198">
        <v>0.11042459946835299</v>
      </c>
      <c r="L95" s="198">
        <v>2.3564911272361499E-2</v>
      </c>
      <c r="M95" s="198">
        <v>2.8737696673611598E-3</v>
      </c>
      <c r="N95" s="198">
        <v>7.6801494360226999E-2</v>
      </c>
      <c r="O95" s="198">
        <v>3.7933759609167297E-2</v>
      </c>
      <c r="P95" s="198">
        <v>1.09203247359724E-2</v>
      </c>
      <c r="Q95" s="198"/>
      <c r="R95" s="122">
        <v>6947.7653716733703</v>
      </c>
      <c r="S95" s="122">
        <v>47953.913848939701</v>
      </c>
      <c r="T95" s="122">
        <v>129050.266095275</v>
      </c>
      <c r="U95" s="122">
        <v>27874.613572665701</v>
      </c>
      <c r="V95" s="122">
        <v>124042.412913387</v>
      </c>
      <c r="W95" s="122">
        <v>258227.38157394499</v>
      </c>
    </row>
    <row r="96" spans="1:23" ht="12.75" x14ac:dyDescent="0.2">
      <c r="A96" s="122" t="s">
        <v>444</v>
      </c>
      <c r="B96" s="122">
        <v>14954</v>
      </c>
      <c r="C96" s="122">
        <v>14748.191592577899</v>
      </c>
      <c r="D96" s="140">
        <v>268.38191310157703</v>
      </c>
      <c r="E96" s="140">
        <v>-11.4981784748969</v>
      </c>
      <c r="F96" s="140">
        <v>7.4855765037977404</v>
      </c>
      <c r="G96" s="140">
        <v>-58.435311106559801</v>
      </c>
      <c r="H96" s="122"/>
      <c r="I96" s="122">
        <v>5857</v>
      </c>
      <c r="J96" s="204">
        <v>1.1868625077687001</v>
      </c>
      <c r="K96" s="198">
        <v>0.102100051220761</v>
      </c>
      <c r="L96" s="198">
        <v>1.9463889363155198E-2</v>
      </c>
      <c r="M96" s="198">
        <v>3.4147174321324898E-3</v>
      </c>
      <c r="N96" s="198">
        <v>8.05873313983268E-2</v>
      </c>
      <c r="O96" s="198">
        <v>3.79033634966707E-2</v>
      </c>
      <c r="P96" s="198">
        <v>1.31466621137101E-2</v>
      </c>
      <c r="Q96" s="198"/>
      <c r="R96" s="122">
        <v>6947.7653716733703</v>
      </c>
      <c r="S96" s="122">
        <v>47953.913848939701</v>
      </c>
      <c r="T96" s="122">
        <v>129050.266095275</v>
      </c>
      <c r="U96" s="122">
        <v>27874.613572665701</v>
      </c>
      <c r="V96" s="122">
        <v>124042.412913387</v>
      </c>
      <c r="W96" s="122">
        <v>258227.38157394499</v>
      </c>
    </row>
    <row r="97" spans="1:23" ht="12.75" x14ac:dyDescent="0.2">
      <c r="A97" s="122" t="s">
        <v>440</v>
      </c>
      <c r="B97" s="122">
        <v>10194</v>
      </c>
      <c r="C97" s="122">
        <v>10225.295720608699</v>
      </c>
      <c r="D97" s="140">
        <v>-7.2693711351402301</v>
      </c>
      <c r="E97" s="140">
        <v>-11.4981784748969</v>
      </c>
      <c r="F97" s="140">
        <v>-14.1350088750669</v>
      </c>
      <c r="G97" s="140">
        <v>1.3954454068229301</v>
      </c>
      <c r="H97" s="122"/>
      <c r="I97" s="122">
        <v>65704</v>
      </c>
      <c r="J97" s="204">
        <v>1.1868625077687001</v>
      </c>
      <c r="K97" s="198">
        <v>8.3602215999025897E-2</v>
      </c>
      <c r="L97" s="198">
        <v>1.75179593327651E-2</v>
      </c>
      <c r="M97" s="198">
        <v>1.5524169000365299E-3</v>
      </c>
      <c r="N97" s="198">
        <v>6.03007427249483E-2</v>
      </c>
      <c r="O97" s="198">
        <v>2.56300986241325E-2</v>
      </c>
      <c r="P97" s="198">
        <v>8.26433702666504E-3</v>
      </c>
      <c r="Q97" s="198"/>
      <c r="R97" s="122">
        <v>6947.7653716733703</v>
      </c>
      <c r="S97" s="122">
        <v>47953.913848939701</v>
      </c>
      <c r="T97" s="122">
        <v>129050.266095275</v>
      </c>
      <c r="U97" s="122">
        <v>27874.613572665701</v>
      </c>
      <c r="V97" s="122">
        <v>124042.412913387</v>
      </c>
      <c r="W97" s="122">
        <v>258227.38157394499</v>
      </c>
    </row>
    <row r="98" spans="1:23" ht="12.75" x14ac:dyDescent="0.2">
      <c r="A98" s="122" t="s">
        <v>445</v>
      </c>
      <c r="B98" s="122">
        <v>12891</v>
      </c>
      <c r="C98" s="122">
        <v>12669.8978518681</v>
      </c>
      <c r="D98" s="140">
        <v>4.1688202400135701</v>
      </c>
      <c r="E98" s="140">
        <v>-11.4981784748969</v>
      </c>
      <c r="F98" s="140">
        <v>-10.3882092709798</v>
      </c>
      <c r="G98" s="140">
        <v>238.74315317345099</v>
      </c>
      <c r="H98" s="122"/>
      <c r="I98" s="122">
        <v>13144</v>
      </c>
      <c r="J98" s="204">
        <v>1.1868625077687001</v>
      </c>
      <c r="K98" s="198">
        <v>0.107349360925137</v>
      </c>
      <c r="L98" s="198">
        <v>2.084601339014E-2</v>
      </c>
      <c r="M98" s="198">
        <v>1.52160681679854E-3</v>
      </c>
      <c r="N98" s="198">
        <v>7.6688983566646399E-2</v>
      </c>
      <c r="O98" s="198">
        <v>3.4007912355447402E-2</v>
      </c>
      <c r="P98" s="198">
        <v>9.2057212416311596E-3</v>
      </c>
      <c r="Q98" s="198"/>
      <c r="R98" s="122">
        <v>6947.7653716733703</v>
      </c>
      <c r="S98" s="122">
        <v>47953.913848939701</v>
      </c>
      <c r="T98" s="122">
        <v>129050.266095275</v>
      </c>
      <c r="U98" s="122">
        <v>27874.613572665701</v>
      </c>
      <c r="V98" s="122">
        <v>124042.412913387</v>
      </c>
      <c r="W98" s="122">
        <v>258227.38157394499</v>
      </c>
    </row>
    <row r="99" spans="1:23" ht="12.75" x14ac:dyDescent="0.2">
      <c r="A99" s="122" t="s">
        <v>446</v>
      </c>
      <c r="B99" s="122">
        <v>11621</v>
      </c>
      <c r="C99" s="122">
        <v>11522.210937555499</v>
      </c>
      <c r="D99" s="140">
        <v>67.727912641597996</v>
      </c>
      <c r="E99" s="140">
        <v>-11.4981784748969</v>
      </c>
      <c r="F99" s="140">
        <v>-14.775308980393399</v>
      </c>
      <c r="G99" s="140">
        <v>57.582538158209402</v>
      </c>
      <c r="H99" s="122"/>
      <c r="I99" s="122">
        <v>14669</v>
      </c>
      <c r="J99" s="204">
        <v>1.1868625077687001</v>
      </c>
      <c r="K99" s="198">
        <v>0.12877496761878801</v>
      </c>
      <c r="L99" s="198">
        <v>1.8747017519939999E-2</v>
      </c>
      <c r="M99" s="198">
        <v>1.4997614015952001E-3</v>
      </c>
      <c r="N99" s="198">
        <v>7.2806598950167001E-2</v>
      </c>
      <c r="O99" s="198">
        <v>2.8427295657509E-2</v>
      </c>
      <c r="P99" s="198">
        <v>8.3850296543731707E-3</v>
      </c>
      <c r="Q99" s="198"/>
      <c r="R99" s="122">
        <v>6947.7653716733703</v>
      </c>
      <c r="S99" s="122">
        <v>47953.913848939701</v>
      </c>
      <c r="T99" s="122">
        <v>129050.266095275</v>
      </c>
      <c r="U99" s="122">
        <v>27874.613572665701</v>
      </c>
      <c r="V99" s="122">
        <v>124042.412913387</v>
      </c>
      <c r="W99" s="122">
        <v>258227.38157394499</v>
      </c>
    </row>
    <row r="100" spans="1:23" ht="12.75" x14ac:dyDescent="0.2">
      <c r="A100" s="122" t="s">
        <v>447</v>
      </c>
      <c r="B100" s="122">
        <v>13087</v>
      </c>
      <c r="C100" s="122">
        <v>12885.6612028453</v>
      </c>
      <c r="D100" s="140">
        <v>51.937023498869998</v>
      </c>
      <c r="E100" s="140">
        <v>-11.4981784748969</v>
      </c>
      <c r="F100" s="140">
        <v>2.3030106814519802</v>
      </c>
      <c r="G100" s="140">
        <v>158.58489616580701</v>
      </c>
      <c r="H100" s="122"/>
      <c r="I100" s="122">
        <v>19754</v>
      </c>
      <c r="J100" s="204">
        <v>1.1868625077687001</v>
      </c>
      <c r="K100" s="198">
        <v>0.10397894097398</v>
      </c>
      <c r="L100" s="198">
        <v>2.4754480105295101E-2</v>
      </c>
      <c r="M100" s="198">
        <v>1.6705477371671601E-3</v>
      </c>
      <c r="N100" s="198">
        <v>7.7857649083729899E-2</v>
      </c>
      <c r="O100" s="198">
        <v>3.2347878910600397E-2</v>
      </c>
      <c r="P100" s="198">
        <v>9.8714184468968302E-3</v>
      </c>
      <c r="Q100" s="198"/>
      <c r="R100" s="122">
        <v>6947.7653716733703</v>
      </c>
      <c r="S100" s="122">
        <v>47953.913848939701</v>
      </c>
      <c r="T100" s="122">
        <v>129050.266095275</v>
      </c>
      <c r="U100" s="122">
        <v>27874.613572665701</v>
      </c>
      <c r="V100" s="122">
        <v>124042.412913387</v>
      </c>
      <c r="W100" s="122">
        <v>258227.38157394499</v>
      </c>
    </row>
    <row r="101" spans="1:23" ht="12.75" x14ac:dyDescent="0.2">
      <c r="A101" s="122" t="s">
        <v>448</v>
      </c>
      <c r="B101" s="122">
        <v>11717</v>
      </c>
      <c r="C101" s="122">
        <v>11764.4388073638</v>
      </c>
      <c r="D101" s="140">
        <v>2.2623616091690799</v>
      </c>
      <c r="E101" s="140">
        <v>-11.4981784748969</v>
      </c>
      <c r="F101" s="140">
        <v>-11.2173528473042</v>
      </c>
      <c r="G101" s="140">
        <v>-27.461437047758899</v>
      </c>
      <c r="H101" s="122"/>
      <c r="I101" s="122">
        <v>26450</v>
      </c>
      <c r="J101" s="204">
        <v>1.1868625077687001</v>
      </c>
      <c r="K101" s="198">
        <v>0.10945179584121</v>
      </c>
      <c r="L101" s="198">
        <v>1.99243856332703E-2</v>
      </c>
      <c r="M101" s="198">
        <v>1.6635160680529299E-3</v>
      </c>
      <c r="N101" s="198">
        <v>6.80529300567108E-2</v>
      </c>
      <c r="O101" s="198">
        <v>3.0321361058601101E-2</v>
      </c>
      <c r="P101" s="198">
        <v>8.9981096408317598E-3</v>
      </c>
      <c r="Q101" s="198"/>
      <c r="R101" s="122">
        <v>6947.7653716733703</v>
      </c>
      <c r="S101" s="122">
        <v>47953.913848939701</v>
      </c>
      <c r="T101" s="122">
        <v>129050.266095275</v>
      </c>
      <c r="U101" s="122">
        <v>27874.613572665701</v>
      </c>
      <c r="V101" s="122">
        <v>124042.412913387</v>
      </c>
      <c r="W101" s="122">
        <v>258227.38157394499</v>
      </c>
    </row>
    <row r="102" spans="1:23" ht="12.75" x14ac:dyDescent="0.2">
      <c r="A102" s="122" t="s">
        <v>449</v>
      </c>
      <c r="B102" s="122">
        <v>14900</v>
      </c>
      <c r="C102" s="122">
        <v>14801.649761075099</v>
      </c>
      <c r="D102" s="140">
        <v>132.177560765121</v>
      </c>
      <c r="E102" s="140">
        <v>-11.4981784748969</v>
      </c>
      <c r="F102" s="140">
        <v>-11.020105079705599</v>
      </c>
      <c r="G102" s="140">
        <v>-10.8561496191665</v>
      </c>
      <c r="H102" s="122"/>
      <c r="I102" s="122">
        <v>6943</v>
      </c>
      <c r="J102" s="204">
        <v>1.1868625077687001</v>
      </c>
      <c r="K102" s="198">
        <v>0.119832925248452</v>
      </c>
      <c r="L102" s="198">
        <v>1.9300014402995801E-2</v>
      </c>
      <c r="M102" s="198">
        <v>2.4485092899323101E-3</v>
      </c>
      <c r="N102" s="198">
        <v>8.2529166066541801E-2</v>
      </c>
      <c r="O102" s="198">
        <v>3.8888088722454299E-2</v>
      </c>
      <c r="P102" s="198">
        <v>1.26746363243555E-2</v>
      </c>
      <c r="Q102" s="198"/>
      <c r="R102" s="122">
        <v>6947.7653716733703</v>
      </c>
      <c r="S102" s="122">
        <v>47953.913848939701</v>
      </c>
      <c r="T102" s="122">
        <v>129050.266095275</v>
      </c>
      <c r="U102" s="122">
        <v>27874.613572665701</v>
      </c>
      <c r="V102" s="122">
        <v>124042.412913387</v>
      </c>
      <c r="W102" s="122">
        <v>258227.38157394499</v>
      </c>
    </row>
    <row r="103" spans="1:23" ht="12.75" x14ac:dyDescent="0.2">
      <c r="A103" s="122" t="s">
        <v>450</v>
      </c>
      <c r="B103" s="122">
        <v>12798</v>
      </c>
      <c r="C103" s="122">
        <v>12714.340271642899</v>
      </c>
      <c r="D103" s="140">
        <v>162.05205149909099</v>
      </c>
      <c r="E103" s="140">
        <v>-11.4981784748969</v>
      </c>
      <c r="F103" s="140">
        <v>-22.233685810606499</v>
      </c>
      <c r="G103" s="140">
        <v>-44.351512692707303</v>
      </c>
      <c r="H103" s="122"/>
      <c r="I103" s="122">
        <v>15419</v>
      </c>
      <c r="J103" s="204">
        <v>1.1868625077687001</v>
      </c>
      <c r="K103" s="198">
        <v>0.10992930799662801</v>
      </c>
      <c r="L103" s="198">
        <v>2.1856151501394399E-2</v>
      </c>
      <c r="M103" s="198">
        <v>1.2322459303456799E-3</v>
      </c>
      <c r="N103" s="198">
        <v>6.8292366560736797E-2</v>
      </c>
      <c r="O103" s="198">
        <v>3.3659770413126698E-2</v>
      </c>
      <c r="P103" s="198">
        <v>1.03119527855244E-2</v>
      </c>
      <c r="Q103" s="198"/>
      <c r="R103" s="122">
        <v>6947.7653716733703</v>
      </c>
      <c r="S103" s="122">
        <v>47953.913848939701</v>
      </c>
      <c r="T103" s="122">
        <v>129050.266095275</v>
      </c>
      <c r="U103" s="122">
        <v>27874.613572665701</v>
      </c>
      <c r="V103" s="122">
        <v>124042.412913387</v>
      </c>
      <c r="W103" s="122">
        <v>258227.38157394499</v>
      </c>
    </row>
    <row r="104" spans="1:23" ht="12.75" x14ac:dyDescent="0.2">
      <c r="A104" s="122" t="s">
        <v>451</v>
      </c>
      <c r="B104" s="122">
        <v>13825</v>
      </c>
      <c r="C104" s="122">
        <v>13737.3997740578</v>
      </c>
      <c r="D104" s="140">
        <v>72.312739366924006</v>
      </c>
      <c r="E104" s="140">
        <v>-11.4981784748969</v>
      </c>
      <c r="F104" s="140">
        <v>-13.4223586858303</v>
      </c>
      <c r="G104" s="140">
        <v>39.861817288845899</v>
      </c>
      <c r="H104" s="122"/>
      <c r="I104" s="122">
        <v>36049</v>
      </c>
      <c r="J104" s="204">
        <v>1.1868625077687001</v>
      </c>
      <c r="K104" s="198">
        <v>0.119947848761408</v>
      </c>
      <c r="L104" s="198">
        <v>2.20255762989265E-2</v>
      </c>
      <c r="M104" s="198">
        <v>1.94180143693306E-3</v>
      </c>
      <c r="N104" s="198">
        <v>8.3663901911287405E-2</v>
      </c>
      <c r="O104" s="198">
        <v>3.4619545618463803E-2</v>
      </c>
      <c r="P104" s="198">
        <v>1.08740880468252E-2</v>
      </c>
      <c r="Q104" s="198"/>
      <c r="R104" s="122">
        <v>6947.7653716733703</v>
      </c>
      <c r="S104" s="122">
        <v>47953.913848939701</v>
      </c>
      <c r="T104" s="122">
        <v>129050.266095275</v>
      </c>
      <c r="U104" s="122">
        <v>27874.613572665701</v>
      </c>
      <c r="V104" s="122">
        <v>124042.412913387</v>
      </c>
      <c r="W104" s="122">
        <v>258227.38157394499</v>
      </c>
    </row>
    <row r="105" spans="1:23" ht="14.25" customHeight="1" x14ac:dyDescent="0.2">
      <c r="A105" s="19" t="s">
        <v>452</v>
      </c>
      <c r="B105" s="122"/>
      <c r="C105" s="122"/>
      <c r="D105" s="140"/>
      <c r="E105" s="140"/>
      <c r="F105" s="140"/>
      <c r="G105" s="140"/>
      <c r="H105" s="122"/>
      <c r="I105" s="122"/>
      <c r="J105" s="204"/>
      <c r="K105" s="198"/>
      <c r="L105" s="198"/>
      <c r="M105" s="198"/>
      <c r="N105" s="198"/>
      <c r="O105" s="198"/>
      <c r="P105" s="198"/>
      <c r="Q105" s="198"/>
      <c r="R105" s="122"/>
      <c r="S105" s="122"/>
      <c r="T105" s="122"/>
      <c r="U105" s="122"/>
      <c r="V105" s="122"/>
      <c r="W105" s="122"/>
    </row>
    <row r="106" spans="1:23" ht="12.75" x14ac:dyDescent="0.2">
      <c r="A106" s="122" t="s">
        <v>453</v>
      </c>
      <c r="B106" s="122">
        <v>12136</v>
      </c>
      <c r="C106" s="122">
        <v>12148.617315399801</v>
      </c>
      <c r="D106" s="140">
        <v>79.523695218704006</v>
      </c>
      <c r="E106" s="140">
        <v>-11.4981784748969</v>
      </c>
      <c r="F106" s="140">
        <v>-23.249551150475</v>
      </c>
      <c r="G106" s="140">
        <v>-57.795291388894498</v>
      </c>
      <c r="H106" s="122"/>
      <c r="I106" s="122">
        <v>57391</v>
      </c>
      <c r="J106" s="204">
        <v>1.1868625077687001</v>
      </c>
      <c r="K106" s="198">
        <v>0.103657367879981</v>
      </c>
      <c r="L106" s="198">
        <v>1.8870554616577499E-2</v>
      </c>
      <c r="M106" s="198">
        <v>1.8121308219058701E-3</v>
      </c>
      <c r="N106" s="198">
        <v>8.0796640588245497E-2</v>
      </c>
      <c r="O106" s="198">
        <v>3.0405464271401401E-2</v>
      </c>
      <c r="P106" s="198">
        <v>9.1129271140074197E-3</v>
      </c>
      <c r="Q106" s="198"/>
      <c r="R106" s="122">
        <v>6947.7653716733703</v>
      </c>
      <c r="S106" s="122">
        <v>47953.913848939701</v>
      </c>
      <c r="T106" s="122">
        <v>129050.266095275</v>
      </c>
      <c r="U106" s="122">
        <v>27874.613572665701</v>
      </c>
      <c r="V106" s="122">
        <v>124042.412913387</v>
      </c>
      <c r="W106" s="122">
        <v>258227.38157394499</v>
      </c>
    </row>
    <row r="107" spans="1:23" ht="14.25" customHeight="1" x14ac:dyDescent="0.2">
      <c r="A107" s="19" t="s">
        <v>454</v>
      </c>
      <c r="B107" s="122"/>
      <c r="C107" s="122"/>
      <c r="D107" s="140"/>
      <c r="E107" s="140"/>
      <c r="F107" s="140"/>
      <c r="G107" s="140"/>
      <c r="H107" s="122"/>
      <c r="I107" s="122"/>
      <c r="J107" s="204"/>
      <c r="K107" s="198"/>
      <c r="L107" s="198"/>
      <c r="M107" s="198"/>
      <c r="N107" s="198"/>
      <c r="O107" s="198"/>
      <c r="P107" s="198"/>
      <c r="Q107" s="198"/>
      <c r="R107" s="122"/>
      <c r="S107" s="122"/>
      <c r="T107" s="122"/>
      <c r="U107" s="122"/>
      <c r="V107" s="122"/>
      <c r="W107" s="122"/>
    </row>
    <row r="108" spans="1:23" ht="12.75" x14ac:dyDescent="0.2">
      <c r="A108" s="122" t="s">
        <v>455</v>
      </c>
      <c r="B108" s="122">
        <v>12494</v>
      </c>
      <c r="C108" s="122">
        <v>12507.925860428901</v>
      </c>
      <c r="D108" s="140">
        <v>-13.3453470573287</v>
      </c>
      <c r="E108" s="140">
        <v>-11.4981784748969</v>
      </c>
      <c r="F108" s="140">
        <v>-10.054280036755101</v>
      </c>
      <c r="G108" s="140">
        <v>20.482928191002799</v>
      </c>
      <c r="H108" s="122"/>
      <c r="I108" s="122">
        <v>31846</v>
      </c>
      <c r="J108" s="204">
        <v>1.1868625077687001</v>
      </c>
      <c r="K108" s="198">
        <v>0.10805124662438</v>
      </c>
      <c r="L108" s="198">
        <v>2.32682283489292E-2</v>
      </c>
      <c r="M108" s="198">
        <v>1.91546819066759E-3</v>
      </c>
      <c r="N108" s="198">
        <v>7.1971362180493603E-2</v>
      </c>
      <c r="O108" s="198">
        <v>3.1024304465238999E-2</v>
      </c>
      <c r="P108" s="198">
        <v>9.9541543678955003E-3</v>
      </c>
      <c r="Q108" s="198"/>
      <c r="R108" s="122">
        <v>6947.7653716733703</v>
      </c>
      <c r="S108" s="122">
        <v>47953.913848939701</v>
      </c>
      <c r="T108" s="122">
        <v>129050.266095275</v>
      </c>
      <c r="U108" s="122">
        <v>27874.613572665701</v>
      </c>
      <c r="V108" s="122">
        <v>124042.412913387</v>
      </c>
      <c r="W108" s="122">
        <v>258227.38157394499</v>
      </c>
    </row>
    <row r="109" spans="1:23" ht="12.75" x14ac:dyDescent="0.2">
      <c r="A109" s="122" t="s">
        <v>456</v>
      </c>
      <c r="B109" s="122">
        <v>10790</v>
      </c>
      <c r="C109" s="122">
        <v>10733.9000020781</v>
      </c>
      <c r="D109" s="140">
        <v>11.1114450299682</v>
      </c>
      <c r="E109" s="140">
        <v>-11.4981784748969</v>
      </c>
      <c r="F109" s="140">
        <v>-18.148619028716901</v>
      </c>
      <c r="G109" s="140">
        <v>74.550142555598001</v>
      </c>
      <c r="H109" s="122"/>
      <c r="I109" s="122">
        <v>65380</v>
      </c>
      <c r="J109" s="204">
        <v>1.1868625077687001</v>
      </c>
      <c r="K109" s="198">
        <v>9.4845518507188697E-2</v>
      </c>
      <c r="L109" s="198">
        <v>1.73294585500153E-2</v>
      </c>
      <c r="M109" s="198">
        <v>1.4683389415723501E-3</v>
      </c>
      <c r="N109" s="198">
        <v>6.2496176200673E-2</v>
      </c>
      <c r="O109" s="198">
        <v>2.72407464056286E-2</v>
      </c>
      <c r="P109" s="198">
        <v>8.6876720709697097E-3</v>
      </c>
      <c r="Q109" s="198"/>
      <c r="R109" s="122">
        <v>6947.7653716733703</v>
      </c>
      <c r="S109" s="122">
        <v>47953.913848939701</v>
      </c>
      <c r="T109" s="122">
        <v>129050.266095275</v>
      </c>
      <c r="U109" s="122">
        <v>27874.613572665701</v>
      </c>
      <c r="V109" s="122">
        <v>124042.412913387</v>
      </c>
      <c r="W109" s="122">
        <v>258227.38157394499</v>
      </c>
    </row>
    <row r="110" spans="1:23" ht="12.75" x14ac:dyDescent="0.2">
      <c r="A110" s="122" t="s">
        <v>457</v>
      </c>
      <c r="B110" s="122">
        <v>13377</v>
      </c>
      <c r="C110" s="122">
        <v>13481.105450864599</v>
      </c>
      <c r="D110" s="140">
        <v>-19.457109451380099</v>
      </c>
      <c r="E110" s="140">
        <v>-11.4981784748969</v>
      </c>
      <c r="F110" s="140">
        <v>34.922392249503901</v>
      </c>
      <c r="G110" s="140">
        <v>-108.377655056417</v>
      </c>
      <c r="H110" s="122"/>
      <c r="I110" s="122">
        <v>13170</v>
      </c>
      <c r="J110" s="204">
        <v>1.1868625077687001</v>
      </c>
      <c r="K110" s="198">
        <v>0.11579347000759301</v>
      </c>
      <c r="L110" s="198">
        <v>2.4373576309795E-2</v>
      </c>
      <c r="M110" s="198">
        <v>2.5056947608200499E-3</v>
      </c>
      <c r="N110" s="198">
        <v>7.3044798785117701E-2</v>
      </c>
      <c r="O110" s="198">
        <v>3.5459377372817E-2</v>
      </c>
      <c r="P110" s="198">
        <v>1.01746393318147E-2</v>
      </c>
      <c r="Q110" s="198"/>
      <c r="R110" s="122">
        <v>6947.7653716733703</v>
      </c>
      <c r="S110" s="122">
        <v>47953.913848939701</v>
      </c>
      <c r="T110" s="122">
        <v>129050.266095275</v>
      </c>
      <c r="U110" s="122">
        <v>27874.613572665701</v>
      </c>
      <c r="V110" s="122">
        <v>124042.412913387</v>
      </c>
      <c r="W110" s="122">
        <v>258227.38157394499</v>
      </c>
    </row>
    <row r="111" spans="1:23" ht="12.75" x14ac:dyDescent="0.2">
      <c r="A111" s="122" t="s">
        <v>458</v>
      </c>
      <c r="B111" s="122">
        <v>12344</v>
      </c>
      <c r="C111" s="122">
        <v>12439.363885287101</v>
      </c>
      <c r="D111" s="140">
        <v>6.6711290046237801</v>
      </c>
      <c r="E111" s="140">
        <v>-11.4981784748969</v>
      </c>
      <c r="F111" s="140">
        <v>-6.5960851356264802</v>
      </c>
      <c r="G111" s="140">
        <v>-83.657429325496693</v>
      </c>
      <c r="H111" s="122"/>
      <c r="I111" s="122">
        <v>28697</v>
      </c>
      <c r="J111" s="204">
        <v>1.1868625077687001</v>
      </c>
      <c r="K111" s="198">
        <v>0.11049935533331</v>
      </c>
      <c r="L111" s="198">
        <v>2.2789838659093301E-2</v>
      </c>
      <c r="M111" s="198">
        <v>1.9165766456423999E-3</v>
      </c>
      <c r="N111" s="198">
        <v>7.0286092622922305E-2</v>
      </c>
      <c r="O111" s="198">
        <v>3.1466703836638001E-2</v>
      </c>
      <c r="P111" s="198">
        <v>9.7222706206223607E-3</v>
      </c>
      <c r="Q111" s="198"/>
      <c r="R111" s="122">
        <v>6947.7653716733703</v>
      </c>
      <c r="S111" s="122">
        <v>47953.913848939701</v>
      </c>
      <c r="T111" s="122">
        <v>129050.266095275</v>
      </c>
      <c r="U111" s="122">
        <v>27874.613572665701</v>
      </c>
      <c r="V111" s="122">
        <v>124042.412913387</v>
      </c>
      <c r="W111" s="122">
        <v>258227.38157394499</v>
      </c>
    </row>
    <row r="112" spans="1:23" ht="12.75" x14ac:dyDescent="0.2">
      <c r="A112" s="122" t="s">
        <v>459</v>
      </c>
      <c r="B112" s="122">
        <v>12691</v>
      </c>
      <c r="C112" s="122">
        <v>12505.295978508801</v>
      </c>
      <c r="D112" s="140">
        <v>61.307026711691996</v>
      </c>
      <c r="E112" s="140">
        <v>-11.4981784748969</v>
      </c>
      <c r="F112" s="140">
        <v>-2.1412111546711401</v>
      </c>
      <c r="G112" s="140">
        <v>138.43283321006899</v>
      </c>
      <c r="H112" s="122"/>
      <c r="I112" s="122">
        <v>17160</v>
      </c>
      <c r="J112" s="204">
        <v>1.1868625077687001</v>
      </c>
      <c r="K112" s="198">
        <v>0.11544289044288999</v>
      </c>
      <c r="L112" s="198">
        <v>2.0512820512820499E-2</v>
      </c>
      <c r="M112" s="198">
        <v>2.5058275058275101E-3</v>
      </c>
      <c r="N112" s="198">
        <v>7.1445221445221405E-2</v>
      </c>
      <c r="O112" s="198">
        <v>3.2109557109557103E-2</v>
      </c>
      <c r="P112" s="198">
        <v>9.4988344988344992E-3</v>
      </c>
      <c r="Q112" s="198"/>
      <c r="R112" s="122">
        <v>6947.7653716733703</v>
      </c>
      <c r="S112" s="122">
        <v>47953.913848939701</v>
      </c>
      <c r="T112" s="122">
        <v>129050.266095275</v>
      </c>
      <c r="U112" s="122">
        <v>27874.613572665701</v>
      </c>
      <c r="V112" s="122">
        <v>124042.412913387</v>
      </c>
      <c r="W112" s="122">
        <v>258227.38157394499</v>
      </c>
    </row>
    <row r="113" spans="1:23" ht="14.25" customHeight="1" x14ac:dyDescent="0.2">
      <c r="A113" s="19" t="s">
        <v>460</v>
      </c>
      <c r="B113" s="122"/>
      <c r="C113" s="122"/>
      <c r="D113" s="140"/>
      <c r="E113" s="140"/>
      <c r="F113" s="140"/>
      <c r="G113" s="140"/>
      <c r="H113" s="122"/>
      <c r="I113" s="122"/>
      <c r="J113" s="204"/>
      <c r="K113" s="198"/>
      <c r="L113" s="198"/>
      <c r="M113" s="198"/>
      <c r="N113" s="198"/>
      <c r="O113" s="198"/>
      <c r="P113" s="198"/>
      <c r="Q113" s="198"/>
      <c r="R113" s="122"/>
      <c r="S113" s="122"/>
      <c r="T113" s="122"/>
      <c r="U113" s="122"/>
      <c r="V113" s="122"/>
      <c r="W113" s="122"/>
    </row>
    <row r="114" spans="1:23" ht="12.75" x14ac:dyDescent="0.2">
      <c r="A114" s="122" t="s">
        <v>461</v>
      </c>
      <c r="B114" s="122">
        <v>9119</v>
      </c>
      <c r="C114" s="122">
        <v>8943.3126406659303</v>
      </c>
      <c r="D114" s="140">
        <v>-34.691444938503103</v>
      </c>
      <c r="E114" s="140">
        <v>-11.4981784748969</v>
      </c>
      <c r="F114" s="140">
        <v>15.05407547964</v>
      </c>
      <c r="G114" s="140">
        <v>206.330529983454</v>
      </c>
      <c r="H114" s="122"/>
      <c r="I114" s="122">
        <v>14962</v>
      </c>
      <c r="J114" s="204">
        <v>1.1868625077687001</v>
      </c>
      <c r="K114" s="198">
        <v>9.1164282849886397E-2</v>
      </c>
      <c r="L114" s="198">
        <v>1.50380965111616E-2</v>
      </c>
      <c r="M114" s="198">
        <v>1.20304772089293E-3</v>
      </c>
      <c r="N114" s="198">
        <v>5.4738671300628303E-2</v>
      </c>
      <c r="O114" s="198">
        <v>2.1387515038096501E-2</v>
      </c>
      <c r="P114" s="198">
        <v>7.1514503408635199E-3</v>
      </c>
      <c r="Q114" s="198"/>
      <c r="R114" s="122">
        <v>6947.7653716733703</v>
      </c>
      <c r="S114" s="122">
        <v>47953.913848939701</v>
      </c>
      <c r="T114" s="122">
        <v>129050.266095275</v>
      </c>
      <c r="U114" s="122">
        <v>27874.613572665701</v>
      </c>
      <c r="V114" s="122">
        <v>124042.412913387</v>
      </c>
      <c r="W114" s="122">
        <v>258227.38157394499</v>
      </c>
    </row>
    <row r="115" spans="1:23" ht="12.75" x14ac:dyDescent="0.2">
      <c r="A115" s="122" t="s">
        <v>462</v>
      </c>
      <c r="B115" s="122">
        <v>11484</v>
      </c>
      <c r="C115" s="122">
        <v>11315.018601342499</v>
      </c>
      <c r="D115" s="140">
        <v>27.966360835011798</v>
      </c>
      <c r="E115" s="140">
        <v>-11.4981784748969</v>
      </c>
      <c r="F115" s="140">
        <v>-3.8186343071767199</v>
      </c>
      <c r="G115" s="140">
        <v>156.82417057632</v>
      </c>
      <c r="H115" s="122"/>
      <c r="I115" s="122">
        <v>12513</v>
      </c>
      <c r="J115" s="204">
        <v>1.1868625077687001</v>
      </c>
      <c r="K115" s="198">
        <v>0.112762726764165</v>
      </c>
      <c r="L115" s="198">
        <v>1.9659554063773701E-2</v>
      </c>
      <c r="M115" s="198">
        <v>2.63725725245744E-3</v>
      </c>
      <c r="N115" s="198">
        <v>6.7130184608007695E-2</v>
      </c>
      <c r="O115" s="198">
        <v>2.5813154319507699E-2</v>
      </c>
      <c r="P115" s="198">
        <v>9.27035882682011E-3</v>
      </c>
      <c r="Q115" s="198"/>
      <c r="R115" s="122">
        <v>6947.7653716733703</v>
      </c>
      <c r="S115" s="122">
        <v>47953.913848939701</v>
      </c>
      <c r="T115" s="122">
        <v>129050.266095275</v>
      </c>
      <c r="U115" s="122">
        <v>27874.613572665701</v>
      </c>
      <c r="V115" s="122">
        <v>124042.412913387</v>
      </c>
      <c r="W115" s="122">
        <v>258227.38157394499</v>
      </c>
    </row>
    <row r="116" spans="1:23" ht="12.75" x14ac:dyDescent="0.2">
      <c r="A116" s="122" t="s">
        <v>463</v>
      </c>
      <c r="B116" s="122">
        <v>8552</v>
      </c>
      <c r="C116" s="122">
        <v>8379.7940762964608</v>
      </c>
      <c r="D116" s="140">
        <v>-61.879793011141999</v>
      </c>
      <c r="E116" s="140">
        <v>-11.4981784748969</v>
      </c>
      <c r="F116" s="140">
        <v>37.589865680538601</v>
      </c>
      <c r="G116" s="140">
        <v>208.34447260628301</v>
      </c>
      <c r="H116" s="122"/>
      <c r="I116" s="122">
        <v>17430</v>
      </c>
      <c r="J116" s="204">
        <v>1.1868625077687001</v>
      </c>
      <c r="K116" s="198">
        <v>7.8886976477337903E-2</v>
      </c>
      <c r="L116" s="198">
        <v>1.40562248995984E-2</v>
      </c>
      <c r="M116" s="198">
        <v>1.2621916236374099E-3</v>
      </c>
      <c r="N116" s="198">
        <v>5.8462421113023501E-2</v>
      </c>
      <c r="O116" s="198">
        <v>2.01950659781985E-2</v>
      </c>
      <c r="P116" s="198">
        <v>5.9667240390132003E-3</v>
      </c>
      <c r="Q116" s="198"/>
      <c r="R116" s="122">
        <v>6947.7653716733703</v>
      </c>
      <c r="S116" s="122">
        <v>47953.913848939701</v>
      </c>
      <c r="T116" s="122">
        <v>129050.266095275</v>
      </c>
      <c r="U116" s="122">
        <v>27874.613572665701</v>
      </c>
      <c r="V116" s="122">
        <v>124042.412913387</v>
      </c>
      <c r="W116" s="122">
        <v>258227.38157394499</v>
      </c>
    </row>
    <row r="117" spans="1:23" ht="12.75" x14ac:dyDescent="0.2">
      <c r="A117" s="122" t="s">
        <v>464</v>
      </c>
      <c r="B117" s="122">
        <v>14609</v>
      </c>
      <c r="C117" s="122">
        <v>14774.4526490481</v>
      </c>
      <c r="D117" s="140">
        <v>68.997423331978993</v>
      </c>
      <c r="E117" s="140">
        <v>-11.4981784748969</v>
      </c>
      <c r="F117" s="140">
        <v>-7.4419798756691096</v>
      </c>
      <c r="G117" s="140">
        <v>-215.68917987503301</v>
      </c>
      <c r="H117" s="122"/>
      <c r="I117" s="122">
        <v>14373</v>
      </c>
      <c r="J117" s="204">
        <v>1.1868625077687001</v>
      </c>
      <c r="K117" s="198">
        <v>0.141584916162249</v>
      </c>
      <c r="L117" s="198">
        <v>2.8734432616711901E-2</v>
      </c>
      <c r="M117" s="198">
        <v>2.8525707924580801E-3</v>
      </c>
      <c r="N117" s="198">
        <v>8.1263480136366806E-2</v>
      </c>
      <c r="O117" s="198">
        <v>3.4161274612119999E-2</v>
      </c>
      <c r="P117" s="198">
        <v>1.2453906630487699E-2</v>
      </c>
      <c r="Q117" s="198"/>
      <c r="R117" s="122">
        <v>6947.7653716733703</v>
      </c>
      <c r="S117" s="122">
        <v>47953.913848939701</v>
      </c>
      <c r="T117" s="122">
        <v>129050.266095275</v>
      </c>
      <c r="U117" s="122">
        <v>27874.613572665701</v>
      </c>
      <c r="V117" s="122">
        <v>124042.412913387</v>
      </c>
      <c r="W117" s="122">
        <v>258227.38157394499</v>
      </c>
    </row>
    <row r="118" spans="1:23" ht="12.75" x14ac:dyDescent="0.2">
      <c r="A118" s="122" t="s">
        <v>465</v>
      </c>
      <c r="B118" s="122">
        <v>9565</v>
      </c>
      <c r="C118" s="122">
        <v>9575.8213189736398</v>
      </c>
      <c r="D118" s="140">
        <v>17.899669075909099</v>
      </c>
      <c r="E118" s="140">
        <v>-11.4981784748969</v>
      </c>
      <c r="F118" s="140">
        <v>3.5801929559731902</v>
      </c>
      <c r="G118" s="140">
        <v>-21.056524182385701</v>
      </c>
      <c r="H118" s="122"/>
      <c r="I118" s="122">
        <v>32438</v>
      </c>
      <c r="J118" s="204">
        <v>1.1868625077687001</v>
      </c>
      <c r="K118" s="198">
        <v>8.4283864603243094E-2</v>
      </c>
      <c r="L118" s="198">
        <v>1.59997533756705E-2</v>
      </c>
      <c r="M118" s="198">
        <v>1.8188544299895201E-3</v>
      </c>
      <c r="N118" s="198">
        <v>5.2469326099019699E-2</v>
      </c>
      <c r="O118" s="198">
        <v>2.3768419754608801E-2</v>
      </c>
      <c r="P118" s="198">
        <v>8.0152907084283902E-3</v>
      </c>
      <c r="Q118" s="198"/>
      <c r="R118" s="122">
        <v>6947.7653716733703</v>
      </c>
      <c r="S118" s="122">
        <v>47953.913848939701</v>
      </c>
      <c r="T118" s="122">
        <v>129050.266095275</v>
      </c>
      <c r="U118" s="122">
        <v>27874.613572665701</v>
      </c>
      <c r="V118" s="122">
        <v>124042.412913387</v>
      </c>
      <c r="W118" s="122">
        <v>258227.38157394499</v>
      </c>
    </row>
    <row r="119" spans="1:23" ht="12.75" x14ac:dyDescent="0.2">
      <c r="A119" s="122" t="s">
        <v>466</v>
      </c>
      <c r="B119" s="122">
        <v>10026</v>
      </c>
      <c r="C119" s="122">
        <v>10040.0820956362</v>
      </c>
      <c r="D119" s="140">
        <v>-50.061276195024703</v>
      </c>
      <c r="E119" s="140">
        <v>-11.4981784748969</v>
      </c>
      <c r="F119" s="140">
        <v>22.571533190741501</v>
      </c>
      <c r="G119" s="140">
        <v>24.672447824907501</v>
      </c>
      <c r="H119" s="122"/>
      <c r="I119" s="122">
        <v>137909</v>
      </c>
      <c r="J119" s="204">
        <v>1.1868625077687001</v>
      </c>
      <c r="K119" s="198">
        <v>7.6593985889245805E-2</v>
      </c>
      <c r="L119" s="198">
        <v>1.5154920998629501E-2</v>
      </c>
      <c r="M119" s="198">
        <v>1.74752916778455E-3</v>
      </c>
      <c r="N119" s="198">
        <v>6.1953897135067298E-2</v>
      </c>
      <c r="O119" s="198">
        <v>2.5386305462297601E-2</v>
      </c>
      <c r="P119" s="198">
        <v>8.1285485356285703E-3</v>
      </c>
      <c r="Q119" s="198"/>
      <c r="R119" s="122">
        <v>6947.7653716733703</v>
      </c>
      <c r="S119" s="122">
        <v>47953.913848939701</v>
      </c>
      <c r="T119" s="122">
        <v>129050.266095275</v>
      </c>
      <c r="U119" s="122">
        <v>27874.613572665701</v>
      </c>
      <c r="V119" s="122">
        <v>124042.412913387</v>
      </c>
      <c r="W119" s="122">
        <v>258227.38157394499</v>
      </c>
    </row>
    <row r="120" spans="1:23" ht="12.75" x14ac:dyDescent="0.2">
      <c r="A120" s="122" t="s">
        <v>467</v>
      </c>
      <c r="B120" s="122">
        <v>11971</v>
      </c>
      <c r="C120" s="122">
        <v>12149.9065655868</v>
      </c>
      <c r="D120" s="140">
        <v>-15.3976601468043</v>
      </c>
      <c r="E120" s="140">
        <v>-11.4981784748969</v>
      </c>
      <c r="F120" s="140">
        <v>-7.23367791081135</v>
      </c>
      <c r="G120" s="140">
        <v>-144.559665732528</v>
      </c>
      <c r="H120" s="122"/>
      <c r="I120" s="122">
        <v>51048</v>
      </c>
      <c r="J120" s="204">
        <v>1.1868625077687001</v>
      </c>
      <c r="K120" s="198">
        <v>0.10139476571070399</v>
      </c>
      <c r="L120" s="198">
        <v>2.19597241811628E-2</v>
      </c>
      <c r="M120" s="198">
        <v>2.3507287259050299E-3</v>
      </c>
      <c r="N120" s="198">
        <v>6.4997649271274105E-2</v>
      </c>
      <c r="O120" s="198">
        <v>2.92861620435668E-2</v>
      </c>
      <c r="P120" s="198">
        <v>1.05782792665726E-2</v>
      </c>
      <c r="Q120" s="198"/>
      <c r="R120" s="122">
        <v>6947.7653716733703</v>
      </c>
      <c r="S120" s="122">
        <v>47953.913848939701</v>
      </c>
      <c r="T120" s="122">
        <v>129050.266095275</v>
      </c>
      <c r="U120" s="122">
        <v>27874.613572665701</v>
      </c>
      <c r="V120" s="122">
        <v>124042.412913387</v>
      </c>
      <c r="W120" s="122">
        <v>258227.38157394499</v>
      </c>
    </row>
    <row r="121" spans="1:23" ht="12.75" x14ac:dyDescent="0.2">
      <c r="A121" s="122" t="s">
        <v>468</v>
      </c>
      <c r="B121" s="122">
        <v>12389</v>
      </c>
      <c r="C121" s="122">
        <v>12548.150501910101</v>
      </c>
      <c r="D121" s="140">
        <v>-29.6470724229067</v>
      </c>
      <c r="E121" s="140">
        <v>-11.4981784748969</v>
      </c>
      <c r="F121" s="140">
        <v>-7.72705688527323</v>
      </c>
      <c r="G121" s="140">
        <v>-110.12638593838901</v>
      </c>
      <c r="H121" s="122"/>
      <c r="I121" s="122">
        <v>25610</v>
      </c>
      <c r="J121" s="204">
        <v>1.1868625077687001</v>
      </c>
      <c r="K121" s="198">
        <v>0.12901210464662199</v>
      </c>
      <c r="L121" s="198">
        <v>2.1202655212807502E-2</v>
      </c>
      <c r="M121" s="198">
        <v>2.0695040999609499E-3</v>
      </c>
      <c r="N121" s="198">
        <v>6.4623194064818396E-2</v>
      </c>
      <c r="O121" s="198">
        <v>2.9480671612651301E-2</v>
      </c>
      <c r="P121" s="198">
        <v>1.13627489262007E-2</v>
      </c>
      <c r="Q121" s="198"/>
      <c r="R121" s="122">
        <v>6947.7653716733703</v>
      </c>
      <c r="S121" s="122">
        <v>47953.913848939701</v>
      </c>
      <c r="T121" s="122">
        <v>129050.266095275</v>
      </c>
      <c r="U121" s="122">
        <v>27874.613572665701</v>
      </c>
      <c r="V121" s="122">
        <v>124042.412913387</v>
      </c>
      <c r="W121" s="122">
        <v>258227.38157394499</v>
      </c>
    </row>
    <row r="122" spans="1:23" ht="12.75" x14ac:dyDescent="0.2">
      <c r="A122" s="122" t="s">
        <v>469</v>
      </c>
      <c r="B122" s="122">
        <v>11642</v>
      </c>
      <c r="C122" s="122">
        <v>11550.7052203942</v>
      </c>
      <c r="D122" s="140">
        <v>49.284412381080998</v>
      </c>
      <c r="E122" s="140">
        <v>-11.4981784748969</v>
      </c>
      <c r="F122" s="140">
        <v>-14.761636463742899</v>
      </c>
      <c r="G122" s="140">
        <v>68.391641439050005</v>
      </c>
      <c r="H122" s="122"/>
      <c r="I122" s="122">
        <v>15020</v>
      </c>
      <c r="J122" s="204">
        <v>1.1868625077687001</v>
      </c>
      <c r="K122" s="198">
        <v>9.5272969374167807E-2</v>
      </c>
      <c r="L122" s="198">
        <v>1.8974700399467401E-2</v>
      </c>
      <c r="M122" s="198">
        <v>1.5312916111850899E-3</v>
      </c>
      <c r="N122" s="198">
        <v>6.4980026631158497E-2</v>
      </c>
      <c r="O122" s="198">
        <v>2.9494007989347499E-2</v>
      </c>
      <c r="P122" s="198">
        <v>9.6537949400798892E-3</v>
      </c>
      <c r="Q122" s="198"/>
      <c r="R122" s="122">
        <v>6947.7653716733703</v>
      </c>
      <c r="S122" s="122">
        <v>47953.913848939701</v>
      </c>
      <c r="T122" s="122">
        <v>129050.266095275</v>
      </c>
      <c r="U122" s="122">
        <v>27874.613572665701</v>
      </c>
      <c r="V122" s="122">
        <v>124042.412913387</v>
      </c>
      <c r="W122" s="122">
        <v>258227.38157394499</v>
      </c>
    </row>
    <row r="123" spans="1:23" ht="12.75" x14ac:dyDescent="0.2">
      <c r="A123" s="122" t="s">
        <v>470</v>
      </c>
      <c r="B123" s="122">
        <v>9771</v>
      </c>
      <c r="C123" s="122">
        <v>9858.3754768594899</v>
      </c>
      <c r="D123" s="140">
        <v>6.3559058290388704</v>
      </c>
      <c r="E123" s="140">
        <v>-11.4981784748969</v>
      </c>
      <c r="F123" s="140">
        <v>-8.3793886102152406</v>
      </c>
      <c r="G123" s="140">
        <v>-74.1410152399163</v>
      </c>
      <c r="H123" s="122"/>
      <c r="I123" s="122">
        <v>15970</v>
      </c>
      <c r="J123" s="204">
        <v>1.1868625077687001</v>
      </c>
      <c r="K123" s="198">
        <v>9.4802755165936101E-2</v>
      </c>
      <c r="L123" s="198">
        <v>1.6844082654978099E-2</v>
      </c>
      <c r="M123" s="198">
        <v>1.87852222917971E-3</v>
      </c>
      <c r="N123" s="198">
        <v>5.8171571696931698E-2</v>
      </c>
      <c r="O123" s="198">
        <v>2.3168440826549799E-2</v>
      </c>
      <c r="P123" s="198">
        <v>8.1402629931120792E-3</v>
      </c>
      <c r="Q123" s="198"/>
      <c r="R123" s="122">
        <v>6947.7653716733703</v>
      </c>
      <c r="S123" s="122">
        <v>47953.913848939701</v>
      </c>
      <c r="T123" s="122">
        <v>129050.266095275</v>
      </c>
      <c r="U123" s="122">
        <v>27874.613572665701</v>
      </c>
      <c r="V123" s="122">
        <v>124042.412913387</v>
      </c>
      <c r="W123" s="122">
        <v>258227.38157394499</v>
      </c>
    </row>
    <row r="124" spans="1:23" ht="12.75" x14ac:dyDescent="0.2">
      <c r="A124" s="122" t="s">
        <v>471</v>
      </c>
      <c r="B124" s="122">
        <v>11523</v>
      </c>
      <c r="C124" s="122">
        <v>11565.216525129401</v>
      </c>
      <c r="D124" s="140">
        <v>-5.6124874318477298</v>
      </c>
      <c r="E124" s="140">
        <v>-11.4981784748969</v>
      </c>
      <c r="F124" s="140">
        <v>-11.7242371911343</v>
      </c>
      <c r="G124" s="140">
        <v>-13.347017781808599</v>
      </c>
      <c r="H124" s="122"/>
      <c r="I124" s="122">
        <v>16917</v>
      </c>
      <c r="J124" s="204">
        <v>1.1868625077687001</v>
      </c>
      <c r="K124" s="198">
        <v>9.7416799668972001E-2</v>
      </c>
      <c r="L124" s="198">
        <v>1.9625229059525899E-2</v>
      </c>
      <c r="M124" s="198">
        <v>2.4827097003014701E-3</v>
      </c>
      <c r="N124" s="198">
        <v>6.8570077436897803E-2</v>
      </c>
      <c r="O124" s="198">
        <v>2.8078264467695201E-2</v>
      </c>
      <c r="P124" s="198">
        <v>9.3397174439912509E-3</v>
      </c>
      <c r="Q124" s="198"/>
      <c r="R124" s="122">
        <v>6947.7653716733703</v>
      </c>
      <c r="S124" s="122">
        <v>47953.913848939701</v>
      </c>
      <c r="T124" s="122">
        <v>129050.266095275</v>
      </c>
      <c r="U124" s="122">
        <v>27874.613572665701</v>
      </c>
      <c r="V124" s="122">
        <v>124042.412913387</v>
      </c>
      <c r="W124" s="122">
        <v>258227.38157394499</v>
      </c>
    </row>
    <row r="125" spans="1:23" ht="12.75" x14ac:dyDescent="0.2">
      <c r="A125" s="122" t="s">
        <v>472</v>
      </c>
      <c r="B125" s="122">
        <v>10810</v>
      </c>
      <c r="C125" s="122">
        <v>10948.910616745599</v>
      </c>
      <c r="D125" s="140">
        <v>-11.9955466792133</v>
      </c>
      <c r="E125" s="140">
        <v>-11.4981784748969</v>
      </c>
      <c r="F125" s="140">
        <v>-5.0770101116803703</v>
      </c>
      <c r="G125" s="140">
        <v>-110.29246393974</v>
      </c>
      <c r="H125" s="122"/>
      <c r="I125" s="122">
        <v>82510</v>
      </c>
      <c r="J125" s="204">
        <v>1.1868625077687001</v>
      </c>
      <c r="K125" s="198">
        <v>9.5576293782571806E-2</v>
      </c>
      <c r="L125" s="198">
        <v>1.9815779905465999E-2</v>
      </c>
      <c r="M125" s="198">
        <v>1.9997576051387698E-3</v>
      </c>
      <c r="N125" s="198">
        <v>5.9532177917828097E-2</v>
      </c>
      <c r="O125" s="198">
        <v>2.6445279360077598E-2</v>
      </c>
      <c r="P125" s="198">
        <v>9.3443219003757107E-3</v>
      </c>
      <c r="Q125" s="198"/>
      <c r="R125" s="122">
        <v>6947.7653716733703</v>
      </c>
      <c r="S125" s="122">
        <v>47953.913848939701</v>
      </c>
      <c r="T125" s="122">
        <v>129050.266095275</v>
      </c>
      <c r="U125" s="122">
        <v>27874.613572665701</v>
      </c>
      <c r="V125" s="122">
        <v>124042.412913387</v>
      </c>
      <c r="W125" s="122">
        <v>258227.38157394499</v>
      </c>
    </row>
    <row r="126" spans="1:23" ht="12.75" x14ac:dyDescent="0.2">
      <c r="A126" s="122" t="s">
        <v>473</v>
      </c>
      <c r="B126" s="122">
        <v>7637</v>
      </c>
      <c r="C126" s="122">
        <v>7772.60661352641</v>
      </c>
      <c r="D126" s="140">
        <v>-37.9976434196901</v>
      </c>
      <c r="E126" s="140">
        <v>-11.4981784748969</v>
      </c>
      <c r="F126" s="140">
        <v>-12.695477378416699</v>
      </c>
      <c r="G126" s="140">
        <v>-73.833431377565006</v>
      </c>
      <c r="H126" s="122"/>
      <c r="I126" s="122">
        <v>30104</v>
      </c>
      <c r="J126" s="204">
        <v>1.1868625077687001</v>
      </c>
      <c r="K126" s="198">
        <v>0.100019930906192</v>
      </c>
      <c r="L126" s="198">
        <v>1.4350252458145101E-2</v>
      </c>
      <c r="M126" s="198">
        <v>1.09619984055275E-3</v>
      </c>
      <c r="N126" s="198">
        <v>4.6239702365134201E-2</v>
      </c>
      <c r="O126" s="198">
        <v>1.78049428647356E-2</v>
      </c>
      <c r="P126" s="198">
        <v>5.9128355035875596E-3</v>
      </c>
      <c r="Q126" s="198"/>
      <c r="R126" s="122">
        <v>6947.7653716733703</v>
      </c>
      <c r="S126" s="122">
        <v>47953.913848939701</v>
      </c>
      <c r="T126" s="122">
        <v>129050.266095275</v>
      </c>
      <c r="U126" s="122">
        <v>27874.613572665701</v>
      </c>
      <c r="V126" s="122">
        <v>124042.412913387</v>
      </c>
      <c r="W126" s="122">
        <v>258227.38157394499</v>
      </c>
    </row>
    <row r="127" spans="1:23" ht="12.75" x14ac:dyDescent="0.2">
      <c r="A127" s="122" t="s">
        <v>474</v>
      </c>
      <c r="B127" s="122">
        <v>10250</v>
      </c>
      <c r="C127" s="122">
        <v>10168.1414242421</v>
      </c>
      <c r="D127" s="140">
        <v>-32.126263684988601</v>
      </c>
      <c r="E127" s="140">
        <v>-11.4981784748969</v>
      </c>
      <c r="F127" s="140">
        <v>26.246376983405099</v>
      </c>
      <c r="G127" s="140">
        <v>99.377232431501795</v>
      </c>
      <c r="H127" s="122"/>
      <c r="I127" s="122">
        <v>43961</v>
      </c>
      <c r="J127" s="204">
        <v>1.1868625077687001</v>
      </c>
      <c r="K127" s="198">
        <v>8.5894315415936895E-2</v>
      </c>
      <c r="L127" s="198">
        <v>1.6332658492754899E-2</v>
      </c>
      <c r="M127" s="198">
        <v>2.0472691704010401E-3</v>
      </c>
      <c r="N127" s="198">
        <v>6.4306999385819297E-2</v>
      </c>
      <c r="O127" s="198">
        <v>2.4407997998225701E-2</v>
      </c>
      <c r="P127" s="198">
        <v>8.1435818111507893E-3</v>
      </c>
      <c r="Q127" s="198"/>
      <c r="R127" s="122">
        <v>6947.7653716733703</v>
      </c>
      <c r="S127" s="122">
        <v>47953.913848939701</v>
      </c>
      <c r="T127" s="122">
        <v>129050.266095275</v>
      </c>
      <c r="U127" s="122">
        <v>27874.613572665701</v>
      </c>
      <c r="V127" s="122">
        <v>124042.412913387</v>
      </c>
      <c r="W127" s="122">
        <v>258227.38157394499</v>
      </c>
    </row>
    <row r="128" spans="1:23" ht="12.75" x14ac:dyDescent="0.2">
      <c r="A128" s="122" t="s">
        <v>475</v>
      </c>
      <c r="B128" s="122">
        <v>8603</v>
      </c>
      <c r="C128" s="122">
        <v>8801.7425656700507</v>
      </c>
      <c r="D128" s="140">
        <v>-60.164388311403101</v>
      </c>
      <c r="E128" s="140">
        <v>-11.4981784748969</v>
      </c>
      <c r="F128" s="140">
        <v>-12.0485738272865</v>
      </c>
      <c r="G128" s="140">
        <v>-115.308809171905</v>
      </c>
      <c r="H128" s="122"/>
      <c r="I128" s="122">
        <v>23324</v>
      </c>
      <c r="J128" s="204">
        <v>1.1868625077687001</v>
      </c>
      <c r="K128" s="198">
        <v>0.11151603498542299</v>
      </c>
      <c r="L128" s="198">
        <v>2.14371462870863E-2</v>
      </c>
      <c r="M128" s="198">
        <v>1.67209741039273E-3</v>
      </c>
      <c r="N128" s="198">
        <v>4.8147830560795697E-2</v>
      </c>
      <c r="O128" s="198">
        <v>2.0108043217286899E-2</v>
      </c>
      <c r="P128" s="198">
        <v>6.0452752529583298E-3</v>
      </c>
      <c r="Q128" s="198"/>
      <c r="R128" s="122">
        <v>6947.7653716733703</v>
      </c>
      <c r="S128" s="122">
        <v>47953.913848939701</v>
      </c>
      <c r="T128" s="122">
        <v>129050.266095275</v>
      </c>
      <c r="U128" s="122">
        <v>27874.613572665701</v>
      </c>
      <c r="V128" s="122">
        <v>124042.412913387</v>
      </c>
      <c r="W128" s="122">
        <v>258227.38157394499</v>
      </c>
    </row>
    <row r="129" spans="1:23" ht="12.75" x14ac:dyDescent="0.2">
      <c r="A129" s="122" t="s">
        <v>476</v>
      </c>
      <c r="B129" s="122">
        <v>7832</v>
      </c>
      <c r="C129" s="122">
        <v>8011.0795045547302</v>
      </c>
      <c r="D129" s="140">
        <v>-49.576129144979902</v>
      </c>
      <c r="E129" s="140">
        <v>-11.4981784748969</v>
      </c>
      <c r="F129" s="140">
        <v>7.468703080099</v>
      </c>
      <c r="G129" s="140">
        <v>-125.81135780948701</v>
      </c>
      <c r="H129" s="122"/>
      <c r="I129" s="122">
        <v>116834</v>
      </c>
      <c r="J129" s="204">
        <v>1.1868625077687001</v>
      </c>
      <c r="K129" s="198">
        <v>7.16657822209288E-2</v>
      </c>
      <c r="L129" s="198">
        <v>1.35234606364586E-2</v>
      </c>
      <c r="M129" s="198">
        <v>1.44649673896297E-3</v>
      </c>
      <c r="N129" s="198">
        <v>4.9728674872040697E-2</v>
      </c>
      <c r="O129" s="198">
        <v>1.80426930516802E-2</v>
      </c>
      <c r="P129" s="198">
        <v>6.9414725165619596E-3</v>
      </c>
      <c r="Q129" s="198"/>
      <c r="R129" s="122">
        <v>6947.7653716733703</v>
      </c>
      <c r="S129" s="122">
        <v>47953.913848939701</v>
      </c>
      <c r="T129" s="122">
        <v>129050.266095275</v>
      </c>
      <c r="U129" s="122">
        <v>27874.613572665701</v>
      </c>
      <c r="V129" s="122">
        <v>124042.412913387</v>
      </c>
      <c r="W129" s="122">
        <v>258227.38157394499</v>
      </c>
    </row>
    <row r="130" spans="1:23" ht="12.75" x14ac:dyDescent="0.2">
      <c r="A130" s="122" t="s">
        <v>477</v>
      </c>
      <c r="B130" s="122">
        <v>8919</v>
      </c>
      <c r="C130" s="122">
        <v>8952.5846573069903</v>
      </c>
      <c r="D130" s="140">
        <v>-60.880575566286602</v>
      </c>
      <c r="E130" s="140">
        <v>-11.4981784748969</v>
      </c>
      <c r="F130" s="140">
        <v>47.208866959765103</v>
      </c>
      <c r="G130" s="140">
        <v>-8.6168281189380505</v>
      </c>
      <c r="H130" s="122"/>
      <c r="I130" s="122">
        <v>322574</v>
      </c>
      <c r="J130" s="204">
        <v>1.1868625077687001</v>
      </c>
      <c r="K130" s="198">
        <v>5.4601424789350698E-2</v>
      </c>
      <c r="L130" s="198">
        <v>1.2973767259605499E-2</v>
      </c>
      <c r="M130" s="198">
        <v>1.5810325692709301E-3</v>
      </c>
      <c r="N130" s="198">
        <v>5.4663426066577002E-2</v>
      </c>
      <c r="O130" s="198">
        <v>2.2202657374741901E-2</v>
      </c>
      <c r="P130" s="198">
        <v>7.9764643151648898E-3</v>
      </c>
      <c r="Q130" s="198"/>
      <c r="R130" s="122">
        <v>6947.7653716733703</v>
      </c>
      <c r="S130" s="122">
        <v>47953.913848939701</v>
      </c>
      <c r="T130" s="122">
        <v>129050.266095275</v>
      </c>
      <c r="U130" s="122">
        <v>27874.613572665701</v>
      </c>
      <c r="V130" s="122">
        <v>124042.412913387</v>
      </c>
      <c r="W130" s="122">
        <v>258227.38157394499</v>
      </c>
    </row>
    <row r="131" spans="1:23" ht="12.75" x14ac:dyDescent="0.2">
      <c r="A131" s="122" t="s">
        <v>478</v>
      </c>
      <c r="B131" s="122">
        <v>13219</v>
      </c>
      <c r="C131" s="122">
        <v>13318.909732394601</v>
      </c>
      <c r="D131" s="140">
        <v>98.237779681652</v>
      </c>
      <c r="E131" s="140">
        <v>-11.4981784748969</v>
      </c>
      <c r="F131" s="140">
        <v>-12.9574186932284</v>
      </c>
      <c r="G131" s="140">
        <v>-174.032790944525</v>
      </c>
      <c r="H131" s="122"/>
      <c r="I131" s="122">
        <v>12954</v>
      </c>
      <c r="J131" s="204">
        <v>1.1868625077687001</v>
      </c>
      <c r="K131" s="198">
        <v>0.10992743554114601</v>
      </c>
      <c r="L131" s="198">
        <v>2.40080284082137E-2</v>
      </c>
      <c r="M131" s="198">
        <v>2.8562606144820102E-3</v>
      </c>
      <c r="N131" s="198">
        <v>6.7855488652153795E-2</v>
      </c>
      <c r="O131" s="198">
        <v>3.1418866759302097E-2</v>
      </c>
      <c r="P131" s="198">
        <v>1.21970047861664E-2</v>
      </c>
      <c r="Q131" s="198"/>
      <c r="R131" s="122">
        <v>6947.7653716733703</v>
      </c>
      <c r="S131" s="122">
        <v>47953.913848939701</v>
      </c>
      <c r="T131" s="122">
        <v>129050.266095275</v>
      </c>
      <c r="U131" s="122">
        <v>27874.613572665701</v>
      </c>
      <c r="V131" s="122">
        <v>124042.412913387</v>
      </c>
      <c r="W131" s="122">
        <v>258227.38157394499</v>
      </c>
    </row>
    <row r="132" spans="1:23" ht="12.75" x14ac:dyDescent="0.2">
      <c r="A132" s="122" t="s">
        <v>479</v>
      </c>
      <c r="B132" s="122">
        <v>11703</v>
      </c>
      <c r="C132" s="122">
        <v>11414.6979319081</v>
      </c>
      <c r="D132" s="140">
        <v>-16.8127731056573</v>
      </c>
      <c r="E132" s="140">
        <v>-11.4981784748969</v>
      </c>
      <c r="F132" s="140">
        <v>1.4509712147296601</v>
      </c>
      <c r="G132" s="140">
        <v>315.10524409028801</v>
      </c>
      <c r="H132" s="122"/>
      <c r="I132" s="122">
        <v>7211</v>
      </c>
      <c r="J132" s="204">
        <v>1.1868625077687001</v>
      </c>
      <c r="K132" s="198">
        <v>9.1665511024823204E-2</v>
      </c>
      <c r="L132" s="198">
        <v>1.63638885036749E-2</v>
      </c>
      <c r="M132" s="198">
        <v>1.1094161697406701E-3</v>
      </c>
      <c r="N132" s="198">
        <v>6.5039522951046994E-2</v>
      </c>
      <c r="O132" s="198">
        <v>3.3559839134655399E-2</v>
      </c>
      <c r="P132" s="198">
        <v>8.0432672306198893E-3</v>
      </c>
      <c r="Q132" s="198"/>
      <c r="R132" s="122">
        <v>6947.7653716733703</v>
      </c>
      <c r="S132" s="122">
        <v>47953.913848939701</v>
      </c>
      <c r="T132" s="122">
        <v>129050.266095275</v>
      </c>
      <c r="U132" s="122">
        <v>27874.613572665701</v>
      </c>
      <c r="V132" s="122">
        <v>124042.412913387</v>
      </c>
      <c r="W132" s="122">
        <v>258227.38157394499</v>
      </c>
    </row>
    <row r="133" spans="1:23" ht="12.75" x14ac:dyDescent="0.2">
      <c r="A133" s="122" t="s">
        <v>480</v>
      </c>
      <c r="B133" s="122">
        <v>16015</v>
      </c>
      <c r="C133" s="122">
        <v>16062.4511291952</v>
      </c>
      <c r="D133" s="140">
        <v>60.253950780248999</v>
      </c>
      <c r="E133" s="140">
        <v>-11.4981784748969</v>
      </c>
      <c r="F133" s="140">
        <v>-3.5161154908403902</v>
      </c>
      <c r="G133" s="140">
        <v>-92.659553113068398</v>
      </c>
      <c r="H133" s="122"/>
      <c r="I133" s="122">
        <v>19065</v>
      </c>
      <c r="J133" s="204">
        <v>1.1868625077687001</v>
      </c>
      <c r="K133" s="198">
        <v>0.14838709677419401</v>
      </c>
      <c r="L133" s="198">
        <v>3.02648832939942E-2</v>
      </c>
      <c r="M133" s="198">
        <v>2.8848675583529998E-3</v>
      </c>
      <c r="N133" s="198">
        <v>9.1528979805927099E-2</v>
      </c>
      <c r="O133" s="198">
        <v>3.8552321007081003E-2</v>
      </c>
      <c r="P133" s="198">
        <v>1.29556779438762E-2</v>
      </c>
      <c r="Q133" s="198"/>
      <c r="R133" s="122">
        <v>6947.7653716733703</v>
      </c>
      <c r="S133" s="122">
        <v>47953.913848939701</v>
      </c>
      <c r="T133" s="122">
        <v>129050.266095275</v>
      </c>
      <c r="U133" s="122">
        <v>27874.613572665701</v>
      </c>
      <c r="V133" s="122">
        <v>124042.412913387</v>
      </c>
      <c r="W133" s="122">
        <v>258227.38157394499</v>
      </c>
    </row>
    <row r="134" spans="1:23" ht="12.75" x14ac:dyDescent="0.2">
      <c r="A134" s="122" t="s">
        <v>481</v>
      </c>
      <c r="B134" s="122">
        <v>10909</v>
      </c>
      <c r="C134" s="122">
        <v>10783.132325386099</v>
      </c>
      <c r="D134" s="140">
        <v>45.358184182709998</v>
      </c>
      <c r="E134" s="140">
        <v>-11.4981784748969</v>
      </c>
      <c r="F134" s="140">
        <v>-13.536547670844801</v>
      </c>
      <c r="G134" s="140">
        <v>105.75580464471599</v>
      </c>
      <c r="H134" s="122"/>
      <c r="I134" s="122">
        <v>18514</v>
      </c>
      <c r="J134" s="204">
        <v>1.1868625077687001</v>
      </c>
      <c r="K134" s="198">
        <v>0.102571027330669</v>
      </c>
      <c r="L134" s="198">
        <v>1.6582046019228702E-2</v>
      </c>
      <c r="M134" s="198">
        <v>1.94447445176623E-3</v>
      </c>
      <c r="N134" s="198">
        <v>7.0811277951820198E-2</v>
      </c>
      <c r="O134" s="198">
        <v>2.6736523711785701E-2</v>
      </c>
      <c r="P134" s="198">
        <v>7.8859241654963795E-3</v>
      </c>
      <c r="Q134" s="198"/>
      <c r="R134" s="122">
        <v>6947.7653716733703</v>
      </c>
      <c r="S134" s="122">
        <v>47953.913848939701</v>
      </c>
      <c r="T134" s="122">
        <v>129050.266095275</v>
      </c>
      <c r="U134" s="122">
        <v>27874.613572665701</v>
      </c>
      <c r="V134" s="122">
        <v>124042.412913387</v>
      </c>
      <c r="W134" s="122">
        <v>258227.38157394499</v>
      </c>
    </row>
    <row r="135" spans="1:23" ht="12.75" x14ac:dyDescent="0.2">
      <c r="A135" s="122" t="s">
        <v>482</v>
      </c>
      <c r="B135" s="122">
        <v>9798</v>
      </c>
      <c r="C135" s="122">
        <v>9644.8217944627704</v>
      </c>
      <c r="D135" s="140">
        <v>1.3587218203639799</v>
      </c>
      <c r="E135" s="140">
        <v>-11.4981784748969</v>
      </c>
      <c r="F135" s="140">
        <v>-17.626743752282099</v>
      </c>
      <c r="G135" s="140">
        <v>181.27508476282901</v>
      </c>
      <c r="H135" s="122"/>
      <c r="I135" s="122">
        <v>15149</v>
      </c>
      <c r="J135" s="204">
        <v>1.1868625077687001</v>
      </c>
      <c r="K135" s="198">
        <v>9.4989768301538102E-2</v>
      </c>
      <c r="L135" s="198">
        <v>1.61066737078355E-2</v>
      </c>
      <c r="M135" s="198">
        <v>1.18819724074196E-3</v>
      </c>
      <c r="N135" s="198">
        <v>5.9013796290184203E-2</v>
      </c>
      <c r="O135" s="198">
        <v>2.2839791405373299E-2</v>
      </c>
      <c r="P135" s="198">
        <v>7.9873258960987507E-3</v>
      </c>
      <c r="Q135" s="198"/>
      <c r="R135" s="122">
        <v>6947.7653716733703</v>
      </c>
      <c r="S135" s="122">
        <v>47953.913848939701</v>
      </c>
      <c r="T135" s="122">
        <v>129050.266095275</v>
      </c>
      <c r="U135" s="122">
        <v>27874.613572665701</v>
      </c>
      <c r="V135" s="122">
        <v>124042.412913387</v>
      </c>
      <c r="W135" s="122">
        <v>258227.38157394499</v>
      </c>
    </row>
    <row r="136" spans="1:23" ht="12.75" x14ac:dyDescent="0.2">
      <c r="A136" s="122" t="s">
        <v>483</v>
      </c>
      <c r="B136" s="122">
        <v>7337</v>
      </c>
      <c r="C136" s="122">
        <v>7491.3820725700398</v>
      </c>
      <c r="D136" s="140">
        <v>-42.273660613310703</v>
      </c>
      <c r="E136" s="140">
        <v>-11.4981784748969</v>
      </c>
      <c r="F136" s="140">
        <v>-7.5485116805845696</v>
      </c>
      <c r="G136" s="140">
        <v>-93.125093570924605</v>
      </c>
      <c r="H136" s="122"/>
      <c r="I136" s="122">
        <v>23119</v>
      </c>
      <c r="J136" s="204">
        <v>1.1868625077687001</v>
      </c>
      <c r="K136" s="198">
        <v>0.103507937194515</v>
      </c>
      <c r="L136" s="198">
        <v>1.7128768545352301E-2</v>
      </c>
      <c r="M136" s="198">
        <v>1.0813616505904199E-3</v>
      </c>
      <c r="N136" s="198">
        <v>4.6758077771529898E-2</v>
      </c>
      <c r="O136" s="198">
        <v>1.8729183788226099E-2</v>
      </c>
      <c r="P136" s="198">
        <v>3.8929019421255198E-3</v>
      </c>
      <c r="Q136" s="198"/>
      <c r="R136" s="122">
        <v>6947.7653716733703</v>
      </c>
      <c r="S136" s="122">
        <v>47953.913848939701</v>
      </c>
      <c r="T136" s="122">
        <v>129050.266095275</v>
      </c>
      <c r="U136" s="122">
        <v>27874.613572665701</v>
      </c>
      <c r="V136" s="122">
        <v>124042.412913387</v>
      </c>
      <c r="W136" s="122">
        <v>258227.38157394499</v>
      </c>
    </row>
    <row r="137" spans="1:23" ht="12.75" x14ac:dyDescent="0.2">
      <c r="A137" s="122" t="s">
        <v>484</v>
      </c>
      <c r="B137" s="122">
        <v>8993</v>
      </c>
      <c r="C137" s="122">
        <v>8830.7887909466408</v>
      </c>
      <c r="D137" s="140">
        <v>62.203728433553003</v>
      </c>
      <c r="E137" s="140">
        <v>-11.4981784748969</v>
      </c>
      <c r="F137" s="140">
        <v>-13.5776248534688</v>
      </c>
      <c r="G137" s="140">
        <v>125.286162086548</v>
      </c>
      <c r="H137" s="122"/>
      <c r="I137" s="122">
        <v>13655</v>
      </c>
      <c r="J137" s="204">
        <v>1.1868625077687001</v>
      </c>
      <c r="K137" s="198">
        <v>8.7806664225558398E-2</v>
      </c>
      <c r="L137" s="198">
        <v>1.36213841083852E-2</v>
      </c>
      <c r="M137" s="198">
        <v>1.24496521420725E-3</v>
      </c>
      <c r="N137" s="198">
        <v>5.2215305748809997E-2</v>
      </c>
      <c r="O137" s="198">
        <v>2.1677041376785101E-2</v>
      </c>
      <c r="P137" s="198">
        <v>7.25009154155987E-3</v>
      </c>
      <c r="Q137" s="198"/>
      <c r="R137" s="122">
        <v>6947.7653716733703</v>
      </c>
      <c r="S137" s="122">
        <v>47953.913848939701</v>
      </c>
      <c r="T137" s="122">
        <v>129050.266095275</v>
      </c>
      <c r="U137" s="122">
        <v>27874.613572665701</v>
      </c>
      <c r="V137" s="122">
        <v>124042.412913387</v>
      </c>
      <c r="W137" s="122">
        <v>258227.38157394499</v>
      </c>
    </row>
    <row r="138" spans="1:23" ht="12.75" x14ac:dyDescent="0.2">
      <c r="A138" s="122" t="s">
        <v>485</v>
      </c>
      <c r="B138" s="122">
        <v>7393</v>
      </c>
      <c r="C138" s="122">
        <v>7463.7980759021002</v>
      </c>
      <c r="D138" s="140">
        <v>-13.638417214963701</v>
      </c>
      <c r="E138" s="140">
        <v>-11.4981784748969</v>
      </c>
      <c r="F138" s="140">
        <v>-11.0704943369461</v>
      </c>
      <c r="G138" s="140">
        <v>-34.095579955248503</v>
      </c>
      <c r="H138" s="122"/>
      <c r="I138" s="122">
        <v>20462</v>
      </c>
      <c r="J138" s="204">
        <v>1.1868625077687001</v>
      </c>
      <c r="K138" s="198">
        <v>9.3050532694751206E-2</v>
      </c>
      <c r="L138" s="198">
        <v>1.2559867070667601E-2</v>
      </c>
      <c r="M138" s="198">
        <v>1.1729058743035899E-3</v>
      </c>
      <c r="N138" s="198">
        <v>4.5450102629264001E-2</v>
      </c>
      <c r="O138" s="198">
        <v>1.87176229107614E-2</v>
      </c>
      <c r="P138" s="198">
        <v>5.0337210438862303E-3</v>
      </c>
      <c r="Q138" s="198"/>
      <c r="R138" s="122">
        <v>6947.7653716733703</v>
      </c>
      <c r="S138" s="122">
        <v>47953.913848939701</v>
      </c>
      <c r="T138" s="122">
        <v>129050.266095275</v>
      </c>
      <c r="U138" s="122">
        <v>27874.613572665701</v>
      </c>
      <c r="V138" s="122">
        <v>124042.412913387</v>
      </c>
      <c r="W138" s="122">
        <v>258227.38157394499</v>
      </c>
    </row>
    <row r="139" spans="1:23" ht="12.75" x14ac:dyDescent="0.2">
      <c r="A139" s="122" t="s">
        <v>486</v>
      </c>
      <c r="B139" s="122">
        <v>12554</v>
      </c>
      <c r="C139" s="122">
        <v>12349.2117629021</v>
      </c>
      <c r="D139" s="140">
        <v>43.709492703144001</v>
      </c>
      <c r="E139" s="140">
        <v>-11.4981784748969</v>
      </c>
      <c r="F139" s="140">
        <v>-14.430146251776501</v>
      </c>
      <c r="G139" s="140">
        <v>187.428987020394</v>
      </c>
      <c r="H139" s="122"/>
      <c r="I139" s="122">
        <v>13132</v>
      </c>
      <c r="J139" s="204">
        <v>1.1868625077687001</v>
      </c>
      <c r="K139" s="198">
        <v>0.105162960706671</v>
      </c>
      <c r="L139" s="198">
        <v>2.01035638135851E-2</v>
      </c>
      <c r="M139" s="198">
        <v>1.1422479439537E-3</v>
      </c>
      <c r="N139" s="198">
        <v>7.2646969235455397E-2</v>
      </c>
      <c r="O139" s="198">
        <v>3.30490405117271E-2</v>
      </c>
      <c r="P139" s="198">
        <v>9.4425830033505898E-3</v>
      </c>
      <c r="Q139" s="198"/>
      <c r="R139" s="122">
        <v>6947.7653716733703</v>
      </c>
      <c r="S139" s="122">
        <v>47953.913848939701</v>
      </c>
      <c r="T139" s="122">
        <v>129050.266095275</v>
      </c>
      <c r="U139" s="122">
        <v>27874.613572665701</v>
      </c>
      <c r="V139" s="122">
        <v>124042.412913387</v>
      </c>
      <c r="W139" s="122">
        <v>258227.38157394499</v>
      </c>
    </row>
    <row r="140" spans="1:23" ht="12.75" x14ac:dyDescent="0.2">
      <c r="A140" s="122" t="s">
        <v>487</v>
      </c>
      <c r="B140" s="122">
        <v>10598</v>
      </c>
      <c r="C140" s="122">
        <v>10591.6958166195</v>
      </c>
      <c r="D140" s="140">
        <v>-39.734606694272003</v>
      </c>
      <c r="E140" s="140">
        <v>-11.4981784748969</v>
      </c>
      <c r="F140" s="140">
        <v>10.341238091031901</v>
      </c>
      <c r="G140" s="140">
        <v>46.976678177676497</v>
      </c>
      <c r="H140" s="122"/>
      <c r="I140" s="122">
        <v>43359</v>
      </c>
      <c r="J140" s="204">
        <v>1.1868625077687001</v>
      </c>
      <c r="K140" s="198">
        <v>9.8226435111510899E-2</v>
      </c>
      <c r="L140" s="198">
        <v>1.8358356973177399E-2</v>
      </c>
      <c r="M140" s="198">
        <v>1.2454161765723399E-3</v>
      </c>
      <c r="N140" s="198">
        <v>6.1325215064923097E-2</v>
      </c>
      <c r="O140" s="198">
        <v>2.69840171590673E-2</v>
      </c>
      <c r="P140" s="198">
        <v>8.3027745104822508E-3</v>
      </c>
      <c r="Q140" s="198"/>
      <c r="R140" s="122">
        <v>6947.7653716733703</v>
      </c>
      <c r="S140" s="122">
        <v>47953.913848939701</v>
      </c>
      <c r="T140" s="122">
        <v>129050.266095275</v>
      </c>
      <c r="U140" s="122">
        <v>27874.613572665701</v>
      </c>
      <c r="V140" s="122">
        <v>124042.412913387</v>
      </c>
      <c r="W140" s="122">
        <v>258227.38157394499</v>
      </c>
    </row>
    <row r="141" spans="1:23" ht="12.75" x14ac:dyDescent="0.2">
      <c r="A141" s="122" t="s">
        <v>488</v>
      </c>
      <c r="B141" s="122">
        <v>8756</v>
      </c>
      <c r="C141" s="122">
        <v>8917.2978082380996</v>
      </c>
      <c r="D141" s="140">
        <v>-49.675703993591803</v>
      </c>
      <c r="E141" s="140">
        <v>-11.4981784748969</v>
      </c>
      <c r="F141" s="140">
        <v>-14.285501232780099</v>
      </c>
      <c r="G141" s="140">
        <v>-86.077922025102097</v>
      </c>
      <c r="H141" s="122"/>
      <c r="I141" s="122">
        <v>34667</v>
      </c>
      <c r="J141" s="204">
        <v>1.1868625077687001</v>
      </c>
      <c r="K141" s="198">
        <v>0.12735454466783999</v>
      </c>
      <c r="L141" s="198">
        <v>1.7682522283439601E-2</v>
      </c>
      <c r="M141" s="198">
        <v>1.03845155335045E-3</v>
      </c>
      <c r="N141" s="198">
        <v>5.2759108085499197E-2</v>
      </c>
      <c r="O141" s="198">
        <v>2.0394034672743502E-2</v>
      </c>
      <c r="P141" s="198">
        <v>6.3749387025124797E-3</v>
      </c>
      <c r="Q141" s="198"/>
      <c r="R141" s="122">
        <v>6947.7653716733703</v>
      </c>
      <c r="S141" s="122">
        <v>47953.913848939701</v>
      </c>
      <c r="T141" s="122">
        <v>129050.266095275</v>
      </c>
      <c r="U141" s="122">
        <v>27874.613572665701</v>
      </c>
      <c r="V141" s="122">
        <v>124042.412913387</v>
      </c>
      <c r="W141" s="122">
        <v>258227.38157394499</v>
      </c>
    </row>
    <row r="142" spans="1:23" ht="12.75" x14ac:dyDescent="0.2">
      <c r="A142" s="122" t="s">
        <v>489</v>
      </c>
      <c r="B142" s="122">
        <v>13288</v>
      </c>
      <c r="C142" s="122">
        <v>13143.379514050201</v>
      </c>
      <c r="D142" s="140">
        <v>10.628513936810601</v>
      </c>
      <c r="E142" s="140">
        <v>-11.4981784748969</v>
      </c>
      <c r="F142" s="140">
        <v>-5.3964376558103</v>
      </c>
      <c r="G142" s="140">
        <v>150.95079937570199</v>
      </c>
      <c r="H142" s="122"/>
      <c r="I142" s="122">
        <v>28985</v>
      </c>
      <c r="J142" s="204">
        <v>1.1868625077687001</v>
      </c>
      <c r="K142" s="198">
        <v>0.116577540106952</v>
      </c>
      <c r="L142" s="198">
        <v>2.38054165947904E-2</v>
      </c>
      <c r="M142" s="198">
        <v>2.2425392444367798E-3</v>
      </c>
      <c r="N142" s="198">
        <v>7.7488356046230805E-2</v>
      </c>
      <c r="O142" s="198">
        <v>3.4190098326720701E-2</v>
      </c>
      <c r="P142" s="198">
        <v>9.4186648266344694E-3</v>
      </c>
      <c r="Q142" s="198"/>
      <c r="R142" s="122">
        <v>6947.7653716733703</v>
      </c>
      <c r="S142" s="122">
        <v>47953.913848939701</v>
      </c>
      <c r="T142" s="122">
        <v>129050.266095275</v>
      </c>
      <c r="U142" s="122">
        <v>27874.613572665701</v>
      </c>
      <c r="V142" s="122">
        <v>124042.412913387</v>
      </c>
      <c r="W142" s="122">
        <v>258227.38157394499</v>
      </c>
    </row>
    <row r="143" spans="1:23" ht="12.75" x14ac:dyDescent="0.2">
      <c r="A143" s="122" t="s">
        <v>490</v>
      </c>
      <c r="B143" s="122">
        <v>8736</v>
      </c>
      <c r="C143" s="122">
        <v>8646.9110018663505</v>
      </c>
      <c r="D143" s="140">
        <v>-51.308305999483203</v>
      </c>
      <c r="E143" s="140">
        <v>-11.4981784748969</v>
      </c>
      <c r="F143" s="140">
        <v>9.4266951278974709</v>
      </c>
      <c r="G143" s="140">
        <v>142.640750032124</v>
      </c>
      <c r="H143" s="122"/>
      <c r="I143" s="122">
        <v>15193</v>
      </c>
      <c r="J143" s="204">
        <v>1.1868625077687001</v>
      </c>
      <c r="K143" s="198">
        <v>8.7803593760284293E-2</v>
      </c>
      <c r="L143" s="198">
        <v>1.3295596656354901E-2</v>
      </c>
      <c r="M143" s="198">
        <v>1.3163957085499901E-3</v>
      </c>
      <c r="N143" s="198">
        <v>5.2984927269137103E-2</v>
      </c>
      <c r="O143" s="198">
        <v>2.06015928388073E-2</v>
      </c>
      <c r="P143" s="198">
        <v>7.1085368261699497E-3</v>
      </c>
      <c r="Q143" s="198"/>
      <c r="R143" s="122">
        <v>6947.7653716733703</v>
      </c>
      <c r="S143" s="122">
        <v>47953.913848939701</v>
      </c>
      <c r="T143" s="122">
        <v>129050.266095275</v>
      </c>
      <c r="U143" s="122">
        <v>27874.613572665701</v>
      </c>
      <c r="V143" s="122">
        <v>124042.412913387</v>
      </c>
      <c r="W143" s="122">
        <v>258227.38157394499</v>
      </c>
    </row>
    <row r="144" spans="1:23" ht="12.75" x14ac:dyDescent="0.2">
      <c r="A144" s="122" t="s">
        <v>491</v>
      </c>
      <c r="B144" s="122">
        <v>12417</v>
      </c>
      <c r="C144" s="122">
        <v>12590.605398023101</v>
      </c>
      <c r="D144" s="140">
        <v>-45.153466987039401</v>
      </c>
      <c r="E144" s="140">
        <v>-11.4981784748969</v>
      </c>
      <c r="F144" s="140">
        <v>-11.0157813082724</v>
      </c>
      <c r="G144" s="140">
        <v>-106.421542839362</v>
      </c>
      <c r="H144" s="122"/>
      <c r="I144" s="122">
        <v>40732</v>
      </c>
      <c r="J144" s="204">
        <v>1.1868625077687001</v>
      </c>
      <c r="K144" s="198">
        <v>0.10235195914759899</v>
      </c>
      <c r="L144" s="198">
        <v>2.1285475792988302E-2</v>
      </c>
      <c r="M144" s="198">
        <v>2.6023765098693902E-3</v>
      </c>
      <c r="N144" s="198">
        <v>6.70480212118236E-2</v>
      </c>
      <c r="O144" s="198">
        <v>3.0786605126190698E-2</v>
      </c>
      <c r="P144" s="198">
        <v>1.10478248060493E-2</v>
      </c>
      <c r="Q144" s="198"/>
      <c r="R144" s="122">
        <v>6947.7653716733703</v>
      </c>
      <c r="S144" s="122">
        <v>47953.913848939701</v>
      </c>
      <c r="T144" s="122">
        <v>129050.266095275</v>
      </c>
      <c r="U144" s="122">
        <v>27874.613572665701</v>
      </c>
      <c r="V144" s="122">
        <v>124042.412913387</v>
      </c>
      <c r="W144" s="122">
        <v>258227.38157394499</v>
      </c>
    </row>
    <row r="145" spans="1:23" ht="12.75" x14ac:dyDescent="0.2">
      <c r="A145" s="122" t="s">
        <v>492</v>
      </c>
      <c r="B145" s="122">
        <v>12488</v>
      </c>
      <c r="C145" s="122">
        <v>12622.087384571099</v>
      </c>
      <c r="D145" s="140">
        <v>91.934399332461993</v>
      </c>
      <c r="E145" s="140">
        <v>-11.4981784748969</v>
      </c>
      <c r="F145" s="140">
        <v>-6.9564925991539797</v>
      </c>
      <c r="G145" s="140">
        <v>-207.344357860889</v>
      </c>
      <c r="H145" s="122"/>
      <c r="I145" s="122">
        <v>9831</v>
      </c>
      <c r="J145" s="204">
        <v>1.1868625077687001</v>
      </c>
      <c r="K145" s="198">
        <v>0.107008442681314</v>
      </c>
      <c r="L145" s="198">
        <v>2.1666158071406798E-2</v>
      </c>
      <c r="M145" s="198">
        <v>1.93266198759028E-3</v>
      </c>
      <c r="N145" s="198">
        <v>7.2423965008646105E-2</v>
      </c>
      <c r="O145" s="198">
        <v>3.0210558437595399E-2</v>
      </c>
      <c r="P145" s="198">
        <v>1.0985657613671001E-2</v>
      </c>
      <c r="Q145" s="198"/>
      <c r="R145" s="122">
        <v>6947.7653716733703</v>
      </c>
      <c r="S145" s="122">
        <v>47953.913848939701</v>
      </c>
      <c r="T145" s="122">
        <v>129050.266095275</v>
      </c>
      <c r="U145" s="122">
        <v>27874.613572665701</v>
      </c>
      <c r="V145" s="122">
        <v>124042.412913387</v>
      </c>
      <c r="W145" s="122">
        <v>258227.38157394499</v>
      </c>
    </row>
    <row r="146" spans="1:23" ht="12.75" x14ac:dyDescent="0.2">
      <c r="A146" s="122" t="s">
        <v>493</v>
      </c>
      <c r="B146" s="122">
        <v>11574</v>
      </c>
      <c r="C146" s="122">
        <v>11646.349231653099</v>
      </c>
      <c r="D146" s="140">
        <v>36.5293449453862</v>
      </c>
      <c r="E146" s="140">
        <v>-11.4981784748969</v>
      </c>
      <c r="F146" s="140">
        <v>-9.7790487695383401</v>
      </c>
      <c r="G146" s="140">
        <v>-87.392244865232499</v>
      </c>
      <c r="H146" s="122"/>
      <c r="I146" s="122">
        <v>14102</v>
      </c>
      <c r="J146" s="204">
        <v>1.1868625077687001</v>
      </c>
      <c r="K146" s="198">
        <v>0.10182952772656401</v>
      </c>
      <c r="L146" s="198">
        <v>1.9571691958587399E-2</v>
      </c>
      <c r="M146" s="198">
        <v>2.1273578215855898E-3</v>
      </c>
      <c r="N146" s="198">
        <v>6.6444475960856605E-2</v>
      </c>
      <c r="O146" s="198">
        <v>2.5811941568571799E-2</v>
      </c>
      <c r="P146" s="198">
        <v>1.09913487448589E-2</v>
      </c>
      <c r="Q146" s="198"/>
      <c r="R146" s="122">
        <v>6947.7653716733703</v>
      </c>
      <c r="S146" s="122">
        <v>47953.913848939701</v>
      </c>
      <c r="T146" s="122">
        <v>129050.266095275</v>
      </c>
      <c r="U146" s="122">
        <v>27874.613572665701</v>
      </c>
      <c r="V146" s="122">
        <v>124042.412913387</v>
      </c>
      <c r="W146" s="122">
        <v>258227.38157394499</v>
      </c>
    </row>
    <row r="147" spans="1:23" ht="14.25" customHeight="1" x14ac:dyDescent="0.2">
      <c r="A147" s="19" t="s">
        <v>494</v>
      </c>
      <c r="B147" s="122"/>
      <c r="C147" s="122"/>
      <c r="D147" s="140"/>
      <c r="E147" s="140"/>
      <c r="F147" s="140"/>
      <c r="G147" s="140"/>
      <c r="H147" s="122"/>
      <c r="I147" s="122"/>
      <c r="J147" s="204"/>
      <c r="K147" s="198"/>
      <c r="L147" s="198"/>
      <c r="M147" s="198"/>
      <c r="N147" s="198"/>
      <c r="O147" s="198"/>
      <c r="P147" s="198"/>
      <c r="Q147" s="198"/>
      <c r="R147" s="122"/>
      <c r="S147" s="122"/>
      <c r="T147" s="122"/>
      <c r="U147" s="122"/>
      <c r="V147" s="122"/>
      <c r="W147" s="122"/>
    </row>
    <row r="148" spans="1:23" ht="12.75" x14ac:dyDescent="0.2">
      <c r="A148" s="122" t="s">
        <v>495</v>
      </c>
      <c r="B148" s="122">
        <v>11721</v>
      </c>
      <c r="C148" s="122">
        <v>11877.8645345556</v>
      </c>
      <c r="D148" s="140">
        <v>21.964753983138699</v>
      </c>
      <c r="E148" s="140">
        <v>-11.4981784748969</v>
      </c>
      <c r="F148" s="140">
        <v>-8.5130643508852408</v>
      </c>
      <c r="G148" s="140">
        <v>-158.59242427678501</v>
      </c>
      <c r="H148" s="122"/>
      <c r="I148" s="122">
        <v>42949</v>
      </c>
      <c r="J148" s="204">
        <v>1.1868625077687001</v>
      </c>
      <c r="K148" s="198">
        <v>0.11075927262567201</v>
      </c>
      <c r="L148" s="198">
        <v>2.4075065775687399E-2</v>
      </c>
      <c r="M148" s="198">
        <v>2.2817760599781098E-3</v>
      </c>
      <c r="N148" s="198">
        <v>5.8790658688211601E-2</v>
      </c>
      <c r="O148" s="198">
        <v>2.9081003050129201E-2</v>
      </c>
      <c r="P148" s="198">
        <v>9.8488905445994097E-3</v>
      </c>
      <c r="Q148" s="198"/>
      <c r="R148" s="122">
        <v>6947.7653716733703</v>
      </c>
      <c r="S148" s="122">
        <v>47953.913848939701</v>
      </c>
      <c r="T148" s="122">
        <v>129050.266095275</v>
      </c>
      <c r="U148" s="122">
        <v>27874.613572665701</v>
      </c>
      <c r="V148" s="122">
        <v>124042.412913387</v>
      </c>
      <c r="W148" s="122">
        <v>258227.38157394499</v>
      </c>
    </row>
    <row r="149" spans="1:23" ht="12.75" x14ac:dyDescent="0.2">
      <c r="A149" s="122" t="s">
        <v>496</v>
      </c>
      <c r="B149" s="122">
        <v>10469</v>
      </c>
      <c r="C149" s="122">
        <v>10594.384980639101</v>
      </c>
      <c r="D149" s="140">
        <v>-26.4212533732134</v>
      </c>
      <c r="E149" s="140">
        <v>-11.4981784748969</v>
      </c>
      <c r="F149" s="140">
        <v>10.728590294935</v>
      </c>
      <c r="G149" s="140">
        <v>-98.662467048575806</v>
      </c>
      <c r="H149" s="122"/>
      <c r="I149" s="122">
        <v>96952</v>
      </c>
      <c r="J149" s="204">
        <v>1.1868625077687001</v>
      </c>
      <c r="K149" s="198">
        <v>9.1715488076573995E-2</v>
      </c>
      <c r="L149" s="198">
        <v>1.8266771185741399E-2</v>
      </c>
      <c r="M149" s="198">
        <v>1.9597326512088499E-3</v>
      </c>
      <c r="N149" s="198">
        <v>5.8358775476524502E-2</v>
      </c>
      <c r="O149" s="198">
        <v>2.5950986054955001E-2</v>
      </c>
      <c r="P149" s="198">
        <v>8.9631982836867706E-3</v>
      </c>
      <c r="Q149" s="198"/>
      <c r="R149" s="122">
        <v>6947.7653716733703</v>
      </c>
      <c r="S149" s="122">
        <v>47953.913848939701</v>
      </c>
      <c r="T149" s="122">
        <v>129050.266095275</v>
      </c>
      <c r="U149" s="122">
        <v>27874.613572665701</v>
      </c>
      <c r="V149" s="122">
        <v>124042.412913387</v>
      </c>
      <c r="W149" s="122">
        <v>258227.38157394499</v>
      </c>
    </row>
    <row r="150" spans="1:23" ht="12.75" x14ac:dyDescent="0.2">
      <c r="A150" s="122" t="s">
        <v>497</v>
      </c>
      <c r="B150" s="122">
        <v>11895</v>
      </c>
      <c r="C150" s="122">
        <v>11669.032724052</v>
      </c>
      <c r="D150" s="140">
        <v>101.58707475182401</v>
      </c>
      <c r="E150" s="140">
        <v>-11.4981784748969</v>
      </c>
      <c r="F150" s="140">
        <v>-7.38713920546442</v>
      </c>
      <c r="G150" s="140">
        <v>143.50792209826801</v>
      </c>
      <c r="H150" s="122"/>
      <c r="I150" s="122">
        <v>10514</v>
      </c>
      <c r="J150" s="204">
        <v>1.1868625077687001</v>
      </c>
      <c r="K150" s="198">
        <v>9.6537949400798906E-2</v>
      </c>
      <c r="L150" s="198">
        <v>1.91173673197641E-2</v>
      </c>
      <c r="M150" s="198">
        <v>1.6168917633631299E-3</v>
      </c>
      <c r="N150" s="198">
        <v>5.9444550123644697E-2</v>
      </c>
      <c r="O150" s="198">
        <v>3.04356096633061E-2</v>
      </c>
      <c r="P150" s="198">
        <v>1.0081795700970101E-2</v>
      </c>
      <c r="Q150" s="198"/>
      <c r="R150" s="122">
        <v>6947.7653716733703</v>
      </c>
      <c r="S150" s="122">
        <v>47953.913848939701</v>
      </c>
      <c r="T150" s="122">
        <v>129050.266095275</v>
      </c>
      <c r="U150" s="122">
        <v>27874.613572665701</v>
      </c>
      <c r="V150" s="122">
        <v>124042.412913387</v>
      </c>
      <c r="W150" s="122">
        <v>258227.38157394499</v>
      </c>
    </row>
    <row r="151" spans="1:23" ht="12.75" x14ac:dyDescent="0.2">
      <c r="A151" s="122" t="s">
        <v>498</v>
      </c>
      <c r="B151" s="122">
        <v>8506</v>
      </c>
      <c r="C151" s="122">
        <v>8633.0161583979498</v>
      </c>
      <c r="D151" s="140">
        <v>-9.5156365557334297</v>
      </c>
      <c r="E151" s="140">
        <v>-11.4981784748969</v>
      </c>
      <c r="F151" s="140">
        <v>-16.452946461928001</v>
      </c>
      <c r="G151" s="140">
        <v>-89.624602092780705</v>
      </c>
      <c r="H151" s="122"/>
      <c r="I151" s="122">
        <v>79144</v>
      </c>
      <c r="J151" s="204">
        <v>1.1868625077687001</v>
      </c>
      <c r="K151" s="198">
        <v>0.100588800161731</v>
      </c>
      <c r="L151" s="198">
        <v>1.6438390781360598E-2</v>
      </c>
      <c r="M151" s="198">
        <v>1.69311634489033E-3</v>
      </c>
      <c r="N151" s="198">
        <v>4.8784494086727997E-2</v>
      </c>
      <c r="O151" s="198">
        <v>1.9748812291519299E-2</v>
      </c>
      <c r="P151" s="198">
        <v>6.81037096937228E-3</v>
      </c>
      <c r="Q151" s="198"/>
      <c r="R151" s="122">
        <v>6947.7653716733703</v>
      </c>
      <c r="S151" s="122">
        <v>47953.913848939701</v>
      </c>
      <c r="T151" s="122">
        <v>129050.266095275</v>
      </c>
      <c r="U151" s="122">
        <v>27874.613572665701</v>
      </c>
      <c r="V151" s="122">
        <v>124042.412913387</v>
      </c>
      <c r="W151" s="122">
        <v>258227.38157394499</v>
      </c>
    </row>
    <row r="152" spans="1:23" ht="12.75" x14ac:dyDescent="0.2">
      <c r="A152" s="122" t="s">
        <v>499</v>
      </c>
      <c r="B152" s="122">
        <v>11993</v>
      </c>
      <c r="C152" s="122">
        <v>11989.576908601999</v>
      </c>
      <c r="D152" s="140">
        <v>93.320164153133007</v>
      </c>
      <c r="E152" s="140">
        <v>-11.4981784748969</v>
      </c>
      <c r="F152" s="140">
        <v>-14.904165257656</v>
      </c>
      <c r="G152" s="140">
        <v>-63.129089750672001</v>
      </c>
      <c r="H152" s="122"/>
      <c r="I152" s="122">
        <v>24195</v>
      </c>
      <c r="J152" s="204">
        <v>1.1868625077687001</v>
      </c>
      <c r="K152" s="198">
        <v>0.115395742922091</v>
      </c>
      <c r="L152" s="198">
        <v>2.1120066129365601E-2</v>
      </c>
      <c r="M152" s="198">
        <v>2.56251291589171E-3</v>
      </c>
      <c r="N152" s="198">
        <v>6.50547633808638E-2</v>
      </c>
      <c r="O152" s="198">
        <v>2.81876420748088E-2</v>
      </c>
      <c r="P152" s="198">
        <v>1.0250051663566901E-2</v>
      </c>
      <c r="Q152" s="198"/>
      <c r="R152" s="122">
        <v>6947.7653716733703</v>
      </c>
      <c r="S152" s="122">
        <v>47953.913848939701</v>
      </c>
      <c r="T152" s="122">
        <v>129050.266095275</v>
      </c>
      <c r="U152" s="122">
        <v>27874.613572665701</v>
      </c>
      <c r="V152" s="122">
        <v>124042.412913387</v>
      </c>
      <c r="W152" s="122">
        <v>258227.38157394499</v>
      </c>
    </row>
    <row r="153" spans="1:23" ht="12.75" x14ac:dyDescent="0.2">
      <c r="A153" s="122" t="s">
        <v>500</v>
      </c>
      <c r="B153" s="122">
        <v>11175</v>
      </c>
      <c r="C153" s="122">
        <v>11376.141320308499</v>
      </c>
      <c r="D153" s="140">
        <v>-3.3389757963576301</v>
      </c>
      <c r="E153" s="140">
        <v>-11.4981784748969</v>
      </c>
      <c r="F153" s="140">
        <v>-12.591715857205401</v>
      </c>
      <c r="G153" s="140">
        <v>-173.87707080381301</v>
      </c>
      <c r="H153" s="122"/>
      <c r="I153" s="122">
        <v>61030</v>
      </c>
      <c r="J153" s="204">
        <v>1.1868625077687001</v>
      </c>
      <c r="K153" s="198">
        <v>0.106357529084057</v>
      </c>
      <c r="L153" s="198">
        <v>2.0727511060134401E-2</v>
      </c>
      <c r="M153" s="198">
        <v>1.9170899557594599E-3</v>
      </c>
      <c r="N153" s="198">
        <v>6.07897755202359E-2</v>
      </c>
      <c r="O153" s="198">
        <v>2.7248893986564E-2</v>
      </c>
      <c r="P153" s="198">
        <v>9.7984597738817007E-3</v>
      </c>
      <c r="Q153" s="198"/>
      <c r="R153" s="122">
        <v>6947.7653716733703</v>
      </c>
      <c r="S153" s="122">
        <v>47953.913848939701</v>
      </c>
      <c r="T153" s="122">
        <v>129050.266095275</v>
      </c>
      <c r="U153" s="122">
        <v>27874.613572665701</v>
      </c>
      <c r="V153" s="122">
        <v>124042.412913387</v>
      </c>
      <c r="W153" s="122">
        <v>258227.38157394499</v>
      </c>
    </row>
    <row r="154" spans="1:23" ht="14.25" customHeight="1" x14ac:dyDescent="0.2">
      <c r="A154" s="19" t="s">
        <v>501</v>
      </c>
      <c r="B154" s="122"/>
      <c r="C154" s="122"/>
      <c r="D154" s="140"/>
      <c r="E154" s="140"/>
      <c r="F154" s="140"/>
      <c r="G154" s="140"/>
      <c r="H154" s="122"/>
      <c r="I154" s="122"/>
      <c r="J154" s="204"/>
      <c r="K154" s="198"/>
      <c r="L154" s="198"/>
      <c r="M154" s="198"/>
      <c r="N154" s="198"/>
      <c r="O154" s="198"/>
      <c r="P154" s="198"/>
      <c r="Q154" s="198"/>
      <c r="R154" s="122"/>
      <c r="S154" s="122"/>
      <c r="T154" s="122"/>
      <c r="U154" s="122"/>
      <c r="V154" s="122"/>
      <c r="W154" s="122"/>
    </row>
    <row r="155" spans="1:23" ht="12.75" x14ac:dyDescent="0.2">
      <c r="A155" s="122" t="s">
        <v>502</v>
      </c>
      <c r="B155" s="122">
        <v>7608</v>
      </c>
      <c r="C155" s="122">
        <v>7551.5783382183699</v>
      </c>
      <c r="D155" s="140">
        <v>-18.493905590538901</v>
      </c>
      <c r="E155" s="140">
        <v>-11.4981784748969</v>
      </c>
      <c r="F155" s="140">
        <v>-6.0590794498212404</v>
      </c>
      <c r="G155" s="140">
        <v>92.255612577562204</v>
      </c>
      <c r="H155" s="122"/>
      <c r="I155" s="122">
        <v>28862</v>
      </c>
      <c r="J155" s="204">
        <v>1.1868625077687001</v>
      </c>
      <c r="K155" s="198">
        <v>9.2024114752962405E-2</v>
      </c>
      <c r="L155" s="198">
        <v>1.3131453121751799E-2</v>
      </c>
      <c r="M155" s="198">
        <v>1.1780195412653301E-3</v>
      </c>
      <c r="N155" s="198">
        <v>5.2421869586307297E-2</v>
      </c>
      <c r="O155" s="198">
        <v>1.8536483958145701E-2</v>
      </c>
      <c r="P155" s="198">
        <v>4.5734876307948202E-3</v>
      </c>
      <c r="Q155" s="198"/>
      <c r="R155" s="122">
        <v>6947.7653716733703</v>
      </c>
      <c r="S155" s="122">
        <v>47953.913848939701</v>
      </c>
      <c r="T155" s="122">
        <v>129050.266095275</v>
      </c>
      <c r="U155" s="122">
        <v>27874.613572665701</v>
      </c>
      <c r="V155" s="122">
        <v>124042.412913387</v>
      </c>
      <c r="W155" s="122">
        <v>258227.38157394499</v>
      </c>
    </row>
    <row r="156" spans="1:23" ht="12.75" x14ac:dyDescent="0.2">
      <c r="A156" s="122" t="s">
        <v>503</v>
      </c>
      <c r="B156" s="122">
        <v>10542</v>
      </c>
      <c r="C156" s="122">
        <v>10686.6882845497</v>
      </c>
      <c r="D156" s="140">
        <v>-30.7241752582432</v>
      </c>
      <c r="E156" s="140">
        <v>-11.4981784748969</v>
      </c>
      <c r="F156" s="140">
        <v>-9.3423385222658606</v>
      </c>
      <c r="G156" s="140">
        <v>-93.193577189226403</v>
      </c>
      <c r="H156" s="122"/>
      <c r="I156" s="122">
        <v>39602</v>
      </c>
      <c r="J156" s="204">
        <v>1.1868625077687001</v>
      </c>
      <c r="K156" s="198">
        <v>0.101989798495025</v>
      </c>
      <c r="L156" s="198">
        <v>2.0251502449371201E-2</v>
      </c>
      <c r="M156" s="198">
        <v>1.69183374577042E-3</v>
      </c>
      <c r="N156" s="198">
        <v>5.8608151103479597E-2</v>
      </c>
      <c r="O156" s="198">
        <v>2.6034038684914902E-2</v>
      </c>
      <c r="P156" s="198">
        <v>8.6864299782839303E-3</v>
      </c>
      <c r="Q156" s="198"/>
      <c r="R156" s="122">
        <v>6947.7653716733703</v>
      </c>
      <c r="S156" s="122">
        <v>47953.913848939701</v>
      </c>
      <c r="T156" s="122">
        <v>129050.266095275</v>
      </c>
      <c r="U156" s="122">
        <v>27874.613572665701</v>
      </c>
      <c r="V156" s="122">
        <v>124042.412913387</v>
      </c>
      <c r="W156" s="122">
        <v>258227.38157394499</v>
      </c>
    </row>
    <row r="157" spans="1:23" ht="12.75" x14ac:dyDescent="0.2">
      <c r="A157" s="122" t="s">
        <v>504</v>
      </c>
      <c r="B157" s="122">
        <v>15813</v>
      </c>
      <c r="C157" s="122">
        <v>15627.6838526307</v>
      </c>
      <c r="D157" s="140">
        <v>116.306671779022</v>
      </c>
      <c r="E157" s="140">
        <v>-11.4981784748969</v>
      </c>
      <c r="F157" s="140">
        <v>-10.565181226583499</v>
      </c>
      <c r="G157" s="140">
        <v>90.979621454337106</v>
      </c>
      <c r="H157" s="122"/>
      <c r="I157" s="122">
        <v>9626</v>
      </c>
      <c r="J157" s="204">
        <v>1.1868625077687001</v>
      </c>
      <c r="K157" s="198">
        <v>0.123311863702472</v>
      </c>
      <c r="L157" s="198">
        <v>2.5763557033035501E-2</v>
      </c>
      <c r="M157" s="198">
        <v>3.7398711822148301E-3</v>
      </c>
      <c r="N157" s="198">
        <v>8.3108248493662995E-2</v>
      </c>
      <c r="O157" s="198">
        <v>3.9684188655724102E-2</v>
      </c>
      <c r="P157" s="198">
        <v>1.29856638271348E-2</v>
      </c>
      <c r="Q157" s="198"/>
      <c r="R157" s="122">
        <v>6947.7653716733703</v>
      </c>
      <c r="S157" s="122">
        <v>47953.913848939701</v>
      </c>
      <c r="T157" s="122">
        <v>129050.266095275</v>
      </c>
      <c r="U157" s="122">
        <v>27874.613572665701</v>
      </c>
      <c r="V157" s="122">
        <v>124042.412913387</v>
      </c>
      <c r="W157" s="122">
        <v>258227.38157394499</v>
      </c>
    </row>
    <row r="158" spans="1:23" ht="12.75" x14ac:dyDescent="0.2">
      <c r="A158" s="122" t="s">
        <v>505</v>
      </c>
      <c r="B158" s="122">
        <v>8545</v>
      </c>
      <c r="C158" s="122">
        <v>8554.5862555663898</v>
      </c>
      <c r="D158" s="140">
        <v>66.128931089185002</v>
      </c>
      <c r="E158" s="140">
        <v>-11.4981784748969</v>
      </c>
      <c r="F158" s="140">
        <v>-18.872108160882402</v>
      </c>
      <c r="G158" s="140">
        <v>-45.256244428716499</v>
      </c>
      <c r="H158" s="122"/>
      <c r="I158" s="122">
        <v>8799</v>
      </c>
      <c r="J158" s="204">
        <v>1.1868625077687001</v>
      </c>
      <c r="K158" s="198">
        <v>0.102397999772701</v>
      </c>
      <c r="L158" s="198">
        <v>1.6820093192408202E-2</v>
      </c>
      <c r="M158" s="198">
        <v>1.81838845323332E-3</v>
      </c>
      <c r="N158" s="198">
        <v>5.5233549266962202E-2</v>
      </c>
      <c r="O158" s="198">
        <v>1.7842936697351999E-2</v>
      </c>
      <c r="P158" s="198">
        <v>6.59165814297079E-3</v>
      </c>
      <c r="Q158" s="198"/>
      <c r="R158" s="122">
        <v>6947.7653716733703</v>
      </c>
      <c r="S158" s="122">
        <v>47953.913848939701</v>
      </c>
      <c r="T158" s="122">
        <v>129050.266095275</v>
      </c>
      <c r="U158" s="122">
        <v>27874.613572665701</v>
      </c>
      <c r="V158" s="122">
        <v>124042.412913387</v>
      </c>
      <c r="W158" s="122">
        <v>258227.38157394499</v>
      </c>
    </row>
    <row r="159" spans="1:23" ht="12.75" x14ac:dyDescent="0.2">
      <c r="A159" s="122" t="s">
        <v>506</v>
      </c>
      <c r="B159" s="122">
        <v>10195</v>
      </c>
      <c r="C159" s="122">
        <v>10288.3382416204</v>
      </c>
      <c r="D159" s="140">
        <v>-37.421097740884903</v>
      </c>
      <c r="E159" s="140">
        <v>-11.4981784748969</v>
      </c>
      <c r="F159" s="140">
        <v>7.4321662193940297</v>
      </c>
      <c r="G159" s="140">
        <v>-51.400802160089903</v>
      </c>
      <c r="H159" s="122"/>
      <c r="I159" s="122">
        <v>108488</v>
      </c>
      <c r="J159" s="204">
        <v>1.1868625077687001</v>
      </c>
      <c r="K159" s="198">
        <v>8.0598775901482206E-2</v>
      </c>
      <c r="L159" s="198">
        <v>1.7937467738367401E-2</v>
      </c>
      <c r="M159" s="198">
        <v>1.53934075658137E-3</v>
      </c>
      <c r="N159" s="198">
        <v>5.8034068284049799E-2</v>
      </c>
      <c r="O159" s="198">
        <v>2.5984440675466399E-2</v>
      </c>
      <c r="P159" s="198">
        <v>8.5539414497455904E-3</v>
      </c>
      <c r="Q159" s="198"/>
      <c r="R159" s="122">
        <v>6947.7653716733703</v>
      </c>
      <c r="S159" s="122">
        <v>47953.913848939701</v>
      </c>
      <c r="T159" s="122">
        <v>129050.266095275</v>
      </c>
      <c r="U159" s="122">
        <v>27874.613572665701</v>
      </c>
      <c r="V159" s="122">
        <v>124042.412913387</v>
      </c>
      <c r="W159" s="122">
        <v>258227.38157394499</v>
      </c>
    </row>
    <row r="160" spans="1:23" ht="12.75" x14ac:dyDescent="0.2">
      <c r="A160" s="122" t="s">
        <v>507</v>
      </c>
      <c r="B160" s="122">
        <v>12145</v>
      </c>
      <c r="C160" s="122">
        <v>12134.6170975276</v>
      </c>
      <c r="D160" s="140">
        <v>84.691363681604997</v>
      </c>
      <c r="E160" s="140">
        <v>-11.4981784748969</v>
      </c>
      <c r="F160" s="140">
        <v>-24.264048975563899</v>
      </c>
      <c r="G160" s="140">
        <v>-38.4087539134512</v>
      </c>
      <c r="H160" s="122"/>
      <c r="I160" s="122">
        <v>4799</v>
      </c>
      <c r="J160" s="204">
        <v>1.1868625077687001</v>
      </c>
      <c r="K160" s="198">
        <v>0.11294019587414</v>
      </c>
      <c r="L160" s="198">
        <v>2.14628047509898E-2</v>
      </c>
      <c r="M160" s="198">
        <v>3.1256511773286098E-3</v>
      </c>
      <c r="N160" s="198">
        <v>8.5226088768493399E-2</v>
      </c>
      <c r="O160" s="198">
        <v>3.0214628047509899E-2</v>
      </c>
      <c r="P160" s="198">
        <v>7.2931860804334196E-3</v>
      </c>
      <c r="Q160" s="198"/>
      <c r="R160" s="122">
        <v>6947.7653716733703</v>
      </c>
      <c r="S160" s="122">
        <v>47953.913848939701</v>
      </c>
      <c r="T160" s="122">
        <v>129050.266095275</v>
      </c>
      <c r="U160" s="122">
        <v>27874.613572665701</v>
      </c>
      <c r="V160" s="122">
        <v>124042.412913387</v>
      </c>
      <c r="W160" s="122">
        <v>258227.38157394499</v>
      </c>
    </row>
    <row r="161" spans="1:23" ht="12.75" x14ac:dyDescent="0.2">
      <c r="A161" s="122" t="s">
        <v>508</v>
      </c>
      <c r="B161" s="122">
        <v>12509</v>
      </c>
      <c r="C161" s="122">
        <v>12483.698147246199</v>
      </c>
      <c r="D161" s="140">
        <v>39.467823485912</v>
      </c>
      <c r="E161" s="140">
        <v>-11.4981784748969</v>
      </c>
      <c r="F161" s="140">
        <v>-14.9987086328542</v>
      </c>
      <c r="G161" s="140">
        <v>12.682660644990801</v>
      </c>
      <c r="H161" s="122"/>
      <c r="I161" s="122">
        <v>5590</v>
      </c>
      <c r="J161" s="204">
        <v>1.1868625077687001</v>
      </c>
      <c r="K161" s="198">
        <v>0.113953488372093</v>
      </c>
      <c r="L161" s="198">
        <v>2.2719141323792501E-2</v>
      </c>
      <c r="M161" s="198">
        <v>2.3255813953488402E-3</v>
      </c>
      <c r="N161" s="198">
        <v>6.6905187835420404E-2</v>
      </c>
      <c r="O161" s="198">
        <v>3.0948121645796099E-2</v>
      </c>
      <c r="P161" s="198">
        <v>1.0196779964221799E-2</v>
      </c>
      <c r="Q161" s="198"/>
      <c r="R161" s="122">
        <v>6947.7653716733703</v>
      </c>
      <c r="S161" s="122">
        <v>47953.913848939701</v>
      </c>
      <c r="T161" s="122">
        <v>129050.266095275</v>
      </c>
      <c r="U161" s="122">
        <v>27874.613572665701</v>
      </c>
      <c r="V161" s="122">
        <v>124042.412913387</v>
      </c>
      <c r="W161" s="122">
        <v>258227.38157394499</v>
      </c>
    </row>
    <row r="162" spans="1:23" ht="12.75" x14ac:dyDescent="0.2">
      <c r="A162" s="122" t="s">
        <v>509</v>
      </c>
      <c r="B162" s="122">
        <v>12140</v>
      </c>
      <c r="C162" s="122">
        <v>12177.9696222684</v>
      </c>
      <c r="D162" s="140">
        <v>29.7518311653117</v>
      </c>
      <c r="E162" s="140">
        <v>-11.4981784748969</v>
      </c>
      <c r="F162" s="140">
        <v>-19.419168861326</v>
      </c>
      <c r="G162" s="140">
        <v>-36.564197749444801</v>
      </c>
      <c r="H162" s="122"/>
      <c r="I162" s="122">
        <v>32511</v>
      </c>
      <c r="J162" s="204">
        <v>1.1868625077687001</v>
      </c>
      <c r="K162" s="198">
        <v>9.0677001630217496E-2</v>
      </c>
      <c r="L162" s="198">
        <v>2.0792962381963001E-2</v>
      </c>
      <c r="M162" s="198">
        <v>1.56869982467473E-3</v>
      </c>
      <c r="N162" s="198">
        <v>6.2409645965980698E-2</v>
      </c>
      <c r="O162" s="198">
        <v>3.2173725815877699E-2</v>
      </c>
      <c r="P162" s="198">
        <v>1.04579988311648E-2</v>
      </c>
      <c r="Q162" s="198"/>
      <c r="R162" s="122">
        <v>6947.7653716733703</v>
      </c>
      <c r="S162" s="122">
        <v>47953.913848939701</v>
      </c>
      <c r="T162" s="122">
        <v>129050.266095275</v>
      </c>
      <c r="U162" s="122">
        <v>27874.613572665701</v>
      </c>
      <c r="V162" s="122">
        <v>124042.412913387</v>
      </c>
      <c r="W162" s="122">
        <v>258227.38157394499</v>
      </c>
    </row>
    <row r="163" spans="1:23" ht="12.75" x14ac:dyDescent="0.2">
      <c r="A163" s="122" t="s">
        <v>510</v>
      </c>
      <c r="B163" s="122">
        <v>12991</v>
      </c>
      <c r="C163" s="122">
        <v>12620.628086062399</v>
      </c>
      <c r="D163" s="140">
        <v>259.504603939986</v>
      </c>
      <c r="E163" s="140">
        <v>-11.4981784748969</v>
      </c>
      <c r="F163" s="140">
        <v>-17.130756178860299</v>
      </c>
      <c r="G163" s="140">
        <v>139.81084875424199</v>
      </c>
      <c r="H163" s="122"/>
      <c r="I163" s="122">
        <v>6495</v>
      </c>
      <c r="J163" s="204">
        <v>1.1868625077687001</v>
      </c>
      <c r="K163" s="198">
        <v>0.10685142417243999</v>
      </c>
      <c r="L163" s="198">
        <v>2.1555042340261701E-2</v>
      </c>
      <c r="M163" s="198">
        <v>1.38568129330254E-3</v>
      </c>
      <c r="N163" s="198">
        <v>7.8060046189376397E-2</v>
      </c>
      <c r="O163" s="198">
        <v>3.47959969207082E-2</v>
      </c>
      <c r="P163" s="198">
        <v>8.4680523479599701E-3</v>
      </c>
      <c r="Q163" s="198"/>
      <c r="R163" s="122">
        <v>6947.7653716733703</v>
      </c>
      <c r="S163" s="122">
        <v>47953.913848939701</v>
      </c>
      <c r="T163" s="122">
        <v>129050.266095275</v>
      </c>
      <c r="U163" s="122">
        <v>27874.613572665701</v>
      </c>
      <c r="V163" s="122">
        <v>124042.412913387</v>
      </c>
      <c r="W163" s="122">
        <v>258227.38157394499</v>
      </c>
    </row>
    <row r="164" spans="1:23" ht="12.75" x14ac:dyDescent="0.2">
      <c r="A164" s="122" t="s">
        <v>511</v>
      </c>
      <c r="B164" s="122">
        <v>11984</v>
      </c>
      <c r="C164" s="122">
        <v>12038.070496481399</v>
      </c>
      <c r="D164" s="140">
        <v>28.644195378818701</v>
      </c>
      <c r="E164" s="140">
        <v>-11.4981784748969</v>
      </c>
      <c r="F164" s="140">
        <v>-26.9096665059757</v>
      </c>
      <c r="G164" s="140">
        <v>-44.331057982025897</v>
      </c>
      <c r="H164" s="122"/>
      <c r="I164" s="122">
        <v>5644</v>
      </c>
      <c r="J164" s="204">
        <v>1.1868625077687001</v>
      </c>
      <c r="K164" s="198">
        <v>0.10754783841247301</v>
      </c>
      <c r="L164" s="198">
        <v>2.39192062367116E-2</v>
      </c>
      <c r="M164" s="198">
        <v>1.5946137491140999E-3</v>
      </c>
      <c r="N164" s="198">
        <v>6.5733522324592494E-2</v>
      </c>
      <c r="O164" s="198">
        <v>2.9411764705882401E-2</v>
      </c>
      <c r="P164" s="198">
        <v>9.9220411055988694E-3</v>
      </c>
      <c r="Q164" s="198"/>
      <c r="R164" s="122">
        <v>6947.7653716733703</v>
      </c>
      <c r="S164" s="122">
        <v>47953.913848939701</v>
      </c>
      <c r="T164" s="122">
        <v>129050.266095275</v>
      </c>
      <c r="U164" s="122">
        <v>27874.613572665701</v>
      </c>
      <c r="V164" s="122">
        <v>124042.412913387</v>
      </c>
      <c r="W164" s="122">
        <v>258227.38157394499</v>
      </c>
    </row>
    <row r="165" spans="1:23" ht="12.75" x14ac:dyDescent="0.2">
      <c r="A165" s="122" t="s">
        <v>512</v>
      </c>
      <c r="B165" s="122">
        <v>14580</v>
      </c>
      <c r="C165" s="122">
        <v>14425.372022687399</v>
      </c>
      <c r="D165" s="140">
        <v>12.009616548370699</v>
      </c>
      <c r="E165" s="140">
        <v>-11.4981784748969</v>
      </c>
      <c r="F165" s="140">
        <v>-13.0683197035136</v>
      </c>
      <c r="G165" s="140">
        <v>167.12942408103299</v>
      </c>
      <c r="H165" s="122"/>
      <c r="I165" s="122">
        <v>5229</v>
      </c>
      <c r="J165" s="204">
        <v>1.1868625077687001</v>
      </c>
      <c r="K165" s="198">
        <v>0.131000191241155</v>
      </c>
      <c r="L165" s="198">
        <v>2.2948938611589201E-2</v>
      </c>
      <c r="M165" s="198">
        <v>1.9124115509657699E-3</v>
      </c>
      <c r="N165" s="198">
        <v>9.1222030981067098E-2</v>
      </c>
      <c r="O165" s="198">
        <v>3.9778160260088E-2</v>
      </c>
      <c r="P165" s="198">
        <v>9.3708165997322592E-3</v>
      </c>
      <c r="Q165" s="198"/>
      <c r="R165" s="122">
        <v>6947.7653716733703</v>
      </c>
      <c r="S165" s="122">
        <v>47953.913848939701</v>
      </c>
      <c r="T165" s="122">
        <v>129050.266095275</v>
      </c>
      <c r="U165" s="122">
        <v>27874.613572665701</v>
      </c>
      <c r="V165" s="122">
        <v>124042.412913387</v>
      </c>
      <c r="W165" s="122">
        <v>258227.38157394499</v>
      </c>
    </row>
    <row r="166" spans="1:23" ht="12.75" x14ac:dyDescent="0.2">
      <c r="A166" s="122" t="s">
        <v>513</v>
      </c>
      <c r="B166" s="122">
        <v>8289</v>
      </c>
      <c r="C166" s="122">
        <v>8316.5107873604302</v>
      </c>
      <c r="D166" s="140">
        <v>-59.095983656284197</v>
      </c>
      <c r="E166" s="140">
        <v>-11.4981784748969</v>
      </c>
      <c r="F166" s="140">
        <v>24.297948760958999</v>
      </c>
      <c r="G166" s="140">
        <v>18.996789496339598</v>
      </c>
      <c r="H166" s="122"/>
      <c r="I166" s="122">
        <v>548190</v>
      </c>
      <c r="J166" s="204">
        <v>1.1868625077687001</v>
      </c>
      <c r="K166" s="198">
        <v>5.8791659825972703E-2</v>
      </c>
      <c r="L166" s="198">
        <v>1.2119885441179199E-2</v>
      </c>
      <c r="M166" s="198">
        <v>1.3699629690435799E-3</v>
      </c>
      <c r="N166" s="198">
        <v>5.4160053995877297E-2</v>
      </c>
      <c r="O166" s="198">
        <v>1.9994892281873101E-2</v>
      </c>
      <c r="P166" s="198">
        <v>7.16722304310549E-3</v>
      </c>
      <c r="Q166" s="198"/>
      <c r="R166" s="122">
        <v>6947.7653716733703</v>
      </c>
      <c r="S166" s="122">
        <v>47953.913848939701</v>
      </c>
      <c r="T166" s="122">
        <v>129050.266095275</v>
      </c>
      <c r="U166" s="122">
        <v>27874.613572665701</v>
      </c>
      <c r="V166" s="122">
        <v>124042.412913387</v>
      </c>
      <c r="W166" s="122">
        <v>258227.38157394499</v>
      </c>
    </row>
    <row r="167" spans="1:23" ht="12.75" x14ac:dyDescent="0.2">
      <c r="A167" s="122" t="s">
        <v>514</v>
      </c>
      <c r="B167" s="122">
        <v>10778</v>
      </c>
      <c r="C167" s="122">
        <v>10810.112741810701</v>
      </c>
      <c r="D167" s="140">
        <v>3.84013721788877</v>
      </c>
      <c r="E167" s="140">
        <v>-11.4981784748969</v>
      </c>
      <c r="F167" s="140">
        <v>-14.282692832947101</v>
      </c>
      <c r="G167" s="140">
        <v>-10.2877985656847</v>
      </c>
      <c r="H167" s="122"/>
      <c r="I167" s="122">
        <v>13160</v>
      </c>
      <c r="J167" s="204">
        <v>1.1868625077687001</v>
      </c>
      <c r="K167" s="198">
        <v>0.119908814589666</v>
      </c>
      <c r="L167" s="198">
        <v>2.1200607902735601E-2</v>
      </c>
      <c r="M167" s="198">
        <v>1.2917933130699099E-3</v>
      </c>
      <c r="N167" s="198">
        <v>5.8662613981762902E-2</v>
      </c>
      <c r="O167" s="198">
        <v>2.4848024316109399E-2</v>
      </c>
      <c r="P167" s="198">
        <v>9.1945288753799408E-3</v>
      </c>
      <c r="Q167" s="198"/>
      <c r="R167" s="122">
        <v>6947.7653716733703</v>
      </c>
      <c r="S167" s="122">
        <v>47953.913848939701</v>
      </c>
      <c r="T167" s="122">
        <v>129050.266095275</v>
      </c>
      <c r="U167" s="122">
        <v>27874.613572665701</v>
      </c>
      <c r="V167" s="122">
        <v>124042.412913387</v>
      </c>
      <c r="W167" s="122">
        <v>258227.38157394499</v>
      </c>
    </row>
    <row r="168" spans="1:23" ht="12.75" x14ac:dyDescent="0.2">
      <c r="A168" s="122" t="s">
        <v>515</v>
      </c>
      <c r="B168" s="122">
        <v>11630</v>
      </c>
      <c r="C168" s="122">
        <v>11666.342040604301</v>
      </c>
      <c r="D168" s="140">
        <v>58.724828298228999</v>
      </c>
      <c r="E168" s="140">
        <v>-11.4981784748969</v>
      </c>
      <c r="F168" s="140">
        <v>-20.4187466062398</v>
      </c>
      <c r="G168" s="140">
        <v>-62.954691694067698</v>
      </c>
      <c r="H168" s="122"/>
      <c r="I168" s="122">
        <v>9349</v>
      </c>
      <c r="J168" s="204">
        <v>1.1868625077687001</v>
      </c>
      <c r="K168" s="198">
        <v>0.104610118729276</v>
      </c>
      <c r="L168" s="198">
        <v>2.0216065889399899E-2</v>
      </c>
      <c r="M168" s="198">
        <v>1.7114129853460301E-3</v>
      </c>
      <c r="N168" s="198">
        <v>6.5140656754733101E-2</v>
      </c>
      <c r="O168" s="198">
        <v>2.5992084714942802E-2</v>
      </c>
      <c r="P168" s="198">
        <v>1.11241844047492E-2</v>
      </c>
      <c r="Q168" s="198"/>
      <c r="R168" s="122">
        <v>6947.7653716733703</v>
      </c>
      <c r="S168" s="122">
        <v>47953.913848939701</v>
      </c>
      <c r="T168" s="122">
        <v>129050.266095275</v>
      </c>
      <c r="U168" s="122">
        <v>27874.613572665701</v>
      </c>
      <c r="V168" s="122">
        <v>124042.412913387</v>
      </c>
      <c r="W168" s="122">
        <v>258227.38157394499</v>
      </c>
    </row>
    <row r="169" spans="1:23" ht="12.75" x14ac:dyDescent="0.2">
      <c r="A169" s="122" t="s">
        <v>516</v>
      </c>
      <c r="B169" s="122">
        <v>12879</v>
      </c>
      <c r="C169" s="122">
        <v>12961.2681934107</v>
      </c>
      <c r="D169" s="140">
        <v>13.320342444327</v>
      </c>
      <c r="E169" s="140">
        <v>-11.4981784748969</v>
      </c>
      <c r="F169" s="140">
        <v>-17.806284803561699</v>
      </c>
      <c r="G169" s="140">
        <v>-66.639888901138505</v>
      </c>
      <c r="H169" s="122"/>
      <c r="I169" s="122">
        <v>8983</v>
      </c>
      <c r="J169" s="204">
        <v>1.1868625077687001</v>
      </c>
      <c r="K169" s="198">
        <v>0.111321384838027</v>
      </c>
      <c r="L169" s="198">
        <v>1.8590671267950599E-2</v>
      </c>
      <c r="M169" s="198">
        <v>2.1151063119225202E-3</v>
      </c>
      <c r="N169" s="198">
        <v>7.7034398307914906E-2</v>
      </c>
      <c r="O169" s="198">
        <v>3.2394522987865999E-2</v>
      </c>
      <c r="P169" s="198">
        <v>1.09094957141267E-2</v>
      </c>
      <c r="Q169" s="198"/>
      <c r="R169" s="122">
        <v>6947.7653716733703</v>
      </c>
      <c r="S169" s="122">
        <v>47953.913848939701</v>
      </c>
      <c r="T169" s="122">
        <v>129050.266095275</v>
      </c>
      <c r="U169" s="122">
        <v>27874.613572665701</v>
      </c>
      <c r="V169" s="122">
        <v>124042.412913387</v>
      </c>
      <c r="W169" s="122">
        <v>258227.38157394499</v>
      </c>
    </row>
    <row r="170" spans="1:23" ht="12.75" x14ac:dyDescent="0.2">
      <c r="A170" s="122" t="s">
        <v>517</v>
      </c>
      <c r="B170" s="122">
        <v>6871</v>
      </c>
      <c r="C170" s="122">
        <v>6967.0829402368299</v>
      </c>
      <c r="D170" s="140">
        <v>-27.961893755106502</v>
      </c>
      <c r="E170" s="140">
        <v>-11.4981784748969</v>
      </c>
      <c r="F170" s="140">
        <v>-9.9770042485308004</v>
      </c>
      <c r="G170" s="140">
        <v>-46.2023588893286</v>
      </c>
      <c r="H170" s="122"/>
      <c r="I170" s="122">
        <v>36651</v>
      </c>
      <c r="J170" s="204">
        <v>1.1868625077687001</v>
      </c>
      <c r="K170" s="198">
        <v>8.1225614580775402E-2</v>
      </c>
      <c r="L170" s="198">
        <v>1.3396633106872899E-2</v>
      </c>
      <c r="M170" s="198">
        <v>1.3096504870262701E-3</v>
      </c>
      <c r="N170" s="198">
        <v>4.1908815584840803E-2</v>
      </c>
      <c r="O170" s="198">
        <v>1.6534337398706699E-2</v>
      </c>
      <c r="P170" s="198">
        <v>4.9384737114949104E-3</v>
      </c>
      <c r="Q170" s="198"/>
      <c r="R170" s="122">
        <v>6947.7653716733703</v>
      </c>
      <c r="S170" s="122">
        <v>47953.913848939701</v>
      </c>
      <c r="T170" s="122">
        <v>129050.266095275</v>
      </c>
      <c r="U170" s="122">
        <v>27874.613572665701</v>
      </c>
      <c r="V170" s="122">
        <v>124042.412913387</v>
      </c>
      <c r="W170" s="122">
        <v>258227.38157394499</v>
      </c>
    </row>
    <row r="171" spans="1:23" ht="12.75" x14ac:dyDescent="0.2">
      <c r="A171" s="122" t="s">
        <v>518</v>
      </c>
      <c r="B171" s="122">
        <v>14843</v>
      </c>
      <c r="C171" s="122">
        <v>14543.2375637154</v>
      </c>
      <c r="D171" s="140">
        <v>214.21911618697101</v>
      </c>
      <c r="E171" s="140">
        <v>-11.4981784748969</v>
      </c>
      <c r="F171" s="140">
        <v>-11.1128864121607</v>
      </c>
      <c r="G171" s="140">
        <v>108.27721627166299</v>
      </c>
      <c r="H171" s="122"/>
      <c r="I171" s="122">
        <v>6764</v>
      </c>
      <c r="J171" s="204">
        <v>1.1868625077687001</v>
      </c>
      <c r="K171" s="198">
        <v>0.13616203429923099</v>
      </c>
      <c r="L171" s="198">
        <v>2.2028385570668201E-2</v>
      </c>
      <c r="M171" s="198">
        <v>1.7740981667652301E-3</v>
      </c>
      <c r="N171" s="198">
        <v>8.2939089296274401E-2</v>
      </c>
      <c r="O171" s="198">
        <v>3.4151389710230601E-2</v>
      </c>
      <c r="P171" s="198">
        <v>1.34535777646363E-2</v>
      </c>
      <c r="Q171" s="198"/>
      <c r="R171" s="122">
        <v>6947.7653716733703</v>
      </c>
      <c r="S171" s="122">
        <v>47953.913848939701</v>
      </c>
      <c r="T171" s="122">
        <v>129050.266095275</v>
      </c>
      <c r="U171" s="122">
        <v>27874.613572665701</v>
      </c>
      <c r="V171" s="122">
        <v>124042.412913387</v>
      </c>
      <c r="W171" s="122">
        <v>258227.38157394499</v>
      </c>
    </row>
    <row r="172" spans="1:23" ht="12.75" x14ac:dyDescent="0.2">
      <c r="A172" s="122" t="s">
        <v>519</v>
      </c>
      <c r="B172" s="122">
        <v>9790</v>
      </c>
      <c r="C172" s="122">
        <v>9950.5008723630799</v>
      </c>
      <c r="D172" s="140">
        <v>-24.4701384822054</v>
      </c>
      <c r="E172" s="140">
        <v>-11.4981784748969</v>
      </c>
      <c r="F172" s="140">
        <v>-15.035852000593399</v>
      </c>
      <c r="G172" s="140">
        <v>-109.674930208598</v>
      </c>
      <c r="H172" s="122"/>
      <c r="I172" s="122">
        <v>42730</v>
      </c>
      <c r="J172" s="204">
        <v>1.1868625077687001</v>
      </c>
      <c r="K172" s="198">
        <v>9.77767376550433E-2</v>
      </c>
      <c r="L172" s="198">
        <v>1.99157500585069E-2</v>
      </c>
      <c r="M172" s="198">
        <v>1.7552071144394999E-3</v>
      </c>
      <c r="N172" s="198">
        <v>5.3522115609641902E-2</v>
      </c>
      <c r="O172" s="198">
        <v>2.5602621109290898E-2</v>
      </c>
      <c r="P172" s="198">
        <v>7.1846477884390404E-3</v>
      </c>
      <c r="Q172" s="198"/>
      <c r="R172" s="122">
        <v>6947.7653716733703</v>
      </c>
      <c r="S172" s="122">
        <v>47953.913848939701</v>
      </c>
      <c r="T172" s="122">
        <v>129050.266095275</v>
      </c>
      <c r="U172" s="122">
        <v>27874.613572665701</v>
      </c>
      <c r="V172" s="122">
        <v>124042.412913387</v>
      </c>
      <c r="W172" s="122">
        <v>258227.38157394499</v>
      </c>
    </row>
    <row r="173" spans="1:23" ht="12.75" x14ac:dyDescent="0.2">
      <c r="A173" s="122" t="s">
        <v>520</v>
      </c>
      <c r="B173" s="122">
        <v>7500</v>
      </c>
      <c r="C173" s="122">
        <v>7663.3691696524902</v>
      </c>
      <c r="D173" s="140">
        <v>-47.436462549796303</v>
      </c>
      <c r="E173" s="140">
        <v>-11.4981784748969</v>
      </c>
      <c r="F173" s="140">
        <v>-9.8518228496941909</v>
      </c>
      <c r="G173" s="140">
        <v>-94.632296936650206</v>
      </c>
      <c r="H173" s="122"/>
      <c r="I173" s="122">
        <v>40181</v>
      </c>
      <c r="J173" s="204">
        <v>1.1868625077687001</v>
      </c>
      <c r="K173" s="198">
        <v>9.4148975884124297E-2</v>
      </c>
      <c r="L173" s="198">
        <v>1.6649660287200399E-2</v>
      </c>
      <c r="M173" s="198">
        <v>1.31903138299196E-3</v>
      </c>
      <c r="N173" s="198">
        <v>4.3503148254149998E-2</v>
      </c>
      <c r="O173" s="198">
        <v>1.83668898235484E-2</v>
      </c>
      <c r="P173" s="198">
        <v>5.2014633782135802E-3</v>
      </c>
      <c r="Q173" s="198"/>
      <c r="R173" s="122">
        <v>6947.7653716733703</v>
      </c>
      <c r="S173" s="122">
        <v>47953.913848939701</v>
      </c>
      <c r="T173" s="122">
        <v>129050.266095275</v>
      </c>
      <c r="U173" s="122">
        <v>27874.613572665701</v>
      </c>
      <c r="V173" s="122">
        <v>124042.412913387</v>
      </c>
      <c r="W173" s="122">
        <v>258227.38157394499</v>
      </c>
    </row>
    <row r="174" spans="1:23" ht="12.75" x14ac:dyDescent="0.2">
      <c r="A174" s="122" t="s">
        <v>521</v>
      </c>
      <c r="B174" s="122">
        <v>11273</v>
      </c>
      <c r="C174" s="122">
        <v>11316.623002057</v>
      </c>
      <c r="D174" s="140">
        <v>25.006884711356602</v>
      </c>
      <c r="E174" s="140">
        <v>-11.4981784748969</v>
      </c>
      <c r="F174" s="140">
        <v>-12.913605981669701</v>
      </c>
      <c r="G174" s="140">
        <v>-44.595837896657599</v>
      </c>
      <c r="H174" s="122"/>
      <c r="I174" s="122">
        <v>39009</v>
      </c>
      <c r="J174" s="204">
        <v>1.1868625077687001</v>
      </c>
      <c r="K174" s="198">
        <v>0.100387090158681</v>
      </c>
      <c r="L174" s="198">
        <v>1.9354507934066501E-2</v>
      </c>
      <c r="M174" s="198">
        <v>1.89699812863698E-3</v>
      </c>
      <c r="N174" s="198">
        <v>6.2882924453331296E-2</v>
      </c>
      <c r="O174" s="198">
        <v>2.86600528083263E-2</v>
      </c>
      <c r="P174" s="198">
        <v>9.1260991053346702E-3</v>
      </c>
      <c r="Q174" s="198"/>
      <c r="R174" s="122">
        <v>6947.7653716733703</v>
      </c>
      <c r="S174" s="122">
        <v>47953.913848939701</v>
      </c>
      <c r="T174" s="122">
        <v>129050.266095275</v>
      </c>
      <c r="U174" s="122">
        <v>27874.613572665701</v>
      </c>
      <c r="V174" s="122">
        <v>124042.412913387</v>
      </c>
      <c r="W174" s="122">
        <v>258227.38157394499</v>
      </c>
    </row>
    <row r="175" spans="1:23" ht="12.75" x14ac:dyDescent="0.2">
      <c r="A175" s="122" t="s">
        <v>522</v>
      </c>
      <c r="B175" s="122">
        <v>9330</v>
      </c>
      <c r="C175" s="122">
        <v>8974.8288349700506</v>
      </c>
      <c r="D175" s="140">
        <v>71.177828534304993</v>
      </c>
      <c r="E175" s="140">
        <v>-11.4981784748969</v>
      </c>
      <c r="F175" s="140">
        <v>-9.4895357551960906</v>
      </c>
      <c r="G175" s="140">
        <v>305.172947523137</v>
      </c>
      <c r="H175" s="122"/>
      <c r="I175" s="122">
        <v>13178</v>
      </c>
      <c r="J175" s="204">
        <v>1.1868625077687001</v>
      </c>
      <c r="K175" s="198">
        <v>9.0605554712399505E-2</v>
      </c>
      <c r="L175" s="198">
        <v>1.35832448019426E-2</v>
      </c>
      <c r="M175" s="198">
        <v>1.66944908180301E-3</v>
      </c>
      <c r="N175" s="198">
        <v>6.3818485354378507E-2</v>
      </c>
      <c r="O175" s="198">
        <v>2.4131127636970701E-2</v>
      </c>
      <c r="P175" s="198">
        <v>5.0083472454090202E-3</v>
      </c>
      <c r="Q175" s="198"/>
      <c r="R175" s="122">
        <v>6947.7653716733703</v>
      </c>
      <c r="S175" s="122">
        <v>47953.913848939701</v>
      </c>
      <c r="T175" s="122">
        <v>129050.266095275</v>
      </c>
      <c r="U175" s="122">
        <v>27874.613572665701</v>
      </c>
      <c r="V175" s="122">
        <v>124042.412913387</v>
      </c>
      <c r="W175" s="122">
        <v>258227.38157394499</v>
      </c>
    </row>
    <row r="176" spans="1:23" ht="12.75" x14ac:dyDescent="0.2">
      <c r="A176" s="122" t="s">
        <v>523</v>
      </c>
      <c r="B176" s="122">
        <v>13979</v>
      </c>
      <c r="C176" s="122">
        <v>14080.091041393</v>
      </c>
      <c r="D176" s="140">
        <v>-12.158430782039799</v>
      </c>
      <c r="E176" s="140">
        <v>-11.4981784748969</v>
      </c>
      <c r="F176" s="140">
        <v>-9.20294734003763</v>
      </c>
      <c r="G176" s="140">
        <v>-68.205053459164105</v>
      </c>
      <c r="H176" s="122"/>
      <c r="I176" s="122">
        <v>14464</v>
      </c>
      <c r="J176" s="204">
        <v>1.1868625077687001</v>
      </c>
      <c r="K176" s="198">
        <v>0.13018528761061901</v>
      </c>
      <c r="L176" s="198">
        <v>2.50276548672566E-2</v>
      </c>
      <c r="M176" s="198">
        <v>2.6963495575221198E-3</v>
      </c>
      <c r="N176" s="198">
        <v>7.5705199115044294E-2</v>
      </c>
      <c r="O176" s="198">
        <v>3.7264933628318599E-2</v>
      </c>
      <c r="P176" s="198">
        <v>1.03705752212389E-2</v>
      </c>
      <c r="Q176" s="198"/>
      <c r="R176" s="122">
        <v>6947.7653716733703</v>
      </c>
      <c r="S176" s="122">
        <v>47953.913848939701</v>
      </c>
      <c r="T176" s="122">
        <v>129050.266095275</v>
      </c>
      <c r="U176" s="122">
        <v>27874.613572665701</v>
      </c>
      <c r="V176" s="122">
        <v>124042.412913387</v>
      </c>
      <c r="W176" s="122">
        <v>258227.38157394499</v>
      </c>
    </row>
    <row r="177" spans="1:23" ht="12.75" x14ac:dyDescent="0.2">
      <c r="A177" s="122" t="s">
        <v>524</v>
      </c>
      <c r="B177" s="122">
        <v>12448</v>
      </c>
      <c r="C177" s="122">
        <v>12520.9541517158</v>
      </c>
      <c r="D177" s="140">
        <v>22.7301065644704</v>
      </c>
      <c r="E177" s="140">
        <v>-11.4981784748969</v>
      </c>
      <c r="F177" s="140">
        <v>-12.9738492309788</v>
      </c>
      <c r="G177" s="140">
        <v>-71.125937975480696</v>
      </c>
      <c r="H177" s="122"/>
      <c r="I177" s="122">
        <v>24043</v>
      </c>
      <c r="J177" s="204">
        <v>1.1868625077687001</v>
      </c>
      <c r="K177" s="198">
        <v>0.116707565611613</v>
      </c>
      <c r="L177" s="198">
        <v>2.3957076903880499E-2</v>
      </c>
      <c r="M177" s="198">
        <v>2.4539366967516502E-3</v>
      </c>
      <c r="N177" s="198">
        <v>7.3326955870731597E-2</v>
      </c>
      <c r="O177" s="198">
        <v>3.1776400615563798E-2</v>
      </c>
      <c r="P177" s="198">
        <v>8.8591273967474904E-3</v>
      </c>
      <c r="Q177" s="198"/>
      <c r="R177" s="122">
        <v>6947.7653716733703</v>
      </c>
      <c r="S177" s="122">
        <v>47953.913848939701</v>
      </c>
      <c r="T177" s="122">
        <v>129050.266095275</v>
      </c>
      <c r="U177" s="122">
        <v>27874.613572665701</v>
      </c>
      <c r="V177" s="122">
        <v>124042.412913387</v>
      </c>
      <c r="W177" s="122">
        <v>258227.38157394499</v>
      </c>
    </row>
    <row r="178" spans="1:23" ht="12.75" x14ac:dyDescent="0.2">
      <c r="A178" s="122" t="s">
        <v>525</v>
      </c>
      <c r="B178" s="122">
        <v>11583</v>
      </c>
      <c r="C178" s="122">
        <v>11615.983820719001</v>
      </c>
      <c r="D178" s="140">
        <v>64.776426497447005</v>
      </c>
      <c r="E178" s="140">
        <v>-11.4981784748969</v>
      </c>
      <c r="F178" s="140">
        <v>-4.8028173093498499</v>
      </c>
      <c r="G178" s="140">
        <v>-81.352966727403896</v>
      </c>
      <c r="H178" s="122"/>
      <c r="I178" s="122">
        <v>33906</v>
      </c>
      <c r="J178" s="204">
        <v>1.1868625077687001</v>
      </c>
      <c r="K178" s="198">
        <v>0.101633929098095</v>
      </c>
      <c r="L178" s="198">
        <v>2.0379873768654501E-2</v>
      </c>
      <c r="M178" s="198">
        <v>2.3594644015808401E-3</v>
      </c>
      <c r="N178" s="198">
        <v>5.9841915885094098E-2</v>
      </c>
      <c r="O178" s="198">
        <v>2.9227865274582699E-2</v>
      </c>
      <c r="P178" s="198">
        <v>9.7032973515012097E-3</v>
      </c>
      <c r="Q178" s="198"/>
      <c r="R178" s="122">
        <v>6947.7653716733703</v>
      </c>
      <c r="S178" s="122">
        <v>47953.913848939701</v>
      </c>
      <c r="T178" s="122">
        <v>129050.266095275</v>
      </c>
      <c r="U178" s="122">
        <v>27874.613572665701</v>
      </c>
      <c r="V178" s="122">
        <v>124042.412913387</v>
      </c>
      <c r="W178" s="122">
        <v>258227.38157394499</v>
      </c>
    </row>
    <row r="179" spans="1:23" ht="12.75" x14ac:dyDescent="0.2">
      <c r="A179" s="122" t="s">
        <v>526</v>
      </c>
      <c r="B179" s="122">
        <v>15149</v>
      </c>
      <c r="C179" s="122">
        <v>15024.337406378299</v>
      </c>
      <c r="D179" s="140">
        <v>190.01460284243799</v>
      </c>
      <c r="E179" s="140">
        <v>-11.4981784748969</v>
      </c>
      <c r="F179" s="140">
        <v>-10.687822987860899</v>
      </c>
      <c r="G179" s="140">
        <v>-42.760710659989499</v>
      </c>
      <c r="H179" s="122"/>
      <c r="I179" s="122">
        <v>9169</v>
      </c>
      <c r="J179" s="204">
        <v>1.1868625077687001</v>
      </c>
      <c r="K179" s="198">
        <v>0.11135347366124999</v>
      </c>
      <c r="L179" s="198">
        <v>2.5847965972298E-2</v>
      </c>
      <c r="M179" s="198">
        <v>1.52688406587414E-3</v>
      </c>
      <c r="N179" s="198">
        <v>8.0052350310829995E-2</v>
      </c>
      <c r="O179" s="198">
        <v>4.0135238302977397E-2</v>
      </c>
      <c r="P179" s="198">
        <v>1.2542261969680399E-2</v>
      </c>
      <c r="Q179" s="198"/>
      <c r="R179" s="122">
        <v>6947.7653716733703</v>
      </c>
      <c r="S179" s="122">
        <v>47953.913848939701</v>
      </c>
      <c r="T179" s="122">
        <v>129050.266095275</v>
      </c>
      <c r="U179" s="122">
        <v>27874.613572665701</v>
      </c>
      <c r="V179" s="122">
        <v>124042.412913387</v>
      </c>
      <c r="W179" s="122">
        <v>258227.38157394499</v>
      </c>
    </row>
    <row r="180" spans="1:23" ht="12.75" x14ac:dyDescent="0.2">
      <c r="A180" s="122" t="s">
        <v>527</v>
      </c>
      <c r="B180" s="122">
        <v>13152</v>
      </c>
      <c r="C180" s="122">
        <v>13112.149120219499</v>
      </c>
      <c r="D180" s="140">
        <v>48.026316690205</v>
      </c>
      <c r="E180" s="140">
        <v>-11.4981784748969</v>
      </c>
      <c r="F180" s="140">
        <v>-21.469721454220799</v>
      </c>
      <c r="G180" s="140">
        <v>24.471744194005101</v>
      </c>
      <c r="H180" s="122"/>
      <c r="I180" s="122">
        <v>10205</v>
      </c>
      <c r="J180" s="204">
        <v>1.1868625077687001</v>
      </c>
      <c r="K180" s="198">
        <v>0.10553650171484601</v>
      </c>
      <c r="L180" s="198">
        <v>2.31259186673199E-2</v>
      </c>
      <c r="M180" s="198">
        <v>1.17589416952474E-3</v>
      </c>
      <c r="N180" s="198">
        <v>7.1925526702596804E-2</v>
      </c>
      <c r="O180" s="198">
        <v>3.4590886820186198E-2</v>
      </c>
      <c r="P180" s="198">
        <v>1.06810387065164E-2</v>
      </c>
      <c r="Q180" s="198"/>
      <c r="R180" s="122">
        <v>6947.7653716733703</v>
      </c>
      <c r="S180" s="122">
        <v>47953.913848939701</v>
      </c>
      <c r="T180" s="122">
        <v>129050.266095275</v>
      </c>
      <c r="U180" s="122">
        <v>27874.613572665701</v>
      </c>
      <c r="V180" s="122">
        <v>124042.412913387</v>
      </c>
      <c r="W180" s="122">
        <v>258227.38157394499</v>
      </c>
    </row>
    <row r="181" spans="1:23" ht="12.75" x14ac:dyDescent="0.2">
      <c r="A181" s="122" t="s">
        <v>528</v>
      </c>
      <c r="B181" s="122">
        <v>8278</v>
      </c>
      <c r="C181" s="122">
        <v>8430.8939958187693</v>
      </c>
      <c r="D181" s="140">
        <v>-56.482863513452401</v>
      </c>
      <c r="E181" s="140">
        <v>-11.4981784748969</v>
      </c>
      <c r="F181" s="140">
        <v>-0.27816461708158602</v>
      </c>
      <c r="G181" s="140">
        <v>-84.436862277750706</v>
      </c>
      <c r="H181" s="122"/>
      <c r="I181" s="122">
        <v>63340</v>
      </c>
      <c r="J181" s="204">
        <v>1.1868625077687001</v>
      </c>
      <c r="K181" s="198">
        <v>7.0018945374171096E-2</v>
      </c>
      <c r="L181" s="198">
        <v>1.5314177455004701E-2</v>
      </c>
      <c r="M181" s="198">
        <v>1.43669087464477E-3</v>
      </c>
      <c r="N181" s="198">
        <v>4.7837069782128198E-2</v>
      </c>
      <c r="O181" s="198">
        <v>2.0587306599305299E-2</v>
      </c>
      <c r="P181" s="198">
        <v>7.0097884433217598E-3</v>
      </c>
      <c r="Q181" s="198"/>
      <c r="R181" s="122">
        <v>6947.7653716733703</v>
      </c>
      <c r="S181" s="122">
        <v>47953.913848939701</v>
      </c>
      <c r="T181" s="122">
        <v>129050.266095275</v>
      </c>
      <c r="U181" s="122">
        <v>27874.613572665701</v>
      </c>
      <c r="V181" s="122">
        <v>124042.412913387</v>
      </c>
      <c r="W181" s="122">
        <v>258227.38157394499</v>
      </c>
    </row>
    <row r="182" spans="1:23" ht="12.75" x14ac:dyDescent="0.2">
      <c r="A182" s="122" t="s">
        <v>529</v>
      </c>
      <c r="B182" s="122">
        <v>12940</v>
      </c>
      <c r="C182" s="122">
        <v>12973.142992945101</v>
      </c>
      <c r="D182" s="140">
        <v>134.773852141719</v>
      </c>
      <c r="E182" s="140">
        <v>-11.4981784748969</v>
      </c>
      <c r="F182" s="140">
        <v>-16.949267330935299</v>
      </c>
      <c r="G182" s="140">
        <v>-139.55363955874199</v>
      </c>
      <c r="H182" s="122"/>
      <c r="I182" s="122">
        <v>15010</v>
      </c>
      <c r="J182" s="204">
        <v>1.1868625077687001</v>
      </c>
      <c r="K182" s="198">
        <v>0.13510992671552299</v>
      </c>
      <c r="L182" s="198">
        <v>2.24516988674217E-2</v>
      </c>
      <c r="M182" s="198">
        <v>2.7315123251165901E-3</v>
      </c>
      <c r="N182" s="198">
        <v>8.0679546968687496E-2</v>
      </c>
      <c r="O182" s="198">
        <v>3.0512991339107301E-2</v>
      </c>
      <c r="P182" s="198">
        <v>9.7934710193204495E-3</v>
      </c>
      <c r="Q182" s="198"/>
      <c r="R182" s="122">
        <v>6947.7653716733703</v>
      </c>
      <c r="S182" s="122">
        <v>47953.913848939701</v>
      </c>
      <c r="T182" s="122">
        <v>129050.266095275</v>
      </c>
      <c r="U182" s="122">
        <v>27874.613572665701</v>
      </c>
      <c r="V182" s="122">
        <v>124042.412913387</v>
      </c>
      <c r="W182" s="122">
        <v>258227.38157394499</v>
      </c>
    </row>
    <row r="183" spans="1:23" ht="12.75" x14ac:dyDescent="0.2">
      <c r="A183" s="122" t="s">
        <v>530</v>
      </c>
      <c r="B183" s="122">
        <v>8230</v>
      </c>
      <c r="C183" s="122">
        <v>8357.0955624371309</v>
      </c>
      <c r="D183" s="140">
        <v>-60.389303801672</v>
      </c>
      <c r="E183" s="140">
        <v>-11.4981784748969</v>
      </c>
      <c r="F183" s="140">
        <v>11.3128530743064</v>
      </c>
      <c r="G183" s="140">
        <v>-66.811687552814504</v>
      </c>
      <c r="H183" s="122"/>
      <c r="I183" s="122">
        <v>36977</v>
      </c>
      <c r="J183" s="204">
        <v>1.1868625077687001</v>
      </c>
      <c r="K183" s="198">
        <v>7.4884387592287105E-2</v>
      </c>
      <c r="L183" s="198">
        <v>1.7037617978743501E-2</v>
      </c>
      <c r="M183" s="198">
        <v>1.83898098818184E-3</v>
      </c>
      <c r="N183" s="198">
        <v>4.6190875409038101E-2</v>
      </c>
      <c r="O183" s="198">
        <v>2.0742623793168699E-2</v>
      </c>
      <c r="P183" s="198">
        <v>6.22008275414447E-3</v>
      </c>
      <c r="Q183" s="198"/>
      <c r="R183" s="122">
        <v>6947.7653716733703</v>
      </c>
      <c r="S183" s="122">
        <v>47953.913848939701</v>
      </c>
      <c r="T183" s="122">
        <v>129050.266095275</v>
      </c>
      <c r="U183" s="122">
        <v>27874.613572665701</v>
      </c>
      <c r="V183" s="122">
        <v>124042.412913387</v>
      </c>
      <c r="W183" s="122">
        <v>258227.38157394499</v>
      </c>
    </row>
    <row r="184" spans="1:23" ht="12.75" x14ac:dyDescent="0.2">
      <c r="A184" s="122" t="s">
        <v>531</v>
      </c>
      <c r="B184" s="122">
        <v>11233</v>
      </c>
      <c r="C184" s="122">
        <v>11296.388475521801</v>
      </c>
      <c r="D184" s="140">
        <v>-7.8744286112504298</v>
      </c>
      <c r="E184" s="140">
        <v>-11.4981784748969</v>
      </c>
      <c r="F184" s="140">
        <v>-14.315647015748199</v>
      </c>
      <c r="G184" s="140">
        <v>-30.1247775000007</v>
      </c>
      <c r="H184" s="122"/>
      <c r="I184" s="122">
        <v>18711</v>
      </c>
      <c r="J184" s="204">
        <v>1.1868625077687001</v>
      </c>
      <c r="K184" s="198">
        <v>9.8551654107209702E-2</v>
      </c>
      <c r="L184" s="198">
        <v>1.7422906311795199E-2</v>
      </c>
      <c r="M184" s="198">
        <v>2.0308909197798101E-3</v>
      </c>
      <c r="N184" s="198">
        <v>6.1514617070172598E-2</v>
      </c>
      <c r="O184" s="198">
        <v>2.7844583400139001E-2</v>
      </c>
      <c r="P184" s="198">
        <v>9.9406766073432701E-3</v>
      </c>
      <c r="Q184" s="198"/>
      <c r="R184" s="122">
        <v>6947.7653716733703</v>
      </c>
      <c r="S184" s="122">
        <v>47953.913848939701</v>
      </c>
      <c r="T184" s="122">
        <v>129050.266095275</v>
      </c>
      <c r="U184" s="122">
        <v>27874.613572665701</v>
      </c>
      <c r="V184" s="122">
        <v>124042.412913387</v>
      </c>
      <c r="W184" s="122">
        <v>258227.38157394499</v>
      </c>
    </row>
    <row r="185" spans="1:23" ht="12.75" x14ac:dyDescent="0.2">
      <c r="A185" s="122" t="s">
        <v>532</v>
      </c>
      <c r="B185" s="122">
        <v>9532</v>
      </c>
      <c r="C185" s="122">
        <v>9594.02271481766</v>
      </c>
      <c r="D185" s="140">
        <v>-22.241239739527401</v>
      </c>
      <c r="E185" s="140">
        <v>-11.4981784748969</v>
      </c>
      <c r="F185" s="140">
        <v>-8.3390988081352209</v>
      </c>
      <c r="G185" s="140">
        <v>-20.308353030713601</v>
      </c>
      <c r="H185" s="122"/>
      <c r="I185" s="122">
        <v>53555</v>
      </c>
      <c r="J185" s="204">
        <v>1.1868625077687001</v>
      </c>
      <c r="K185" s="198">
        <v>8.3670992437680905E-2</v>
      </c>
      <c r="L185" s="198">
        <v>1.82429278312016E-2</v>
      </c>
      <c r="M185" s="198">
        <v>1.5871533937074E-3</v>
      </c>
      <c r="N185" s="198">
        <v>5.7604331995145197E-2</v>
      </c>
      <c r="O185" s="198">
        <v>2.4255438334422601E-2</v>
      </c>
      <c r="P185" s="198">
        <v>7.0021473251797202E-3</v>
      </c>
      <c r="Q185" s="198"/>
      <c r="R185" s="122">
        <v>6947.7653716733703</v>
      </c>
      <c r="S185" s="122">
        <v>47953.913848939701</v>
      </c>
      <c r="T185" s="122">
        <v>129050.266095275</v>
      </c>
      <c r="U185" s="122">
        <v>27874.613572665701</v>
      </c>
      <c r="V185" s="122">
        <v>124042.412913387</v>
      </c>
      <c r="W185" s="122">
        <v>258227.38157394499</v>
      </c>
    </row>
    <row r="186" spans="1:23" ht="12.75" x14ac:dyDescent="0.2">
      <c r="A186" s="122" t="s">
        <v>533</v>
      </c>
      <c r="B186" s="122">
        <v>16498</v>
      </c>
      <c r="C186" s="122">
        <v>16669.594433323698</v>
      </c>
      <c r="D186" s="140">
        <v>43.678591536707003</v>
      </c>
      <c r="E186" s="140">
        <v>-11.4981784748969</v>
      </c>
      <c r="F186" s="140">
        <v>-20.675264670016102</v>
      </c>
      <c r="G186" s="140">
        <v>-183.064674154946</v>
      </c>
      <c r="H186" s="122"/>
      <c r="I186" s="122">
        <v>9006</v>
      </c>
      <c r="J186" s="204">
        <v>1.1868625077687001</v>
      </c>
      <c r="K186" s="198">
        <v>0.14712413946257999</v>
      </c>
      <c r="L186" s="198">
        <v>2.7315123251165901E-2</v>
      </c>
      <c r="M186" s="198">
        <v>3.5531867643793002E-3</v>
      </c>
      <c r="N186" s="198">
        <v>8.0834998889629098E-2</v>
      </c>
      <c r="O186" s="198">
        <v>3.9973351099267203E-2</v>
      </c>
      <c r="P186" s="198">
        <v>1.5656229180546301E-2</v>
      </c>
      <c r="Q186" s="198"/>
      <c r="R186" s="122">
        <v>6947.7653716733703</v>
      </c>
      <c r="S186" s="122">
        <v>47953.913848939701</v>
      </c>
      <c r="T186" s="122">
        <v>129050.266095275</v>
      </c>
      <c r="U186" s="122">
        <v>27874.613572665701</v>
      </c>
      <c r="V186" s="122">
        <v>124042.412913387</v>
      </c>
      <c r="W186" s="122">
        <v>258227.38157394499</v>
      </c>
    </row>
    <row r="187" spans="1:23" ht="12.75" x14ac:dyDescent="0.2">
      <c r="A187" s="122" t="s">
        <v>534</v>
      </c>
      <c r="B187" s="122">
        <v>8850</v>
      </c>
      <c r="C187" s="122">
        <v>8851.2764285232097</v>
      </c>
      <c r="D187" s="140">
        <v>-11.720638610107899</v>
      </c>
      <c r="E187" s="140">
        <v>-11.4981784748969</v>
      </c>
      <c r="F187" s="140">
        <v>-14.291598687045999</v>
      </c>
      <c r="G187" s="140">
        <v>36.643986505580301</v>
      </c>
      <c r="H187" s="122"/>
      <c r="I187" s="122">
        <v>25508</v>
      </c>
      <c r="J187" s="204">
        <v>1.1868625077687001</v>
      </c>
      <c r="K187" s="198">
        <v>9.1108671789242604E-2</v>
      </c>
      <c r="L187" s="198">
        <v>1.6034185353614599E-2</v>
      </c>
      <c r="M187" s="198">
        <v>1.4505253253881099E-3</v>
      </c>
      <c r="N187" s="198">
        <v>5.6100047044064599E-2</v>
      </c>
      <c r="O187" s="198">
        <v>2.1483456170613102E-2</v>
      </c>
      <c r="P187" s="198">
        <v>6.35094872196958E-3</v>
      </c>
      <c r="Q187" s="198"/>
      <c r="R187" s="122">
        <v>6947.7653716733703</v>
      </c>
      <c r="S187" s="122">
        <v>47953.913848939701</v>
      </c>
      <c r="T187" s="122">
        <v>129050.266095275</v>
      </c>
      <c r="U187" s="122">
        <v>27874.613572665701</v>
      </c>
      <c r="V187" s="122">
        <v>124042.412913387</v>
      </c>
      <c r="W187" s="122">
        <v>258227.38157394499</v>
      </c>
    </row>
    <row r="188" spans="1:23" ht="12.75" x14ac:dyDescent="0.2">
      <c r="A188" s="122" t="s">
        <v>535</v>
      </c>
      <c r="B188" s="122">
        <v>11010</v>
      </c>
      <c r="C188" s="122">
        <v>10901.910588966601</v>
      </c>
      <c r="D188" s="140">
        <v>168.323115457635</v>
      </c>
      <c r="E188" s="140">
        <v>-11.4981784748969</v>
      </c>
      <c r="F188" s="140">
        <v>-16.734209660282801</v>
      </c>
      <c r="G188" s="140">
        <v>-32.185684036243003</v>
      </c>
      <c r="H188" s="122"/>
      <c r="I188" s="122">
        <v>12854</v>
      </c>
      <c r="J188" s="204">
        <v>1.1868625077687001</v>
      </c>
      <c r="K188" s="198">
        <v>9.5767854364400204E-2</v>
      </c>
      <c r="L188" s="198">
        <v>1.89046211296095E-2</v>
      </c>
      <c r="M188" s="198">
        <v>1.63373269021316E-3</v>
      </c>
      <c r="N188" s="198">
        <v>6.8616772988952898E-2</v>
      </c>
      <c r="O188" s="198">
        <v>2.6606503812042898E-2</v>
      </c>
      <c r="P188" s="198">
        <v>8.4798506301540406E-3</v>
      </c>
      <c r="Q188" s="198"/>
      <c r="R188" s="122">
        <v>6947.7653716733703</v>
      </c>
      <c r="S188" s="122">
        <v>47953.913848939701</v>
      </c>
      <c r="T188" s="122">
        <v>129050.266095275</v>
      </c>
      <c r="U188" s="122">
        <v>27874.613572665701</v>
      </c>
      <c r="V188" s="122">
        <v>124042.412913387</v>
      </c>
      <c r="W188" s="122">
        <v>258227.38157394499</v>
      </c>
    </row>
    <row r="189" spans="1:23" ht="12.75" x14ac:dyDescent="0.2">
      <c r="A189" s="122" t="s">
        <v>536</v>
      </c>
      <c r="B189" s="122">
        <v>11998</v>
      </c>
      <c r="C189" s="122">
        <v>11733.633353104</v>
      </c>
      <c r="D189" s="140">
        <v>199.80935284445999</v>
      </c>
      <c r="E189" s="140">
        <v>-11.4981784748969</v>
      </c>
      <c r="F189" s="140">
        <v>-6.8814720183803901</v>
      </c>
      <c r="G189" s="140">
        <v>83.435017191972705</v>
      </c>
      <c r="H189" s="122"/>
      <c r="I189" s="122">
        <v>10506</v>
      </c>
      <c r="J189" s="204">
        <v>1.1868625077687001</v>
      </c>
      <c r="K189" s="198">
        <v>0.11755187511898001</v>
      </c>
      <c r="L189" s="198">
        <v>1.9227108319055799E-2</v>
      </c>
      <c r="M189" s="198">
        <v>1.1422044545973699E-3</v>
      </c>
      <c r="N189" s="198">
        <v>6.7770797639444103E-2</v>
      </c>
      <c r="O189" s="198">
        <v>2.84599276603845E-2</v>
      </c>
      <c r="P189" s="198">
        <v>9.9942889777270092E-3</v>
      </c>
      <c r="Q189" s="198"/>
      <c r="R189" s="122">
        <v>6947.7653716733703</v>
      </c>
      <c r="S189" s="122">
        <v>47953.913848939701</v>
      </c>
      <c r="T189" s="122">
        <v>129050.266095275</v>
      </c>
      <c r="U189" s="122">
        <v>27874.613572665701</v>
      </c>
      <c r="V189" s="122">
        <v>124042.412913387</v>
      </c>
      <c r="W189" s="122">
        <v>258227.38157394499</v>
      </c>
    </row>
    <row r="190" spans="1:23" ht="12.75" x14ac:dyDescent="0.2">
      <c r="A190" s="122" t="s">
        <v>537</v>
      </c>
      <c r="B190" s="122">
        <v>13515</v>
      </c>
      <c r="C190" s="122">
        <v>13258.4418393826</v>
      </c>
      <c r="D190" s="140">
        <v>215.01141730469899</v>
      </c>
      <c r="E190" s="140">
        <v>99.912780771237195</v>
      </c>
      <c r="F190" s="140">
        <v>-21.834633062155199</v>
      </c>
      <c r="G190" s="140">
        <v>-36.691049529690297</v>
      </c>
      <c r="H190" s="122"/>
      <c r="I190" s="122">
        <v>12455</v>
      </c>
      <c r="J190" s="204">
        <v>1.1868625077687001</v>
      </c>
      <c r="K190" s="198">
        <v>0.12717784022480899</v>
      </c>
      <c r="L190" s="198">
        <v>2.2159775190686501E-2</v>
      </c>
      <c r="M190" s="198">
        <v>2.328382175833E-3</v>
      </c>
      <c r="N190" s="198">
        <v>7.9325572059413901E-2</v>
      </c>
      <c r="O190" s="198">
        <v>3.3560818948213597E-2</v>
      </c>
      <c r="P190" s="198">
        <v>9.8755519871537491E-3</v>
      </c>
      <c r="Q190" s="198"/>
      <c r="R190" s="122">
        <v>6947.7653716733703</v>
      </c>
      <c r="S190" s="122">
        <v>47953.913848939701</v>
      </c>
      <c r="T190" s="122">
        <v>129050.266095275</v>
      </c>
      <c r="U190" s="122">
        <v>27874.613572665701</v>
      </c>
      <c r="V190" s="122">
        <v>124042.412913387</v>
      </c>
      <c r="W190" s="122">
        <v>258227.38157394499</v>
      </c>
    </row>
    <row r="191" spans="1:23" ht="12.75" x14ac:dyDescent="0.2">
      <c r="A191" s="122" t="s">
        <v>538</v>
      </c>
      <c r="B191" s="122">
        <v>12350</v>
      </c>
      <c r="C191" s="122">
        <v>12489.419640855</v>
      </c>
      <c r="D191" s="140">
        <v>-22.005323121404899</v>
      </c>
      <c r="E191" s="140">
        <v>-11.4981784748969</v>
      </c>
      <c r="F191" s="140">
        <v>-5.1251334502466399</v>
      </c>
      <c r="G191" s="140">
        <v>-100.331519991817</v>
      </c>
      <c r="H191" s="122"/>
      <c r="I191" s="122">
        <v>10980</v>
      </c>
      <c r="J191" s="204">
        <v>1.1868625077687001</v>
      </c>
      <c r="K191" s="198">
        <v>0.10591985428051</v>
      </c>
      <c r="L191" s="198">
        <v>2.42258652094718E-2</v>
      </c>
      <c r="M191" s="198">
        <v>2.0036429872495399E-3</v>
      </c>
      <c r="N191" s="198">
        <v>6.9489981785063798E-2</v>
      </c>
      <c r="O191" s="198">
        <v>3.0601092896174902E-2</v>
      </c>
      <c r="P191" s="198">
        <v>1.0200364298725E-2</v>
      </c>
      <c r="Q191" s="198"/>
      <c r="R191" s="122">
        <v>6947.7653716733703</v>
      </c>
      <c r="S191" s="122">
        <v>47953.913848939701</v>
      </c>
      <c r="T191" s="122">
        <v>129050.266095275</v>
      </c>
      <c r="U191" s="122">
        <v>27874.613572665701</v>
      </c>
      <c r="V191" s="122">
        <v>124042.412913387</v>
      </c>
      <c r="W191" s="122">
        <v>258227.38157394499</v>
      </c>
    </row>
    <row r="192" spans="1:23" ht="12.75" x14ac:dyDescent="0.2">
      <c r="A192" s="122" t="s">
        <v>539</v>
      </c>
      <c r="B192" s="122">
        <v>11977</v>
      </c>
      <c r="C192" s="122">
        <v>11767.863317498101</v>
      </c>
      <c r="D192" s="140">
        <v>15.9803241516192</v>
      </c>
      <c r="E192" s="140">
        <v>-11.4981784748969</v>
      </c>
      <c r="F192" s="140">
        <v>-11.2369483741981</v>
      </c>
      <c r="G192" s="140">
        <v>216.34957772019899</v>
      </c>
      <c r="H192" s="122"/>
      <c r="I192" s="122">
        <v>12669</v>
      </c>
      <c r="J192" s="204">
        <v>1.1868625077687001</v>
      </c>
      <c r="K192" s="198">
        <v>0.10056042307995899</v>
      </c>
      <c r="L192" s="198">
        <v>2.08382666350935E-2</v>
      </c>
      <c r="M192" s="198">
        <v>1.5786565632646601E-3</v>
      </c>
      <c r="N192" s="198">
        <v>6.4961717578340794E-2</v>
      </c>
      <c r="O192" s="198">
        <v>3.2914989344068203E-2</v>
      </c>
      <c r="P192" s="198">
        <v>8.20901412897624E-3</v>
      </c>
      <c r="Q192" s="198"/>
      <c r="R192" s="122">
        <v>6947.7653716733703</v>
      </c>
      <c r="S192" s="122">
        <v>47953.913848939701</v>
      </c>
      <c r="T192" s="122">
        <v>129050.266095275</v>
      </c>
      <c r="U192" s="122">
        <v>27874.613572665701</v>
      </c>
      <c r="V192" s="122">
        <v>124042.412913387</v>
      </c>
      <c r="W192" s="122">
        <v>258227.38157394499</v>
      </c>
    </row>
    <row r="193" spans="1:23" ht="12.75" x14ac:dyDescent="0.2">
      <c r="A193" s="122" t="s">
        <v>540</v>
      </c>
      <c r="B193" s="122">
        <v>11084</v>
      </c>
      <c r="C193" s="122">
        <v>11105.625791840799</v>
      </c>
      <c r="D193" s="140">
        <v>127.697708492768</v>
      </c>
      <c r="E193" s="140">
        <v>-11.4981784748969</v>
      </c>
      <c r="F193" s="140">
        <v>-17.327031463256599</v>
      </c>
      <c r="G193" s="140">
        <v>-120.675509467868</v>
      </c>
      <c r="H193" s="122"/>
      <c r="I193" s="122">
        <v>15315</v>
      </c>
      <c r="J193" s="204">
        <v>1.1868625077687001</v>
      </c>
      <c r="K193" s="198">
        <v>0.13581456088801799</v>
      </c>
      <c r="L193" s="198">
        <v>2.1482206986614402E-2</v>
      </c>
      <c r="M193" s="198">
        <v>2.2200457068233801E-3</v>
      </c>
      <c r="N193" s="198">
        <v>6.3663075416258597E-2</v>
      </c>
      <c r="O193" s="198">
        <v>2.4420502775057099E-2</v>
      </c>
      <c r="P193" s="198">
        <v>8.8801828272934997E-3</v>
      </c>
      <c r="Q193" s="198"/>
      <c r="R193" s="122">
        <v>6947.7653716733703</v>
      </c>
      <c r="S193" s="122">
        <v>47953.913848939701</v>
      </c>
      <c r="T193" s="122">
        <v>129050.266095275</v>
      </c>
      <c r="U193" s="122">
        <v>27874.613572665701</v>
      </c>
      <c r="V193" s="122">
        <v>124042.412913387</v>
      </c>
      <c r="W193" s="122">
        <v>258227.38157394499</v>
      </c>
    </row>
    <row r="194" spans="1:23" ht="12.75" x14ac:dyDescent="0.2">
      <c r="A194" s="122" t="s">
        <v>541</v>
      </c>
      <c r="B194" s="122">
        <v>12538</v>
      </c>
      <c r="C194" s="122">
        <v>12570.3124755029</v>
      </c>
      <c r="D194" s="140">
        <v>131.96403765483601</v>
      </c>
      <c r="E194" s="140">
        <v>-11.4981784748969</v>
      </c>
      <c r="F194" s="140">
        <v>-12.288425366888401</v>
      </c>
      <c r="G194" s="140">
        <v>-140.44604011775399</v>
      </c>
      <c r="H194" s="122"/>
      <c r="I194" s="122">
        <v>11619</v>
      </c>
      <c r="J194" s="204">
        <v>1.1868625077687001</v>
      </c>
      <c r="K194" s="198">
        <v>0.11515620965659699</v>
      </c>
      <c r="L194" s="198">
        <v>2.0569756433428E-2</v>
      </c>
      <c r="M194" s="198">
        <v>2.23771408899217E-3</v>
      </c>
      <c r="N194" s="198">
        <v>5.9041225578793398E-2</v>
      </c>
      <c r="O194" s="198">
        <v>3.01230742748946E-2</v>
      </c>
      <c r="P194" s="198">
        <v>1.21352956364575E-2</v>
      </c>
      <c r="Q194" s="198"/>
      <c r="R194" s="122">
        <v>6947.7653716733703</v>
      </c>
      <c r="S194" s="122">
        <v>47953.913848939701</v>
      </c>
      <c r="T194" s="122">
        <v>129050.266095275</v>
      </c>
      <c r="U194" s="122">
        <v>27874.613572665701</v>
      </c>
      <c r="V194" s="122">
        <v>124042.412913387</v>
      </c>
      <c r="W194" s="122">
        <v>258227.38157394499</v>
      </c>
    </row>
    <row r="195" spans="1:23" ht="12.75" x14ac:dyDescent="0.2">
      <c r="A195" s="122" t="s">
        <v>542</v>
      </c>
      <c r="B195" s="122">
        <v>9894</v>
      </c>
      <c r="C195" s="122">
        <v>9926.8473049899603</v>
      </c>
      <c r="D195" s="140">
        <v>-37.718074133005203</v>
      </c>
      <c r="E195" s="140">
        <v>-11.4981784748969</v>
      </c>
      <c r="F195" s="140">
        <v>-2.2999521460930299</v>
      </c>
      <c r="G195" s="140">
        <v>18.714789733067299</v>
      </c>
      <c r="H195" s="122"/>
      <c r="I195" s="122">
        <v>57092</v>
      </c>
      <c r="J195" s="204">
        <v>1.1868625077687001</v>
      </c>
      <c r="K195" s="198">
        <v>8.1237301198066297E-2</v>
      </c>
      <c r="L195" s="198">
        <v>1.67098717858894E-2</v>
      </c>
      <c r="M195" s="198">
        <v>1.61143417641701E-3</v>
      </c>
      <c r="N195" s="198">
        <v>5.5436838786519997E-2</v>
      </c>
      <c r="O195" s="198">
        <v>2.44167308904925E-2</v>
      </c>
      <c r="P195" s="198">
        <v>8.5826385483079894E-3</v>
      </c>
      <c r="Q195" s="198"/>
      <c r="R195" s="122">
        <v>6947.7653716733703</v>
      </c>
      <c r="S195" s="122">
        <v>47953.913848939701</v>
      </c>
      <c r="T195" s="122">
        <v>129050.266095275</v>
      </c>
      <c r="U195" s="122">
        <v>27874.613572665701</v>
      </c>
      <c r="V195" s="122">
        <v>124042.412913387</v>
      </c>
      <c r="W195" s="122">
        <v>258227.38157394499</v>
      </c>
    </row>
    <row r="196" spans="1:23" ht="12.75" x14ac:dyDescent="0.2">
      <c r="A196" s="122" t="s">
        <v>543</v>
      </c>
      <c r="B196" s="122">
        <v>12777</v>
      </c>
      <c r="C196" s="122">
        <v>12410.6410718481</v>
      </c>
      <c r="D196" s="140">
        <v>123.877851505336</v>
      </c>
      <c r="E196" s="140">
        <v>-11.4981784748969</v>
      </c>
      <c r="F196" s="140">
        <v>-21.146012502052301</v>
      </c>
      <c r="G196" s="140">
        <v>274.73432049530902</v>
      </c>
      <c r="H196" s="122"/>
      <c r="I196" s="122">
        <v>9293</v>
      </c>
      <c r="J196" s="204">
        <v>1.1868625077687001</v>
      </c>
      <c r="K196" s="198">
        <v>0.108253524157968</v>
      </c>
      <c r="L196" s="198">
        <v>1.84009469493167E-2</v>
      </c>
      <c r="M196" s="198">
        <v>1.8293339072420101E-3</v>
      </c>
      <c r="N196" s="198">
        <v>7.38190035510599E-2</v>
      </c>
      <c r="O196" s="198">
        <v>3.0453029161734601E-2</v>
      </c>
      <c r="P196" s="198">
        <v>1.0653179812762301E-2</v>
      </c>
      <c r="Q196" s="198"/>
      <c r="R196" s="122">
        <v>6947.7653716733703</v>
      </c>
      <c r="S196" s="122">
        <v>47953.913848939701</v>
      </c>
      <c r="T196" s="122">
        <v>129050.266095275</v>
      </c>
      <c r="U196" s="122">
        <v>27874.613572665701</v>
      </c>
      <c r="V196" s="122">
        <v>124042.412913387</v>
      </c>
      <c r="W196" s="122">
        <v>258227.38157394499</v>
      </c>
    </row>
    <row r="197" spans="1:23" ht="12.75" x14ac:dyDescent="0.2">
      <c r="A197" s="122" t="s">
        <v>544</v>
      </c>
      <c r="B197" s="122">
        <v>11182</v>
      </c>
      <c r="C197" s="122">
        <v>11292.755741737599</v>
      </c>
      <c r="D197" s="140">
        <v>-21.453340120890001</v>
      </c>
      <c r="E197" s="140">
        <v>-11.4981784748969</v>
      </c>
      <c r="F197" s="140">
        <v>-12.5047097982788</v>
      </c>
      <c r="G197" s="140">
        <v>-65.010811953701307</v>
      </c>
      <c r="H197" s="122"/>
      <c r="I197" s="122">
        <v>54180</v>
      </c>
      <c r="J197" s="204">
        <v>1.1868625077687001</v>
      </c>
      <c r="K197" s="198">
        <v>8.7375415282391997E-2</v>
      </c>
      <c r="L197" s="198">
        <v>1.9693613879660399E-2</v>
      </c>
      <c r="M197" s="198">
        <v>1.7718715393134001E-3</v>
      </c>
      <c r="N197" s="198">
        <v>6.1664820967146497E-2</v>
      </c>
      <c r="O197" s="198">
        <v>2.8940568475452198E-2</v>
      </c>
      <c r="P197" s="198">
        <v>9.3946105574012496E-3</v>
      </c>
      <c r="Q197" s="198"/>
      <c r="R197" s="122">
        <v>6947.7653716733703</v>
      </c>
      <c r="S197" s="122">
        <v>47953.913848939701</v>
      </c>
      <c r="T197" s="122">
        <v>129050.266095275</v>
      </c>
      <c r="U197" s="122">
        <v>27874.613572665701</v>
      </c>
      <c r="V197" s="122">
        <v>124042.412913387</v>
      </c>
      <c r="W197" s="122">
        <v>258227.38157394499</v>
      </c>
    </row>
    <row r="198" spans="1:23" ht="12.75" x14ac:dyDescent="0.2">
      <c r="A198" s="122" t="s">
        <v>545</v>
      </c>
      <c r="B198" s="122">
        <v>12263</v>
      </c>
      <c r="C198" s="122">
        <v>12359.4305959993</v>
      </c>
      <c r="D198" s="140">
        <v>48.539404457323997</v>
      </c>
      <c r="E198" s="140">
        <v>-11.4981784748969</v>
      </c>
      <c r="F198" s="140">
        <v>-11.1392495557969</v>
      </c>
      <c r="G198" s="140">
        <v>-122.10034642408</v>
      </c>
      <c r="H198" s="122"/>
      <c r="I198" s="122">
        <v>23494</v>
      </c>
      <c r="J198" s="204">
        <v>1.1868625077687001</v>
      </c>
      <c r="K198" s="198">
        <v>0.10653783944837</v>
      </c>
      <c r="L198" s="198">
        <v>2.1111773218694101E-2</v>
      </c>
      <c r="M198" s="198">
        <v>2.3410232399761598E-3</v>
      </c>
      <c r="N198" s="198">
        <v>6.2398910360091903E-2</v>
      </c>
      <c r="O198" s="198">
        <v>2.9794841236060299E-2</v>
      </c>
      <c r="P198" s="198">
        <v>1.13220396697029E-2</v>
      </c>
      <c r="Q198" s="198"/>
      <c r="R198" s="122">
        <v>6947.7653716733703</v>
      </c>
      <c r="S198" s="122">
        <v>47953.913848939701</v>
      </c>
      <c r="T198" s="122">
        <v>129050.266095275</v>
      </c>
      <c r="U198" s="122">
        <v>27874.613572665701</v>
      </c>
      <c r="V198" s="122">
        <v>124042.412913387</v>
      </c>
      <c r="W198" s="122">
        <v>258227.38157394499</v>
      </c>
    </row>
    <row r="199" spans="1:23" ht="12.75" x14ac:dyDescent="0.2">
      <c r="A199" s="122" t="s">
        <v>546</v>
      </c>
      <c r="B199" s="122">
        <v>12424</v>
      </c>
      <c r="C199" s="122">
        <v>12307.696499960501</v>
      </c>
      <c r="D199" s="140">
        <v>46.807861544688002</v>
      </c>
      <c r="E199" s="140">
        <v>-11.4981784748969</v>
      </c>
      <c r="F199" s="140">
        <v>-21.309810135756202</v>
      </c>
      <c r="G199" s="140">
        <v>101.981009556134</v>
      </c>
      <c r="H199" s="122"/>
      <c r="I199" s="122">
        <v>15662</v>
      </c>
      <c r="J199" s="204">
        <v>1.1868625077687001</v>
      </c>
      <c r="K199" s="198">
        <v>0.102349636061806</v>
      </c>
      <c r="L199" s="198">
        <v>1.9793129868471499E-2</v>
      </c>
      <c r="M199" s="198">
        <v>2.5539522410930899E-3</v>
      </c>
      <c r="N199" s="198">
        <v>6.7105095134721002E-2</v>
      </c>
      <c r="O199" s="198">
        <v>3.14774613714724E-2</v>
      </c>
      <c r="P199" s="198">
        <v>1.00881113523177E-2</v>
      </c>
      <c r="Q199" s="198"/>
      <c r="R199" s="122">
        <v>6947.7653716733703</v>
      </c>
      <c r="S199" s="122">
        <v>47953.913848939701</v>
      </c>
      <c r="T199" s="122">
        <v>129050.266095275</v>
      </c>
      <c r="U199" s="122">
        <v>27874.613572665701</v>
      </c>
      <c r="V199" s="122">
        <v>124042.412913387</v>
      </c>
      <c r="W199" s="122">
        <v>258227.38157394499</v>
      </c>
    </row>
    <row r="200" spans="1:23" ht="12.75" x14ac:dyDescent="0.2">
      <c r="A200" s="122" t="s">
        <v>547</v>
      </c>
      <c r="B200" s="122">
        <v>9542</v>
      </c>
      <c r="C200" s="122">
        <v>9611.9961853386503</v>
      </c>
      <c r="D200" s="140">
        <v>87.747269996060993</v>
      </c>
      <c r="E200" s="140">
        <v>-11.4981784748969</v>
      </c>
      <c r="F200" s="140">
        <v>-24.761225844362901</v>
      </c>
      <c r="G200" s="140">
        <v>-121.06944222301</v>
      </c>
      <c r="H200" s="122"/>
      <c r="I200" s="122">
        <v>11165</v>
      </c>
      <c r="J200" s="204">
        <v>1.1868625077687001</v>
      </c>
      <c r="K200" s="198">
        <v>9.8611733094491699E-2</v>
      </c>
      <c r="L200" s="198">
        <v>1.6121809225257501E-2</v>
      </c>
      <c r="M200" s="198">
        <v>1.5226153157187599E-3</v>
      </c>
      <c r="N200" s="198">
        <v>5.73219883564711E-2</v>
      </c>
      <c r="O200" s="198">
        <v>2.26600985221675E-2</v>
      </c>
      <c r="P200" s="198">
        <v>7.8817733990147795E-3</v>
      </c>
      <c r="Q200" s="198"/>
      <c r="R200" s="122">
        <v>6947.7653716733703</v>
      </c>
      <c r="S200" s="122">
        <v>47953.913848939701</v>
      </c>
      <c r="T200" s="122">
        <v>129050.266095275</v>
      </c>
      <c r="U200" s="122">
        <v>27874.613572665701</v>
      </c>
      <c r="V200" s="122">
        <v>124042.412913387</v>
      </c>
      <c r="W200" s="122">
        <v>258227.38157394499</v>
      </c>
    </row>
    <row r="201" spans="1:23" ht="12.75" x14ac:dyDescent="0.2">
      <c r="A201" s="122" t="s">
        <v>548</v>
      </c>
      <c r="B201" s="122">
        <v>11401</v>
      </c>
      <c r="C201" s="122">
        <v>11383.467844729401</v>
      </c>
      <c r="D201" s="140">
        <v>14.1181457483166</v>
      </c>
      <c r="E201" s="140">
        <v>-11.4981784748969</v>
      </c>
      <c r="F201" s="140">
        <v>-16.8424448932419</v>
      </c>
      <c r="G201" s="140">
        <v>31.560397156849302</v>
      </c>
      <c r="H201" s="122"/>
      <c r="I201" s="122">
        <v>38381</v>
      </c>
      <c r="J201" s="204">
        <v>1.1868625077687001</v>
      </c>
      <c r="K201" s="198">
        <v>9.5880774341471006E-2</v>
      </c>
      <c r="L201" s="198">
        <v>1.92803731012741E-2</v>
      </c>
      <c r="M201" s="198">
        <v>1.6935462859227199E-3</v>
      </c>
      <c r="N201" s="198">
        <v>6.6908105573070004E-2</v>
      </c>
      <c r="O201" s="198">
        <v>2.9259268909095599E-2</v>
      </c>
      <c r="P201" s="198">
        <v>8.8585498032880908E-3</v>
      </c>
      <c r="Q201" s="198"/>
      <c r="R201" s="122">
        <v>6947.7653716733703</v>
      </c>
      <c r="S201" s="122">
        <v>47953.913848939701</v>
      </c>
      <c r="T201" s="122">
        <v>129050.266095275</v>
      </c>
      <c r="U201" s="122">
        <v>27874.613572665701</v>
      </c>
      <c r="V201" s="122">
        <v>124042.412913387</v>
      </c>
      <c r="W201" s="122">
        <v>258227.38157394499</v>
      </c>
    </row>
    <row r="202" spans="1:23" ht="12.75" x14ac:dyDescent="0.2">
      <c r="A202" s="122" t="s">
        <v>549</v>
      </c>
      <c r="B202" s="122">
        <v>13877</v>
      </c>
      <c r="C202" s="122">
        <v>13915.6452344922</v>
      </c>
      <c r="D202" s="140">
        <v>23.508014613114099</v>
      </c>
      <c r="E202" s="140">
        <v>-11.4981784748969</v>
      </c>
      <c r="F202" s="140">
        <v>-15.340334095237299</v>
      </c>
      <c r="G202" s="140">
        <v>-34.966002713334603</v>
      </c>
      <c r="H202" s="122"/>
      <c r="I202" s="122">
        <v>12601</v>
      </c>
      <c r="J202" s="204">
        <v>1.1868625077687001</v>
      </c>
      <c r="K202" s="198">
        <v>0.105388461233235</v>
      </c>
      <c r="L202" s="198">
        <v>2.4839298468375501E-2</v>
      </c>
      <c r="M202" s="198">
        <v>2.0633283072771999E-3</v>
      </c>
      <c r="N202" s="198">
        <v>7.8882628362828305E-2</v>
      </c>
      <c r="O202" s="198">
        <v>3.43623521942703E-2</v>
      </c>
      <c r="P202" s="198">
        <v>1.1903817157368501E-2</v>
      </c>
      <c r="Q202" s="198"/>
      <c r="R202" s="122">
        <v>6947.7653716733703</v>
      </c>
      <c r="S202" s="122">
        <v>47953.913848939701</v>
      </c>
      <c r="T202" s="122">
        <v>129050.266095275</v>
      </c>
      <c r="U202" s="122">
        <v>27874.613572665701</v>
      </c>
      <c r="V202" s="122">
        <v>124042.412913387</v>
      </c>
      <c r="W202" s="122">
        <v>258227.38157394499</v>
      </c>
    </row>
    <row r="203" spans="1:23" ht="12.75" x14ac:dyDescent="0.2">
      <c r="A203" s="122" t="s">
        <v>550</v>
      </c>
      <c r="B203" s="122">
        <v>10358</v>
      </c>
      <c r="C203" s="122">
        <v>10510.663249539401</v>
      </c>
      <c r="D203" s="140">
        <v>0.81635082224557498</v>
      </c>
      <c r="E203" s="140">
        <v>-11.4981784748969</v>
      </c>
      <c r="F203" s="140">
        <v>-21.6858101053799</v>
      </c>
      <c r="G203" s="140">
        <v>-120.196329968862</v>
      </c>
      <c r="H203" s="122"/>
      <c r="I203" s="122">
        <v>12682</v>
      </c>
      <c r="J203" s="204">
        <v>1.1868625077687001</v>
      </c>
      <c r="K203" s="198">
        <v>0.124901435104873</v>
      </c>
      <c r="L203" s="198">
        <v>2.2157388424538699E-2</v>
      </c>
      <c r="M203" s="198">
        <v>1.57703832203123E-3</v>
      </c>
      <c r="N203" s="198">
        <v>5.3777006781264798E-2</v>
      </c>
      <c r="O203" s="198">
        <v>2.40498344109762E-2</v>
      </c>
      <c r="P203" s="198">
        <v>8.6737107711717405E-3</v>
      </c>
      <c r="Q203" s="198"/>
      <c r="R203" s="122">
        <v>6947.7653716733703</v>
      </c>
      <c r="S203" s="122">
        <v>47953.913848939701</v>
      </c>
      <c r="T203" s="122">
        <v>129050.266095275</v>
      </c>
      <c r="U203" s="122">
        <v>27874.613572665701</v>
      </c>
      <c r="V203" s="122">
        <v>124042.412913387</v>
      </c>
      <c r="W203" s="122">
        <v>258227.38157394499</v>
      </c>
    </row>
    <row r="204" spans="1:23" ht="14.25" customHeight="1" x14ac:dyDescent="0.2">
      <c r="A204" s="19" t="s">
        <v>551</v>
      </c>
      <c r="B204" s="122"/>
      <c r="C204" s="122"/>
      <c r="D204" s="140"/>
      <c r="E204" s="140"/>
      <c r="F204" s="140"/>
      <c r="G204" s="140"/>
      <c r="H204" s="122"/>
      <c r="I204" s="122"/>
      <c r="J204" s="204"/>
      <c r="K204" s="198"/>
      <c r="L204" s="198"/>
      <c r="M204" s="198"/>
      <c r="N204" s="198"/>
      <c r="O204" s="198"/>
      <c r="P204" s="198"/>
      <c r="Q204" s="198"/>
      <c r="R204" s="122"/>
      <c r="S204" s="122"/>
      <c r="T204" s="122"/>
      <c r="U204" s="122"/>
      <c r="V204" s="122"/>
      <c r="W204" s="122"/>
    </row>
    <row r="205" spans="1:23" ht="12.75" x14ac:dyDescent="0.2">
      <c r="A205" s="122" t="s">
        <v>552</v>
      </c>
      <c r="B205" s="122">
        <v>13878</v>
      </c>
      <c r="C205" s="122">
        <v>13796.0404449546</v>
      </c>
      <c r="D205" s="140">
        <v>62.925034575064998</v>
      </c>
      <c r="E205" s="140">
        <v>-11.4981784748969</v>
      </c>
      <c r="F205" s="140">
        <v>-19.882616415149101</v>
      </c>
      <c r="G205" s="140">
        <v>50.517900640811099</v>
      </c>
      <c r="H205" s="122"/>
      <c r="I205" s="122">
        <v>25841</v>
      </c>
      <c r="J205" s="204">
        <v>1.1868625077687001</v>
      </c>
      <c r="K205" s="198">
        <v>0.10022831933748701</v>
      </c>
      <c r="L205" s="198">
        <v>2.08196277233853E-2</v>
      </c>
      <c r="M205" s="198">
        <v>1.9349096397198299E-3</v>
      </c>
      <c r="N205" s="198">
        <v>7.7164196432026599E-2</v>
      </c>
      <c r="O205" s="198">
        <v>3.76533415889478E-2</v>
      </c>
      <c r="P205" s="198">
        <v>1.10676831391974E-2</v>
      </c>
      <c r="Q205" s="198"/>
      <c r="R205" s="122">
        <v>6947.7653716733703</v>
      </c>
      <c r="S205" s="122">
        <v>47953.913848939701</v>
      </c>
      <c r="T205" s="122">
        <v>129050.266095275</v>
      </c>
      <c r="U205" s="122">
        <v>27874.613572665701</v>
      </c>
      <c r="V205" s="122">
        <v>124042.412913387</v>
      </c>
      <c r="W205" s="122">
        <v>258227.38157394499</v>
      </c>
    </row>
    <row r="206" spans="1:23" ht="12.75" x14ac:dyDescent="0.2">
      <c r="A206" s="122" t="s">
        <v>553</v>
      </c>
      <c r="B206" s="122">
        <v>13843</v>
      </c>
      <c r="C206" s="122">
        <v>13426.3202789034</v>
      </c>
      <c r="D206" s="140">
        <v>245.36364875171199</v>
      </c>
      <c r="E206" s="140">
        <v>-11.4981784748969</v>
      </c>
      <c r="F206" s="140">
        <v>-25.456473376730401</v>
      </c>
      <c r="G206" s="140">
        <v>208.19485622015799</v>
      </c>
      <c r="H206" s="122"/>
      <c r="I206" s="122">
        <v>8505</v>
      </c>
      <c r="J206" s="204">
        <v>1.1868625077687001</v>
      </c>
      <c r="K206" s="198">
        <v>0.100529100529101</v>
      </c>
      <c r="L206" s="198">
        <v>2.1164021164021201E-2</v>
      </c>
      <c r="M206" s="198">
        <v>2.11640211640212E-3</v>
      </c>
      <c r="N206" s="198">
        <v>7.2545561434450304E-2</v>
      </c>
      <c r="O206" s="198">
        <v>3.8565549676660801E-2</v>
      </c>
      <c r="P206" s="198">
        <v>9.7589653145208708E-3</v>
      </c>
      <c r="Q206" s="198"/>
      <c r="R206" s="122">
        <v>6947.7653716733703</v>
      </c>
      <c r="S206" s="122">
        <v>47953.913848939701</v>
      </c>
      <c r="T206" s="122">
        <v>129050.266095275</v>
      </c>
      <c r="U206" s="122">
        <v>27874.613572665701</v>
      </c>
      <c r="V206" s="122">
        <v>124042.412913387</v>
      </c>
      <c r="W206" s="122">
        <v>258227.38157394499</v>
      </c>
    </row>
    <row r="207" spans="1:23" ht="12.75" x14ac:dyDescent="0.2">
      <c r="A207" s="122" t="s">
        <v>554</v>
      </c>
      <c r="B207" s="122">
        <v>16273</v>
      </c>
      <c r="C207" s="122">
        <v>15971.4005073056</v>
      </c>
      <c r="D207" s="140">
        <v>128.49316012268099</v>
      </c>
      <c r="E207" s="140">
        <v>-11.4981784748969</v>
      </c>
      <c r="F207" s="140">
        <v>-7.9244634230535302</v>
      </c>
      <c r="G207" s="140">
        <v>192.04359020805401</v>
      </c>
      <c r="H207" s="122"/>
      <c r="I207" s="122">
        <v>10625</v>
      </c>
      <c r="J207" s="204">
        <v>1.1868625077687001</v>
      </c>
      <c r="K207" s="198">
        <v>0.102211764705882</v>
      </c>
      <c r="L207" s="198">
        <v>1.8070588235294099E-2</v>
      </c>
      <c r="M207" s="198">
        <v>1.50588235294118E-3</v>
      </c>
      <c r="N207" s="198">
        <v>9.2611764705882393E-2</v>
      </c>
      <c r="O207" s="198">
        <v>4.2635294117647098E-2</v>
      </c>
      <c r="P207" s="198">
        <v>1.4776470588235301E-2</v>
      </c>
      <c r="Q207" s="198"/>
      <c r="R207" s="122">
        <v>6947.7653716733703</v>
      </c>
      <c r="S207" s="122">
        <v>47953.913848939701</v>
      </c>
      <c r="T207" s="122">
        <v>129050.266095275</v>
      </c>
      <c r="U207" s="122">
        <v>27874.613572665701</v>
      </c>
      <c r="V207" s="122">
        <v>124042.412913387</v>
      </c>
      <c r="W207" s="122">
        <v>258227.38157394499</v>
      </c>
    </row>
    <row r="208" spans="1:23" ht="12.75" x14ac:dyDescent="0.2">
      <c r="A208" s="122" t="s">
        <v>555</v>
      </c>
      <c r="B208" s="122">
        <v>10724</v>
      </c>
      <c r="C208" s="122">
        <v>10659.6170792065</v>
      </c>
      <c r="D208" s="140">
        <v>-23.615781082363799</v>
      </c>
      <c r="E208" s="140">
        <v>-11.4981784748969</v>
      </c>
      <c r="F208" s="140">
        <v>-24.747639347236099</v>
      </c>
      <c r="G208" s="140">
        <v>124.19125855969</v>
      </c>
      <c r="H208" s="122"/>
      <c r="I208" s="122">
        <v>11379</v>
      </c>
      <c r="J208" s="204">
        <v>1.1868625077687001</v>
      </c>
      <c r="K208" s="198">
        <v>0.10809385710519399</v>
      </c>
      <c r="L208" s="198">
        <v>1.7224712189120299E-2</v>
      </c>
      <c r="M208" s="198">
        <v>1.84550487740575E-3</v>
      </c>
      <c r="N208" s="198">
        <v>6.6613937955883606E-2</v>
      </c>
      <c r="O208" s="198">
        <v>2.9264434484576898E-2</v>
      </c>
      <c r="P208" s="198">
        <v>6.5032076632392999E-3</v>
      </c>
      <c r="Q208" s="198"/>
      <c r="R208" s="122">
        <v>6947.7653716733703</v>
      </c>
      <c r="S208" s="122">
        <v>47953.913848939701</v>
      </c>
      <c r="T208" s="122">
        <v>129050.266095275</v>
      </c>
      <c r="U208" s="122">
        <v>27874.613572665701</v>
      </c>
      <c r="V208" s="122">
        <v>124042.412913387</v>
      </c>
      <c r="W208" s="122">
        <v>258227.38157394499</v>
      </c>
    </row>
    <row r="209" spans="1:23" ht="12.75" x14ac:dyDescent="0.2">
      <c r="A209" s="122" t="s">
        <v>556</v>
      </c>
      <c r="B209" s="122">
        <v>12844</v>
      </c>
      <c r="C209" s="122">
        <v>12531.9122205204</v>
      </c>
      <c r="D209" s="140">
        <v>106.108830922352</v>
      </c>
      <c r="E209" s="140">
        <v>-11.4981784748969</v>
      </c>
      <c r="F209" s="140">
        <v>-18.8661328759759</v>
      </c>
      <c r="G209" s="140">
        <v>236.66019506588299</v>
      </c>
      <c r="H209" s="122"/>
      <c r="I209" s="122">
        <v>8945</v>
      </c>
      <c r="J209" s="204">
        <v>1.1868625077687001</v>
      </c>
      <c r="K209" s="198">
        <v>0.111347121296814</v>
      </c>
      <c r="L209" s="198">
        <v>2.1799888205701501E-2</v>
      </c>
      <c r="M209" s="198">
        <v>1.5651201788708801E-3</v>
      </c>
      <c r="N209" s="198">
        <v>8.1162660704304099E-2</v>
      </c>
      <c r="O209" s="198">
        <v>3.1973169368362198E-2</v>
      </c>
      <c r="P209" s="198">
        <v>8.9435438792621596E-3</v>
      </c>
      <c r="Q209" s="198"/>
      <c r="R209" s="122">
        <v>6947.7653716733703</v>
      </c>
      <c r="S209" s="122">
        <v>47953.913848939701</v>
      </c>
      <c r="T209" s="122">
        <v>129050.266095275</v>
      </c>
      <c r="U209" s="122">
        <v>27874.613572665701</v>
      </c>
      <c r="V209" s="122">
        <v>124042.412913387</v>
      </c>
      <c r="W209" s="122">
        <v>258227.38157394499</v>
      </c>
    </row>
    <row r="210" spans="1:23" ht="12.75" x14ac:dyDescent="0.2">
      <c r="A210" s="122" t="s">
        <v>557</v>
      </c>
      <c r="B210" s="122">
        <v>16059</v>
      </c>
      <c r="C210" s="122">
        <v>15376.549362542901</v>
      </c>
      <c r="D210" s="140">
        <v>148.957101575753</v>
      </c>
      <c r="E210" s="140">
        <v>-11.4981784748969</v>
      </c>
      <c r="F210" s="140">
        <v>-6.03314133101164</v>
      </c>
      <c r="G210" s="140">
        <v>550.55484232404604</v>
      </c>
      <c r="H210" s="122"/>
      <c r="I210" s="122">
        <v>11824</v>
      </c>
      <c r="J210" s="204">
        <v>1.1868625077687001</v>
      </c>
      <c r="K210" s="198">
        <v>0.116880920162382</v>
      </c>
      <c r="L210" s="198">
        <v>2.6725304465493899E-2</v>
      </c>
      <c r="M210" s="198">
        <v>2.3680649526387001E-3</v>
      </c>
      <c r="N210" s="198">
        <v>8.9056156968876907E-2</v>
      </c>
      <c r="O210" s="198">
        <v>4.2202300405953998E-2</v>
      </c>
      <c r="P210" s="198">
        <v>1.09945872801083E-2</v>
      </c>
      <c r="Q210" s="198"/>
      <c r="R210" s="122">
        <v>6947.7653716733703</v>
      </c>
      <c r="S210" s="122">
        <v>47953.913848939701</v>
      </c>
      <c r="T210" s="122">
        <v>129050.266095275</v>
      </c>
      <c r="U210" s="122">
        <v>27874.613572665701</v>
      </c>
      <c r="V210" s="122">
        <v>124042.412913387</v>
      </c>
      <c r="W210" s="122">
        <v>258227.38157394499</v>
      </c>
    </row>
    <row r="211" spans="1:23" ht="12.75" x14ac:dyDescent="0.2">
      <c r="A211" s="122" t="s">
        <v>558</v>
      </c>
      <c r="B211" s="122">
        <v>8455</v>
      </c>
      <c r="C211" s="122">
        <v>8508.0450463490306</v>
      </c>
      <c r="D211" s="140">
        <v>-51.913838720034398</v>
      </c>
      <c r="E211" s="140">
        <v>-11.4981784748969</v>
      </c>
      <c r="F211" s="140">
        <v>-22.894014588857399</v>
      </c>
      <c r="G211" s="140">
        <v>33.708369157610299</v>
      </c>
      <c r="H211" s="122"/>
      <c r="I211" s="122">
        <v>15420</v>
      </c>
      <c r="J211" s="204">
        <v>1.1868625077687001</v>
      </c>
      <c r="K211" s="198">
        <v>8.98832684824903E-2</v>
      </c>
      <c r="L211" s="198">
        <v>1.56290531776913E-2</v>
      </c>
      <c r="M211" s="198">
        <v>1.2321660181582399E-3</v>
      </c>
      <c r="N211" s="198">
        <v>5.35667963683528E-2</v>
      </c>
      <c r="O211" s="198">
        <v>2.1919584954604401E-2</v>
      </c>
      <c r="P211" s="198">
        <v>5.5123216601815801E-3</v>
      </c>
      <c r="Q211" s="198"/>
      <c r="R211" s="122">
        <v>6947.7653716733703</v>
      </c>
      <c r="S211" s="122">
        <v>47953.913848939701</v>
      </c>
      <c r="T211" s="122">
        <v>129050.266095275</v>
      </c>
      <c r="U211" s="122">
        <v>27874.613572665701</v>
      </c>
      <c r="V211" s="122">
        <v>124042.412913387</v>
      </c>
      <c r="W211" s="122">
        <v>258227.38157394499</v>
      </c>
    </row>
    <row r="212" spans="1:23" ht="12.75" x14ac:dyDescent="0.2">
      <c r="A212" s="122" t="s">
        <v>559</v>
      </c>
      <c r="B212" s="122">
        <v>10522</v>
      </c>
      <c r="C212" s="122">
        <v>10687.4810451797</v>
      </c>
      <c r="D212" s="140">
        <v>-26.004120333649599</v>
      </c>
      <c r="E212" s="140">
        <v>-11.4981784748969</v>
      </c>
      <c r="F212" s="140">
        <v>-16.6905868358273</v>
      </c>
      <c r="G212" s="140">
        <v>-111.647475428552</v>
      </c>
      <c r="H212" s="122"/>
      <c r="I212" s="122">
        <v>89245</v>
      </c>
      <c r="J212" s="204">
        <v>1.1868625077687001</v>
      </c>
      <c r="K212" s="198">
        <v>8.1158608325396397E-2</v>
      </c>
      <c r="L212" s="198">
        <v>1.7704073057314099E-2</v>
      </c>
      <c r="M212" s="198">
        <v>1.73679197714158E-3</v>
      </c>
      <c r="N212" s="198">
        <v>6.4462995125777398E-2</v>
      </c>
      <c r="O212" s="198">
        <v>2.71835957196482E-2</v>
      </c>
      <c r="P212" s="198">
        <v>8.5158832427587004E-3</v>
      </c>
      <c r="Q212" s="198"/>
      <c r="R212" s="122">
        <v>6947.7653716733703</v>
      </c>
      <c r="S212" s="122">
        <v>47953.913848939701</v>
      </c>
      <c r="T212" s="122">
        <v>129050.266095275</v>
      </c>
      <c r="U212" s="122">
        <v>27874.613572665701</v>
      </c>
      <c r="V212" s="122">
        <v>124042.412913387</v>
      </c>
      <c r="W212" s="122">
        <v>258227.38157394499</v>
      </c>
    </row>
    <row r="213" spans="1:23" ht="12.75" x14ac:dyDescent="0.2">
      <c r="A213" s="122" t="s">
        <v>560</v>
      </c>
      <c r="B213" s="122">
        <v>11042</v>
      </c>
      <c r="C213" s="122">
        <v>11204.8507508198</v>
      </c>
      <c r="D213" s="140">
        <v>4.9024037969146699</v>
      </c>
      <c r="E213" s="140">
        <v>-11.4981784748969</v>
      </c>
      <c r="F213" s="140">
        <v>-22.3478047243593</v>
      </c>
      <c r="G213" s="140">
        <v>-133.66905628820501</v>
      </c>
      <c r="H213" s="122"/>
      <c r="I213" s="122">
        <v>11802</v>
      </c>
      <c r="J213" s="204">
        <v>1.1868625077687001</v>
      </c>
      <c r="K213" s="198">
        <v>0.112946958142688</v>
      </c>
      <c r="L213" s="198">
        <v>1.8640908320623598E-2</v>
      </c>
      <c r="M213" s="198">
        <v>2.0335536349771199E-3</v>
      </c>
      <c r="N213" s="198">
        <v>6.3718013895949804E-2</v>
      </c>
      <c r="O213" s="198">
        <v>2.5504151838671399E-2</v>
      </c>
      <c r="P213" s="198">
        <v>9.9135739705134701E-3</v>
      </c>
      <c r="Q213" s="198"/>
      <c r="R213" s="122">
        <v>6947.7653716733703</v>
      </c>
      <c r="S213" s="122">
        <v>47953.913848939701</v>
      </c>
      <c r="T213" s="122">
        <v>129050.266095275</v>
      </c>
      <c r="U213" s="122">
        <v>27874.613572665701</v>
      </c>
      <c r="V213" s="122">
        <v>124042.412913387</v>
      </c>
      <c r="W213" s="122">
        <v>258227.38157394499</v>
      </c>
    </row>
    <row r="214" spans="1:23" ht="12.75" x14ac:dyDescent="0.2">
      <c r="A214" s="122" t="s">
        <v>561</v>
      </c>
      <c r="B214" s="122">
        <v>13211</v>
      </c>
      <c r="C214" s="122">
        <v>13004.2541937441</v>
      </c>
      <c r="D214" s="140">
        <v>23.168573220131201</v>
      </c>
      <c r="E214" s="140">
        <v>-11.4981784748969</v>
      </c>
      <c r="F214" s="140">
        <v>-17.797201437148999</v>
      </c>
      <c r="G214" s="140">
        <v>213.30447303015799</v>
      </c>
      <c r="H214" s="122"/>
      <c r="I214" s="122">
        <v>24270</v>
      </c>
      <c r="J214" s="204">
        <v>1.1868625077687001</v>
      </c>
      <c r="K214" s="198">
        <v>0.107292954264524</v>
      </c>
      <c r="L214" s="198">
        <v>2.2208487845076199E-2</v>
      </c>
      <c r="M214" s="198">
        <v>1.8541409147095199E-3</v>
      </c>
      <c r="N214" s="198">
        <v>7.9522043675319301E-2</v>
      </c>
      <c r="O214" s="198">
        <v>3.3951380304903203E-2</v>
      </c>
      <c r="P214" s="198">
        <v>9.6003296250514996E-3</v>
      </c>
      <c r="Q214" s="198"/>
      <c r="R214" s="122">
        <v>6947.7653716733703</v>
      </c>
      <c r="S214" s="122">
        <v>47953.913848939701</v>
      </c>
      <c r="T214" s="122">
        <v>129050.266095275</v>
      </c>
      <c r="U214" s="122">
        <v>27874.613572665701</v>
      </c>
      <c r="V214" s="122">
        <v>124042.412913387</v>
      </c>
      <c r="W214" s="122">
        <v>258227.38157394499</v>
      </c>
    </row>
    <row r="215" spans="1:23" ht="12.75" x14ac:dyDescent="0.2">
      <c r="A215" s="122" t="s">
        <v>562</v>
      </c>
      <c r="B215" s="122">
        <v>17801</v>
      </c>
      <c r="C215" s="122">
        <v>17475.918966036301</v>
      </c>
      <c r="D215" s="140">
        <v>-23.945967543174699</v>
      </c>
      <c r="E215" s="140">
        <v>-11.4981784748969</v>
      </c>
      <c r="F215" s="140">
        <v>-10.933741584481</v>
      </c>
      <c r="G215" s="140">
        <v>371.01098209182101</v>
      </c>
      <c r="H215" s="122"/>
      <c r="I215" s="122">
        <v>3663</v>
      </c>
      <c r="J215" s="204">
        <v>1.1868625077687001</v>
      </c>
      <c r="K215" s="198">
        <v>9.90990990990991E-2</v>
      </c>
      <c r="L215" s="198">
        <v>2.5116025116025099E-2</v>
      </c>
      <c r="M215" s="198">
        <v>3.5490035490035499E-3</v>
      </c>
      <c r="N215" s="198">
        <v>9.6642096642096595E-2</v>
      </c>
      <c r="O215" s="198">
        <v>5.1324051324051302E-2</v>
      </c>
      <c r="P215" s="198">
        <v>1.28310128310128E-2</v>
      </c>
      <c r="Q215" s="198"/>
      <c r="R215" s="122">
        <v>6947.7653716733703</v>
      </c>
      <c r="S215" s="122">
        <v>47953.913848939701</v>
      </c>
      <c r="T215" s="122">
        <v>129050.266095275</v>
      </c>
      <c r="U215" s="122">
        <v>27874.613572665701</v>
      </c>
      <c r="V215" s="122">
        <v>124042.412913387</v>
      </c>
      <c r="W215" s="122">
        <v>258227.38157394499</v>
      </c>
    </row>
    <row r="216" spans="1:23" ht="12.75" x14ac:dyDescent="0.2">
      <c r="A216" s="122" t="s">
        <v>563</v>
      </c>
      <c r="B216" s="122">
        <v>13322</v>
      </c>
      <c r="C216" s="122">
        <v>12979.3647318247</v>
      </c>
      <c r="D216" s="140">
        <v>67.92401171038</v>
      </c>
      <c r="E216" s="140">
        <v>-11.4981784748969</v>
      </c>
      <c r="F216" s="140">
        <v>6.32502651851813</v>
      </c>
      <c r="G216" s="140">
        <v>279.51573711212302</v>
      </c>
      <c r="H216" s="122"/>
      <c r="I216" s="122">
        <v>4032</v>
      </c>
      <c r="J216" s="204">
        <v>1.1868625077687001</v>
      </c>
      <c r="K216" s="198">
        <v>0.120039682539683</v>
      </c>
      <c r="L216" s="198">
        <v>1.7857142857142901E-2</v>
      </c>
      <c r="M216" s="198">
        <v>2.48015873015873E-3</v>
      </c>
      <c r="N216" s="198">
        <v>8.2341269841269799E-2</v>
      </c>
      <c r="O216" s="198">
        <v>3.125E-2</v>
      </c>
      <c r="P216" s="198">
        <v>1.06646825396825E-2</v>
      </c>
      <c r="Q216" s="198"/>
      <c r="R216" s="122">
        <v>6947.7653716733703</v>
      </c>
      <c r="S216" s="122">
        <v>47953.913848939701</v>
      </c>
      <c r="T216" s="122">
        <v>129050.266095275</v>
      </c>
      <c r="U216" s="122">
        <v>27874.613572665701</v>
      </c>
      <c r="V216" s="122">
        <v>124042.412913387</v>
      </c>
      <c r="W216" s="122">
        <v>258227.38157394499</v>
      </c>
    </row>
    <row r="217" spans="1:23" ht="12.75" x14ac:dyDescent="0.2">
      <c r="A217" s="122" t="s">
        <v>564</v>
      </c>
      <c r="B217" s="122">
        <v>13774</v>
      </c>
      <c r="C217" s="122">
        <v>13093.8086531443</v>
      </c>
      <c r="D217" s="140">
        <v>227.80136097911699</v>
      </c>
      <c r="E217" s="140">
        <v>37.6286579818413</v>
      </c>
      <c r="F217" s="140">
        <v>-23.984828822653501</v>
      </c>
      <c r="G217" s="140">
        <v>438.82315860366401</v>
      </c>
      <c r="H217" s="122"/>
      <c r="I217" s="122">
        <v>13208</v>
      </c>
      <c r="J217" s="204">
        <v>1.1868625077687001</v>
      </c>
      <c r="K217" s="198">
        <v>9.1384009691096293E-2</v>
      </c>
      <c r="L217" s="198">
        <v>1.9382192610539101E-2</v>
      </c>
      <c r="M217" s="198">
        <v>2.3470623864324698E-3</v>
      </c>
      <c r="N217" s="198">
        <v>7.9875832828588705E-2</v>
      </c>
      <c r="O217" s="198">
        <v>3.7023016353725E-2</v>
      </c>
      <c r="P217" s="198">
        <v>9.0854027861901904E-3</v>
      </c>
      <c r="Q217" s="198"/>
      <c r="R217" s="122">
        <v>6947.7653716733703</v>
      </c>
      <c r="S217" s="122">
        <v>47953.913848939701</v>
      </c>
      <c r="T217" s="122">
        <v>129050.266095275</v>
      </c>
      <c r="U217" s="122">
        <v>27874.613572665701</v>
      </c>
      <c r="V217" s="122">
        <v>124042.412913387</v>
      </c>
      <c r="W217" s="122">
        <v>258227.38157394499</v>
      </c>
    </row>
    <row r="218" spans="1:23" ht="12.75" x14ac:dyDescent="0.2">
      <c r="A218" s="122" t="s">
        <v>565</v>
      </c>
      <c r="B218" s="122">
        <v>14386</v>
      </c>
      <c r="C218" s="122">
        <v>14300.3401504951</v>
      </c>
      <c r="D218" s="140">
        <v>146.265572967579</v>
      </c>
      <c r="E218" s="140">
        <v>-11.4981784748969</v>
      </c>
      <c r="F218" s="140">
        <v>-19.704890864410299</v>
      </c>
      <c r="G218" s="140">
        <v>-29.321481558357501</v>
      </c>
      <c r="H218" s="122"/>
      <c r="I218" s="122">
        <v>15366</v>
      </c>
      <c r="J218" s="204">
        <v>1.1868625077687001</v>
      </c>
      <c r="K218" s="198">
        <v>0.115579851620461</v>
      </c>
      <c r="L218" s="198">
        <v>2.5250553169334899E-2</v>
      </c>
      <c r="M218" s="198">
        <v>1.1714174150722399E-3</v>
      </c>
      <c r="N218" s="198">
        <v>7.7053234413640495E-2</v>
      </c>
      <c r="O218" s="198">
        <v>3.8656774697383801E-2</v>
      </c>
      <c r="P218" s="198">
        <v>1.13887804243134E-2</v>
      </c>
      <c r="Q218" s="198"/>
      <c r="R218" s="122">
        <v>6947.7653716733703</v>
      </c>
      <c r="S218" s="122">
        <v>47953.913848939701</v>
      </c>
      <c r="T218" s="122">
        <v>129050.266095275</v>
      </c>
      <c r="U218" s="122">
        <v>27874.613572665701</v>
      </c>
      <c r="V218" s="122">
        <v>124042.412913387</v>
      </c>
      <c r="W218" s="122">
        <v>258227.38157394499</v>
      </c>
    </row>
    <row r="219" spans="1:23" ht="12.75" x14ac:dyDescent="0.2">
      <c r="A219" s="122" t="s">
        <v>566</v>
      </c>
      <c r="B219" s="122">
        <v>18271</v>
      </c>
      <c r="C219" s="122">
        <v>16782.1311965473</v>
      </c>
      <c r="D219" s="140">
        <v>358.01611360862103</v>
      </c>
      <c r="E219" s="140">
        <v>727.43159136823203</v>
      </c>
      <c r="F219" s="140">
        <v>-17.775038896008301</v>
      </c>
      <c r="G219" s="140">
        <v>420.943960096929</v>
      </c>
      <c r="H219" s="122"/>
      <c r="I219" s="122">
        <v>11910</v>
      </c>
      <c r="J219" s="204">
        <v>1.1868625077687001</v>
      </c>
      <c r="K219" s="198">
        <v>9.3954659949622196E-2</v>
      </c>
      <c r="L219" s="198">
        <v>2.17464315701092E-2</v>
      </c>
      <c r="M219" s="198">
        <v>2.2670025188916902E-3</v>
      </c>
      <c r="N219" s="198">
        <v>0.10512174643157</v>
      </c>
      <c r="O219" s="198">
        <v>4.5675902602854701E-2</v>
      </c>
      <c r="P219" s="198">
        <v>1.37699412258606E-2</v>
      </c>
      <c r="Q219" s="198"/>
      <c r="R219" s="122">
        <v>6947.7653716733703</v>
      </c>
      <c r="S219" s="122">
        <v>47953.913848939701</v>
      </c>
      <c r="T219" s="122">
        <v>129050.266095275</v>
      </c>
      <c r="U219" s="122">
        <v>27874.613572665701</v>
      </c>
      <c r="V219" s="122">
        <v>124042.412913387</v>
      </c>
      <c r="W219" s="122">
        <v>258227.38157394499</v>
      </c>
    </row>
    <row r="220" spans="1:23" ht="12.75" x14ac:dyDescent="0.2">
      <c r="A220" s="122" t="s">
        <v>567</v>
      </c>
      <c r="B220" s="122">
        <v>13457</v>
      </c>
      <c r="C220" s="122">
        <v>12648.3416949272</v>
      </c>
      <c r="D220" s="140">
        <v>234.44940517342701</v>
      </c>
      <c r="E220" s="140">
        <v>297.37171430203699</v>
      </c>
      <c r="F220" s="140">
        <v>-22.2657612358744</v>
      </c>
      <c r="G220" s="140">
        <v>299.37495733707902</v>
      </c>
      <c r="H220" s="122"/>
      <c r="I220" s="122">
        <v>9869</v>
      </c>
      <c r="J220" s="204">
        <v>1.1868625077687001</v>
      </c>
      <c r="K220" s="198">
        <v>0.100111460127673</v>
      </c>
      <c r="L220" s="198">
        <v>1.7934947816394799E-2</v>
      </c>
      <c r="M220" s="198">
        <v>1.62123822069105E-3</v>
      </c>
      <c r="N220" s="198">
        <v>7.6299523761272706E-2</v>
      </c>
      <c r="O220" s="198">
        <v>3.3235383524166599E-2</v>
      </c>
      <c r="P220" s="198">
        <v>1.02340662681123E-2</v>
      </c>
      <c r="Q220" s="198"/>
      <c r="R220" s="122">
        <v>6947.7653716733703</v>
      </c>
      <c r="S220" s="122">
        <v>47953.913848939701</v>
      </c>
      <c r="T220" s="122">
        <v>129050.266095275</v>
      </c>
      <c r="U220" s="122">
        <v>27874.613572665701</v>
      </c>
      <c r="V220" s="122">
        <v>124042.412913387</v>
      </c>
      <c r="W220" s="122">
        <v>258227.38157394499</v>
      </c>
    </row>
    <row r="221" spans="1:23" ht="14.25" customHeight="1" x14ac:dyDescent="0.2">
      <c r="A221" s="19" t="s">
        <v>568</v>
      </c>
      <c r="B221" s="122"/>
      <c r="C221" s="122"/>
      <c r="D221" s="140"/>
      <c r="E221" s="140"/>
      <c r="F221" s="140"/>
      <c r="G221" s="140"/>
      <c r="H221" s="122"/>
      <c r="I221" s="122"/>
      <c r="J221" s="204"/>
      <c r="K221" s="198"/>
      <c r="L221" s="198"/>
      <c r="M221" s="198"/>
      <c r="N221" s="198"/>
      <c r="O221" s="198"/>
      <c r="P221" s="198"/>
      <c r="Q221" s="198"/>
      <c r="R221" s="122"/>
      <c r="S221" s="122"/>
      <c r="T221" s="122"/>
      <c r="U221" s="122"/>
      <c r="V221" s="122"/>
      <c r="W221" s="122"/>
    </row>
    <row r="222" spans="1:23" ht="12.75" x14ac:dyDescent="0.2">
      <c r="A222" s="122" t="s">
        <v>569</v>
      </c>
      <c r="B222" s="122">
        <v>13044</v>
      </c>
      <c r="C222" s="122">
        <v>12882.1143229101</v>
      </c>
      <c r="D222" s="140">
        <v>120.34873798735499</v>
      </c>
      <c r="E222" s="140">
        <v>-11.4981784748969</v>
      </c>
      <c r="F222" s="140">
        <v>-16.312153104001901</v>
      </c>
      <c r="G222" s="140">
        <v>69.154696159257995</v>
      </c>
      <c r="H222" s="122"/>
      <c r="I222" s="122">
        <v>11151</v>
      </c>
      <c r="J222" s="204">
        <v>1.1868625077687001</v>
      </c>
      <c r="K222" s="198">
        <v>0.128060263653484</v>
      </c>
      <c r="L222" s="198">
        <v>2.22401578333782E-2</v>
      </c>
      <c r="M222" s="198">
        <v>2.24195139449377E-3</v>
      </c>
      <c r="N222" s="198">
        <v>8.4387050488745396E-2</v>
      </c>
      <c r="O222" s="198">
        <v>2.8966012016859499E-2</v>
      </c>
      <c r="P222" s="198">
        <v>1.0312976414671301E-2</v>
      </c>
      <c r="Q222" s="198"/>
      <c r="R222" s="122">
        <v>6947.7653716733703</v>
      </c>
      <c r="S222" s="122">
        <v>47953.913848939701</v>
      </c>
      <c r="T222" s="122">
        <v>129050.266095275</v>
      </c>
      <c r="U222" s="122">
        <v>27874.613572665701</v>
      </c>
      <c r="V222" s="122">
        <v>124042.412913387</v>
      </c>
      <c r="W222" s="122">
        <v>258227.38157394499</v>
      </c>
    </row>
    <row r="223" spans="1:23" ht="12.75" x14ac:dyDescent="0.2">
      <c r="A223" s="122" t="s">
        <v>570</v>
      </c>
      <c r="B223" s="122">
        <v>13369</v>
      </c>
      <c r="C223" s="122">
        <v>13050.9591830811</v>
      </c>
      <c r="D223" s="140">
        <v>30.082613003895599</v>
      </c>
      <c r="E223" s="140">
        <v>-11.4981784748969</v>
      </c>
      <c r="F223" s="140">
        <v>-6.8816241535005798</v>
      </c>
      <c r="G223" s="140">
        <v>306.49113571617102</v>
      </c>
      <c r="H223" s="122"/>
      <c r="I223" s="122">
        <v>9543</v>
      </c>
      <c r="J223" s="204">
        <v>1.1868625077687001</v>
      </c>
      <c r="K223" s="198">
        <v>0.121240699989521</v>
      </c>
      <c r="L223" s="198">
        <v>2.1586503196059901E-2</v>
      </c>
      <c r="M223" s="198">
        <v>1.15267735512941E-3</v>
      </c>
      <c r="N223" s="198">
        <v>8.0163470606727405E-2</v>
      </c>
      <c r="O223" s="198">
        <v>3.2484543644556198E-2</v>
      </c>
      <c r="P223" s="198">
        <v>1.0478885046631E-2</v>
      </c>
      <c r="Q223" s="198"/>
      <c r="R223" s="122">
        <v>6947.7653716733703</v>
      </c>
      <c r="S223" s="122">
        <v>47953.913848939701</v>
      </c>
      <c r="T223" s="122">
        <v>129050.266095275</v>
      </c>
      <c r="U223" s="122">
        <v>27874.613572665701</v>
      </c>
      <c r="V223" s="122">
        <v>124042.412913387</v>
      </c>
      <c r="W223" s="122">
        <v>258227.38157394499</v>
      </c>
    </row>
    <row r="224" spans="1:23" ht="12.75" x14ac:dyDescent="0.2">
      <c r="A224" s="122" t="s">
        <v>571</v>
      </c>
      <c r="B224" s="122">
        <v>11438</v>
      </c>
      <c r="C224" s="122">
        <v>11264.193237285401</v>
      </c>
      <c r="D224" s="140">
        <v>0.65056471777167202</v>
      </c>
      <c r="E224" s="140">
        <v>-11.4981784748969</v>
      </c>
      <c r="F224" s="140">
        <v>-12.806069415232599</v>
      </c>
      <c r="G224" s="140">
        <v>197.91419575255901</v>
      </c>
      <c r="H224" s="122"/>
      <c r="I224" s="122">
        <v>15509</v>
      </c>
      <c r="J224" s="204">
        <v>1.1868625077687001</v>
      </c>
      <c r="K224" s="198">
        <v>0.10606744470952401</v>
      </c>
      <c r="L224" s="198">
        <v>1.6055193758462798E-2</v>
      </c>
      <c r="M224" s="198">
        <v>1.6119672448255901E-3</v>
      </c>
      <c r="N224" s="198">
        <v>6.6670965245986202E-2</v>
      </c>
      <c r="O224" s="198">
        <v>2.8241666129344301E-2</v>
      </c>
      <c r="P224" s="198">
        <v>9.3494100199883901E-3</v>
      </c>
      <c r="Q224" s="198"/>
      <c r="R224" s="122">
        <v>6947.7653716733703</v>
      </c>
      <c r="S224" s="122">
        <v>47953.913848939701</v>
      </c>
      <c r="T224" s="122">
        <v>129050.266095275</v>
      </c>
      <c r="U224" s="122">
        <v>27874.613572665701</v>
      </c>
      <c r="V224" s="122">
        <v>124042.412913387</v>
      </c>
      <c r="W224" s="122">
        <v>258227.38157394499</v>
      </c>
    </row>
    <row r="225" spans="1:23" ht="12.75" x14ac:dyDescent="0.2">
      <c r="A225" s="122" t="s">
        <v>572</v>
      </c>
      <c r="B225" s="122">
        <v>15722</v>
      </c>
      <c r="C225" s="122">
        <v>15164.7020552181</v>
      </c>
      <c r="D225" s="140">
        <v>34.063340767666098</v>
      </c>
      <c r="E225" s="140">
        <v>-11.4981784748969</v>
      </c>
      <c r="F225" s="140">
        <v>-1.57442235369073</v>
      </c>
      <c r="G225" s="140">
        <v>536.16537838868499</v>
      </c>
      <c r="H225" s="122"/>
      <c r="I225" s="122">
        <v>7032</v>
      </c>
      <c r="J225" s="204">
        <v>1.1868625077687001</v>
      </c>
      <c r="K225" s="198">
        <v>0.112770193401593</v>
      </c>
      <c r="L225" s="198">
        <v>2.90102389078498E-2</v>
      </c>
      <c r="M225" s="198">
        <v>1.84869169510808E-3</v>
      </c>
      <c r="N225" s="198">
        <v>9.613196814562E-2</v>
      </c>
      <c r="O225" s="198">
        <v>3.7969283276450501E-2</v>
      </c>
      <c r="P225" s="198">
        <v>1.1518771331057999E-2</v>
      </c>
      <c r="Q225" s="198"/>
      <c r="R225" s="122">
        <v>6947.7653716733703</v>
      </c>
      <c r="S225" s="122">
        <v>47953.913848939701</v>
      </c>
      <c r="T225" s="122">
        <v>129050.266095275</v>
      </c>
      <c r="U225" s="122">
        <v>27874.613572665701</v>
      </c>
      <c r="V225" s="122">
        <v>124042.412913387</v>
      </c>
      <c r="W225" s="122">
        <v>258227.38157394499</v>
      </c>
    </row>
    <row r="226" spans="1:23" ht="12.75" x14ac:dyDescent="0.2">
      <c r="A226" s="122" t="s">
        <v>573</v>
      </c>
      <c r="B226" s="122">
        <v>12905</v>
      </c>
      <c r="C226" s="122">
        <v>12800.0150508197</v>
      </c>
      <c r="D226" s="140">
        <v>-50.017477094256797</v>
      </c>
      <c r="E226" s="140">
        <v>-11.4981784748969</v>
      </c>
      <c r="F226" s="140">
        <v>-10.566192838152</v>
      </c>
      <c r="G226" s="140">
        <v>177.128644746481</v>
      </c>
      <c r="H226" s="122"/>
      <c r="I226" s="122">
        <v>30283</v>
      </c>
      <c r="J226" s="204">
        <v>1.1868625077687001</v>
      </c>
      <c r="K226" s="198">
        <v>0.10329227619456501</v>
      </c>
      <c r="L226" s="198">
        <v>2.1827427929861601E-2</v>
      </c>
      <c r="M226" s="198">
        <v>1.91526599081993E-3</v>
      </c>
      <c r="N226" s="198">
        <v>7.4067958920846694E-2</v>
      </c>
      <c r="O226" s="198">
        <v>3.0710299507974801E-2</v>
      </c>
      <c r="P226" s="198">
        <v>1.1227421325496201E-2</v>
      </c>
      <c r="Q226" s="198"/>
      <c r="R226" s="122">
        <v>6947.7653716733703</v>
      </c>
      <c r="S226" s="122">
        <v>47953.913848939701</v>
      </c>
      <c r="T226" s="122">
        <v>129050.266095275</v>
      </c>
      <c r="U226" s="122">
        <v>27874.613572665701</v>
      </c>
      <c r="V226" s="122">
        <v>124042.412913387</v>
      </c>
      <c r="W226" s="122">
        <v>258227.38157394499</v>
      </c>
    </row>
    <row r="227" spans="1:23" ht="12.75" x14ac:dyDescent="0.2">
      <c r="A227" s="122" t="s">
        <v>574</v>
      </c>
      <c r="B227" s="122">
        <v>9394</v>
      </c>
      <c r="C227" s="122">
        <v>9365.3659442091393</v>
      </c>
      <c r="D227" s="140">
        <v>-41.890923910518701</v>
      </c>
      <c r="E227" s="140">
        <v>-11.4981784748969</v>
      </c>
      <c r="F227" s="140">
        <v>-13.205223978630601</v>
      </c>
      <c r="G227" s="140">
        <v>94.980863756378696</v>
      </c>
      <c r="H227" s="122"/>
      <c r="I227" s="122">
        <v>21154</v>
      </c>
      <c r="J227" s="204">
        <v>1.1868625077687001</v>
      </c>
      <c r="K227" s="198">
        <v>8.6744823674009597E-2</v>
      </c>
      <c r="L227" s="198">
        <v>1.35199016734424E-2</v>
      </c>
      <c r="M227" s="198">
        <v>1.1818095868393701E-3</v>
      </c>
      <c r="N227" s="198">
        <v>6.1359553748700002E-2</v>
      </c>
      <c r="O227" s="198">
        <v>2.20762030821594E-2</v>
      </c>
      <c r="P227" s="198">
        <v>7.8944880400869805E-3</v>
      </c>
      <c r="Q227" s="198"/>
      <c r="R227" s="122">
        <v>6947.7653716733703</v>
      </c>
      <c r="S227" s="122">
        <v>47953.913848939701</v>
      </c>
      <c r="T227" s="122">
        <v>129050.266095275</v>
      </c>
      <c r="U227" s="122">
        <v>27874.613572665701</v>
      </c>
      <c r="V227" s="122">
        <v>124042.412913387</v>
      </c>
      <c r="W227" s="122">
        <v>258227.38157394499</v>
      </c>
    </row>
    <row r="228" spans="1:23" ht="12.75" x14ac:dyDescent="0.2">
      <c r="A228" s="122" t="s">
        <v>575</v>
      </c>
      <c r="B228" s="122">
        <v>15156</v>
      </c>
      <c r="C228" s="122">
        <v>15121.5921245713</v>
      </c>
      <c r="D228" s="140">
        <v>62.078036231858</v>
      </c>
      <c r="E228" s="140">
        <v>-11.4981784748969</v>
      </c>
      <c r="F228" s="140">
        <v>-0.41063258805227298</v>
      </c>
      <c r="G228" s="140">
        <v>-15.7039525945889</v>
      </c>
      <c r="H228" s="122"/>
      <c r="I228" s="122">
        <v>5656</v>
      </c>
      <c r="J228" s="204">
        <v>1.1868625077687001</v>
      </c>
      <c r="K228" s="198">
        <v>0.116690240452617</v>
      </c>
      <c r="L228" s="198">
        <v>2.6520509193776499E-2</v>
      </c>
      <c r="M228" s="198">
        <v>2.8288543140028298E-3</v>
      </c>
      <c r="N228" s="198">
        <v>8.5396039603960402E-2</v>
      </c>
      <c r="O228" s="198">
        <v>3.7659123055162697E-2</v>
      </c>
      <c r="P228" s="198">
        <v>1.25530410183876E-2</v>
      </c>
      <c r="Q228" s="198"/>
      <c r="R228" s="122">
        <v>6947.7653716733703</v>
      </c>
      <c r="S228" s="122">
        <v>47953.913848939701</v>
      </c>
      <c r="T228" s="122">
        <v>129050.266095275</v>
      </c>
      <c r="U228" s="122">
        <v>27874.613572665701</v>
      </c>
      <c r="V228" s="122">
        <v>124042.412913387</v>
      </c>
      <c r="W228" s="122">
        <v>258227.38157394499</v>
      </c>
    </row>
    <row r="229" spans="1:23" ht="12.75" x14ac:dyDescent="0.2">
      <c r="A229" s="122" t="s">
        <v>576</v>
      </c>
      <c r="B229" s="122">
        <v>10346</v>
      </c>
      <c r="C229" s="122">
        <v>10309.124269443901</v>
      </c>
      <c r="D229" s="140">
        <v>92.985151534695007</v>
      </c>
      <c r="E229" s="140">
        <v>-11.4981784748969</v>
      </c>
      <c r="F229" s="140">
        <v>-29.131685364838098</v>
      </c>
      <c r="G229" s="140">
        <v>-15.662546406836199</v>
      </c>
      <c r="H229" s="122"/>
      <c r="I229" s="122">
        <v>7492</v>
      </c>
      <c r="J229" s="204">
        <v>1.1868625077687001</v>
      </c>
      <c r="K229" s="198">
        <v>0.100640683395622</v>
      </c>
      <c r="L229" s="198">
        <v>1.45488521089162E-2</v>
      </c>
      <c r="M229" s="198">
        <v>1.7351841964762401E-3</v>
      </c>
      <c r="N229" s="198">
        <v>6.3400961025093405E-2</v>
      </c>
      <c r="O229" s="198">
        <v>2.5760811532301101E-2</v>
      </c>
      <c r="P229" s="198">
        <v>8.1420181526962107E-3</v>
      </c>
      <c r="Q229" s="198"/>
      <c r="R229" s="122">
        <v>6947.7653716733703</v>
      </c>
      <c r="S229" s="122">
        <v>47953.913848939701</v>
      </c>
      <c r="T229" s="122">
        <v>129050.266095275</v>
      </c>
      <c r="U229" s="122">
        <v>27874.613572665701</v>
      </c>
      <c r="V229" s="122">
        <v>124042.412913387</v>
      </c>
      <c r="W229" s="122">
        <v>258227.38157394499</v>
      </c>
    </row>
    <row r="230" spans="1:23" ht="12.75" x14ac:dyDescent="0.2">
      <c r="A230" s="122" t="s">
        <v>577</v>
      </c>
      <c r="B230" s="122">
        <v>12115</v>
      </c>
      <c r="C230" s="122">
        <v>11996.590866365499</v>
      </c>
      <c r="D230" s="140">
        <v>19.9420837529381</v>
      </c>
      <c r="E230" s="140">
        <v>-11.4981784748969</v>
      </c>
      <c r="F230" s="140">
        <v>-18.115835634576801</v>
      </c>
      <c r="G230" s="140">
        <v>128.20859200122899</v>
      </c>
      <c r="H230" s="122"/>
      <c r="I230" s="122">
        <v>23562</v>
      </c>
      <c r="J230" s="204">
        <v>1.1868625077687001</v>
      </c>
      <c r="K230" s="198">
        <v>0.106315253374077</v>
      </c>
      <c r="L230" s="198">
        <v>1.84619302266361E-2</v>
      </c>
      <c r="M230" s="198">
        <v>1.61276631864867E-3</v>
      </c>
      <c r="N230" s="198">
        <v>7.3805279687632605E-2</v>
      </c>
      <c r="O230" s="198">
        <v>2.8308293014175399E-2</v>
      </c>
      <c r="P230" s="198">
        <v>1.04829810712164E-2</v>
      </c>
      <c r="Q230" s="198"/>
      <c r="R230" s="122">
        <v>6947.7653716733703</v>
      </c>
      <c r="S230" s="122">
        <v>47953.913848939701</v>
      </c>
      <c r="T230" s="122">
        <v>129050.266095275</v>
      </c>
      <c r="U230" s="122">
        <v>27874.613572665701</v>
      </c>
      <c r="V230" s="122">
        <v>124042.412913387</v>
      </c>
      <c r="W230" s="122">
        <v>258227.38157394499</v>
      </c>
    </row>
    <row r="231" spans="1:23" ht="12.75" x14ac:dyDescent="0.2">
      <c r="A231" s="122" t="s">
        <v>578</v>
      </c>
      <c r="B231" s="122">
        <v>14337</v>
      </c>
      <c r="C231" s="122">
        <v>13255.9915240549</v>
      </c>
      <c r="D231" s="140">
        <v>99.673322715861005</v>
      </c>
      <c r="E231" s="140">
        <v>-11.4981784748969</v>
      </c>
      <c r="F231" s="140">
        <v>-3.9348084286287501</v>
      </c>
      <c r="G231" s="140">
        <v>996.52242454229099</v>
      </c>
      <c r="H231" s="122"/>
      <c r="I231" s="122">
        <v>4928</v>
      </c>
      <c r="J231" s="204">
        <v>1.1868625077687001</v>
      </c>
      <c r="K231" s="198">
        <v>0.111810064935065</v>
      </c>
      <c r="L231" s="198">
        <v>1.9886363636363601E-2</v>
      </c>
      <c r="M231" s="198">
        <v>1.8262987012987E-3</v>
      </c>
      <c r="N231" s="198">
        <v>0.102881493506494</v>
      </c>
      <c r="O231" s="198">
        <v>3.2061688311688298E-2</v>
      </c>
      <c r="P231" s="198">
        <v>9.1314935064935095E-3</v>
      </c>
      <c r="Q231" s="198"/>
      <c r="R231" s="122">
        <v>6947.7653716733703</v>
      </c>
      <c r="S231" s="122">
        <v>47953.913848939701</v>
      </c>
      <c r="T231" s="122">
        <v>129050.266095275</v>
      </c>
      <c r="U231" s="122">
        <v>27874.613572665701</v>
      </c>
      <c r="V231" s="122">
        <v>124042.412913387</v>
      </c>
      <c r="W231" s="122">
        <v>258227.38157394499</v>
      </c>
    </row>
    <row r="232" spans="1:23" ht="12.75" x14ac:dyDescent="0.2">
      <c r="A232" s="122" t="s">
        <v>579</v>
      </c>
      <c r="B232" s="122">
        <v>12165</v>
      </c>
      <c r="C232" s="122">
        <v>12168.064022205101</v>
      </c>
      <c r="D232" s="140">
        <v>19.363850032462398</v>
      </c>
      <c r="E232" s="140">
        <v>-11.4981784748969</v>
      </c>
      <c r="F232" s="140">
        <v>-20.668007615937299</v>
      </c>
      <c r="G232" s="140">
        <v>9.6904122395630292</v>
      </c>
      <c r="H232" s="122"/>
      <c r="I232" s="122">
        <v>10502</v>
      </c>
      <c r="J232" s="204">
        <v>1.1868625077687001</v>
      </c>
      <c r="K232" s="198">
        <v>0.121691106455913</v>
      </c>
      <c r="L232" s="198">
        <v>1.6853932584269701E-2</v>
      </c>
      <c r="M232" s="198">
        <v>1.4282993715482801E-3</v>
      </c>
      <c r="N232" s="198">
        <v>8.1127404303942094E-2</v>
      </c>
      <c r="O232" s="198">
        <v>3.03751666349267E-2</v>
      </c>
      <c r="P232" s="198">
        <v>9.2363359360121897E-3</v>
      </c>
      <c r="Q232" s="198"/>
      <c r="R232" s="122">
        <v>6947.7653716733703</v>
      </c>
      <c r="S232" s="122">
        <v>47953.913848939701</v>
      </c>
      <c r="T232" s="122">
        <v>129050.266095275</v>
      </c>
      <c r="U232" s="122">
        <v>27874.613572665701</v>
      </c>
      <c r="V232" s="122">
        <v>124042.412913387</v>
      </c>
      <c r="W232" s="122">
        <v>258227.38157394499</v>
      </c>
    </row>
    <row r="233" spans="1:23" ht="12.75" x14ac:dyDescent="0.2">
      <c r="A233" s="122" t="s">
        <v>568</v>
      </c>
      <c r="B233" s="122">
        <v>9261</v>
      </c>
      <c r="C233" s="122">
        <v>9357.82969187647</v>
      </c>
      <c r="D233" s="140">
        <v>-23.397986226371199</v>
      </c>
      <c r="E233" s="140">
        <v>-11.4981784748969</v>
      </c>
      <c r="F233" s="140">
        <v>-4.3262592229673604</v>
      </c>
      <c r="G233" s="140">
        <v>-57.525748008419697</v>
      </c>
      <c r="H233" s="122"/>
      <c r="I233" s="122">
        <v>144200</v>
      </c>
      <c r="J233" s="204">
        <v>1.1868625077687001</v>
      </c>
      <c r="K233" s="198">
        <v>7.6227461858529799E-2</v>
      </c>
      <c r="L233" s="198">
        <v>1.48543689320388E-2</v>
      </c>
      <c r="M233" s="198">
        <v>1.6088765603328699E-3</v>
      </c>
      <c r="N233" s="198">
        <v>5.81345353675451E-2</v>
      </c>
      <c r="O233" s="198">
        <v>2.2066574202496501E-2</v>
      </c>
      <c r="P233" s="198">
        <v>8.0443828016643609E-3</v>
      </c>
      <c r="Q233" s="198"/>
      <c r="R233" s="122">
        <v>6947.7653716733703</v>
      </c>
      <c r="S233" s="122">
        <v>47953.913848939701</v>
      </c>
      <c r="T233" s="122">
        <v>129050.266095275</v>
      </c>
      <c r="U233" s="122">
        <v>27874.613572665701</v>
      </c>
      <c r="V233" s="122">
        <v>124042.412913387</v>
      </c>
      <c r="W233" s="122">
        <v>258227.38157394499</v>
      </c>
    </row>
    <row r="234" spans="1:23" ht="14.25" customHeight="1" x14ac:dyDescent="0.2">
      <c r="A234" s="19" t="s">
        <v>580</v>
      </c>
      <c r="B234" s="122"/>
      <c r="C234" s="122"/>
      <c r="D234" s="140"/>
      <c r="E234" s="140"/>
      <c r="F234" s="140"/>
      <c r="G234" s="140"/>
      <c r="H234" s="122"/>
      <c r="I234" s="122"/>
      <c r="J234" s="204"/>
      <c r="K234" s="198"/>
      <c r="L234" s="198"/>
      <c r="M234" s="198"/>
      <c r="N234" s="198"/>
      <c r="O234" s="198"/>
      <c r="P234" s="198"/>
      <c r="Q234" s="198"/>
      <c r="R234" s="122"/>
      <c r="S234" s="122"/>
      <c r="T234" s="122"/>
      <c r="U234" s="122"/>
      <c r="V234" s="122"/>
      <c r="W234" s="122"/>
    </row>
    <row r="235" spans="1:23" ht="12.75" x14ac:dyDescent="0.2">
      <c r="A235" s="122" t="s">
        <v>581</v>
      </c>
      <c r="B235" s="122">
        <v>12126</v>
      </c>
      <c r="C235" s="122">
        <v>11957.564443295199</v>
      </c>
      <c r="D235" s="140">
        <v>4.5511948102381696</v>
      </c>
      <c r="E235" s="140">
        <v>-11.4981784748969</v>
      </c>
      <c r="F235" s="140">
        <v>-13.721436799132301</v>
      </c>
      <c r="G235" s="140">
        <v>188.816383672933</v>
      </c>
      <c r="H235" s="122"/>
      <c r="I235" s="122">
        <v>13858</v>
      </c>
      <c r="J235" s="204">
        <v>1.1868625077687001</v>
      </c>
      <c r="K235" s="198">
        <v>0.11726078799249499</v>
      </c>
      <c r="L235" s="198">
        <v>2.1431664020782198E-2</v>
      </c>
      <c r="M235" s="198">
        <v>1.44320969836917E-3</v>
      </c>
      <c r="N235" s="198">
        <v>7.4036657526338603E-2</v>
      </c>
      <c r="O235" s="198">
        <v>2.73488237840958E-2</v>
      </c>
      <c r="P235" s="198">
        <v>1.0030307403665799E-2</v>
      </c>
      <c r="Q235" s="198"/>
      <c r="R235" s="122">
        <v>6947.7653716733703</v>
      </c>
      <c r="S235" s="122">
        <v>47953.913848939701</v>
      </c>
      <c r="T235" s="122">
        <v>129050.266095275</v>
      </c>
      <c r="U235" s="122">
        <v>27874.613572665701</v>
      </c>
      <c r="V235" s="122">
        <v>124042.412913387</v>
      </c>
      <c r="W235" s="122">
        <v>258227.38157394499</v>
      </c>
    </row>
    <row r="236" spans="1:23" ht="12.75" x14ac:dyDescent="0.2">
      <c r="A236" s="122" t="s">
        <v>582</v>
      </c>
      <c r="B236" s="122">
        <v>12926</v>
      </c>
      <c r="C236" s="122">
        <v>12794.931028367901</v>
      </c>
      <c r="D236" s="140">
        <v>-37.743128793654897</v>
      </c>
      <c r="E236" s="140">
        <v>-11.4981784748969</v>
      </c>
      <c r="F236" s="140">
        <v>-11.6177711726331</v>
      </c>
      <c r="G236" s="140">
        <v>191.47194788562501</v>
      </c>
      <c r="H236" s="122"/>
      <c r="I236" s="122">
        <v>13286</v>
      </c>
      <c r="J236" s="204">
        <v>1.1868625077687001</v>
      </c>
      <c r="K236" s="198">
        <v>9.3481860605148306E-2</v>
      </c>
      <c r="L236" s="198">
        <v>1.9569471624266099E-2</v>
      </c>
      <c r="M236" s="198">
        <v>2.25801595664609E-3</v>
      </c>
      <c r="N236" s="198">
        <v>7.4589793767876E-2</v>
      </c>
      <c r="O236" s="198">
        <v>3.25906969742586E-2</v>
      </c>
      <c r="P236" s="198">
        <v>1.07632093933464E-2</v>
      </c>
      <c r="Q236" s="198"/>
      <c r="R236" s="122">
        <v>6947.7653716733703</v>
      </c>
      <c r="S236" s="122">
        <v>47953.913848939701</v>
      </c>
      <c r="T236" s="122">
        <v>129050.266095275</v>
      </c>
      <c r="U236" s="122">
        <v>27874.613572665701</v>
      </c>
      <c r="V236" s="122">
        <v>124042.412913387</v>
      </c>
      <c r="W236" s="122">
        <v>258227.38157394499</v>
      </c>
    </row>
    <row r="237" spans="1:23" ht="12.75" x14ac:dyDescent="0.2">
      <c r="A237" s="122" t="s">
        <v>583</v>
      </c>
      <c r="B237" s="122">
        <v>12037</v>
      </c>
      <c r="C237" s="122">
        <v>12122.3415816744</v>
      </c>
      <c r="D237" s="140">
        <v>-52.715583319861501</v>
      </c>
      <c r="E237" s="140">
        <v>-11.4981784748969</v>
      </c>
      <c r="F237" s="140">
        <v>4.2168960593169702</v>
      </c>
      <c r="G237" s="140">
        <v>-25.400938281501599</v>
      </c>
      <c r="H237" s="122"/>
      <c r="I237" s="122">
        <v>15645</v>
      </c>
      <c r="J237" s="204">
        <v>1.1868625077687001</v>
      </c>
      <c r="K237" s="198">
        <v>0.104570150207734</v>
      </c>
      <c r="L237" s="198">
        <v>2.0198146372643E-2</v>
      </c>
      <c r="M237" s="198">
        <v>1.9814637264301701E-3</v>
      </c>
      <c r="N237" s="198">
        <v>7.20997123681687E-2</v>
      </c>
      <c r="O237" s="198">
        <v>3.1383828699264898E-2</v>
      </c>
      <c r="P237" s="198">
        <v>9.1403004154682003E-3</v>
      </c>
      <c r="Q237" s="198"/>
      <c r="R237" s="122">
        <v>6947.7653716733703</v>
      </c>
      <c r="S237" s="122">
        <v>47953.913848939701</v>
      </c>
      <c r="T237" s="122">
        <v>129050.266095275</v>
      </c>
      <c r="U237" s="122">
        <v>27874.613572665701</v>
      </c>
      <c r="V237" s="122">
        <v>124042.412913387</v>
      </c>
      <c r="W237" s="122">
        <v>258227.38157394499</v>
      </c>
    </row>
    <row r="238" spans="1:23" ht="12.75" x14ac:dyDescent="0.2">
      <c r="A238" s="122" t="s">
        <v>584</v>
      </c>
      <c r="B238" s="122">
        <v>10315</v>
      </c>
      <c r="C238" s="122">
        <v>10314.965376378699</v>
      </c>
      <c r="D238" s="140">
        <v>-16.385214400989199</v>
      </c>
      <c r="E238" s="140">
        <v>-11.4981784748969</v>
      </c>
      <c r="F238" s="140">
        <v>-14.893397660563499</v>
      </c>
      <c r="G238" s="140">
        <v>42.637592513884002</v>
      </c>
      <c r="H238" s="122"/>
      <c r="I238" s="122">
        <v>8343</v>
      </c>
      <c r="J238" s="204">
        <v>1.1868625077687001</v>
      </c>
      <c r="K238" s="198">
        <v>0.121059570897759</v>
      </c>
      <c r="L238" s="198">
        <v>2.16948339925686E-2</v>
      </c>
      <c r="M238" s="198">
        <v>2.2773582644132801E-3</v>
      </c>
      <c r="N238" s="198">
        <v>6.6043389667985106E-2</v>
      </c>
      <c r="O238" s="198">
        <v>2.4211914179551701E-2</v>
      </c>
      <c r="P238" s="198">
        <v>6.4724919093851101E-3</v>
      </c>
      <c r="Q238" s="198"/>
      <c r="R238" s="122">
        <v>6947.7653716733703</v>
      </c>
      <c r="S238" s="122">
        <v>47953.913848939701</v>
      </c>
      <c r="T238" s="122">
        <v>129050.266095275</v>
      </c>
      <c r="U238" s="122">
        <v>27874.613572665701</v>
      </c>
      <c r="V238" s="122">
        <v>124042.412913387</v>
      </c>
      <c r="W238" s="122">
        <v>258227.38157394499</v>
      </c>
    </row>
    <row r="239" spans="1:23" ht="12.75" x14ac:dyDescent="0.2">
      <c r="A239" s="122" t="s">
        <v>585</v>
      </c>
      <c r="B239" s="122">
        <v>12455</v>
      </c>
      <c r="C239" s="122">
        <v>12525.1722804978</v>
      </c>
      <c r="D239" s="140">
        <v>-20.025685875471702</v>
      </c>
      <c r="E239" s="140">
        <v>-11.4981784748969</v>
      </c>
      <c r="F239" s="140">
        <v>-1.79988411086703</v>
      </c>
      <c r="G239" s="140">
        <v>-36.715206226921097</v>
      </c>
      <c r="H239" s="122"/>
      <c r="I239" s="122">
        <v>25557</v>
      </c>
      <c r="J239" s="204">
        <v>1.1868625077687001</v>
      </c>
      <c r="K239" s="198">
        <v>9.7311891067026604E-2</v>
      </c>
      <c r="L239" s="198">
        <v>2.02684196110655E-2</v>
      </c>
      <c r="M239" s="198">
        <v>1.9172829361818701E-3</v>
      </c>
      <c r="N239" s="198">
        <v>7.2308956450287606E-2</v>
      </c>
      <c r="O239" s="198">
        <v>3.2124271236843097E-2</v>
      </c>
      <c r="P239" s="198">
        <v>1.02907226982823E-2</v>
      </c>
      <c r="Q239" s="198"/>
      <c r="R239" s="122">
        <v>6947.7653716733703</v>
      </c>
      <c r="S239" s="122">
        <v>47953.913848939701</v>
      </c>
      <c r="T239" s="122">
        <v>129050.266095275</v>
      </c>
      <c r="U239" s="122">
        <v>27874.613572665701</v>
      </c>
      <c r="V239" s="122">
        <v>124042.412913387</v>
      </c>
      <c r="W239" s="122">
        <v>258227.38157394499</v>
      </c>
    </row>
    <row r="240" spans="1:23" ht="12.75" x14ac:dyDescent="0.2">
      <c r="A240" s="122" t="s">
        <v>586</v>
      </c>
      <c r="B240" s="122">
        <v>12912</v>
      </c>
      <c r="C240" s="122">
        <v>12935.791761917601</v>
      </c>
      <c r="D240" s="140">
        <v>-19.341049555644599</v>
      </c>
      <c r="E240" s="140">
        <v>-11.4981784748969</v>
      </c>
      <c r="F240" s="140">
        <v>-24.9661183725811</v>
      </c>
      <c r="G240" s="140">
        <v>32.041304211489098</v>
      </c>
      <c r="H240" s="122"/>
      <c r="I240" s="122">
        <v>5803</v>
      </c>
      <c r="J240" s="204">
        <v>1.1868625077687001</v>
      </c>
      <c r="K240" s="198">
        <v>0.104256419093572</v>
      </c>
      <c r="L240" s="198">
        <v>2.0161985180079299E-2</v>
      </c>
      <c r="M240" s="198">
        <v>1.7232465965879701E-3</v>
      </c>
      <c r="N240" s="198">
        <v>8.5473031190763396E-2</v>
      </c>
      <c r="O240" s="198">
        <v>3.17077373772187E-2</v>
      </c>
      <c r="P240" s="198">
        <v>1.0339479579527799E-2</v>
      </c>
      <c r="Q240" s="198"/>
      <c r="R240" s="122">
        <v>6947.7653716733703</v>
      </c>
      <c r="S240" s="122">
        <v>47953.913848939701</v>
      </c>
      <c r="T240" s="122">
        <v>129050.266095275</v>
      </c>
      <c r="U240" s="122">
        <v>27874.613572665701</v>
      </c>
      <c r="V240" s="122">
        <v>124042.412913387</v>
      </c>
      <c r="W240" s="122">
        <v>258227.38157394499</v>
      </c>
    </row>
    <row r="241" spans="1:23" ht="12.75" x14ac:dyDescent="0.2">
      <c r="A241" s="122" t="s">
        <v>587</v>
      </c>
      <c r="B241" s="122">
        <v>12144</v>
      </c>
      <c r="C241" s="122">
        <v>12207.299168027501</v>
      </c>
      <c r="D241" s="140">
        <v>36.610787946111799</v>
      </c>
      <c r="E241" s="140">
        <v>-11.4981784748969</v>
      </c>
      <c r="F241" s="140">
        <v>-15.566092376393801</v>
      </c>
      <c r="G241" s="140">
        <v>-72.761403052913494</v>
      </c>
      <c r="H241" s="122"/>
      <c r="I241" s="122">
        <v>22109</v>
      </c>
      <c r="J241" s="204">
        <v>1.1868625077687001</v>
      </c>
      <c r="K241" s="198">
        <v>0.102627889094939</v>
      </c>
      <c r="L241" s="198">
        <v>2.07607761545072E-2</v>
      </c>
      <c r="M241" s="198">
        <v>1.6735266181193201E-3</v>
      </c>
      <c r="N241" s="198">
        <v>7.50373151205391E-2</v>
      </c>
      <c r="O241" s="198">
        <v>2.93545614907956E-2</v>
      </c>
      <c r="P241" s="198">
        <v>1.0176851056131E-2</v>
      </c>
      <c r="Q241" s="198"/>
      <c r="R241" s="122">
        <v>6947.7653716733703</v>
      </c>
      <c r="S241" s="122">
        <v>47953.913848939701</v>
      </c>
      <c r="T241" s="122">
        <v>129050.266095275</v>
      </c>
      <c r="U241" s="122">
        <v>27874.613572665701</v>
      </c>
      <c r="V241" s="122">
        <v>124042.412913387</v>
      </c>
      <c r="W241" s="122">
        <v>258227.38157394499</v>
      </c>
    </row>
    <row r="242" spans="1:23" ht="12.75" x14ac:dyDescent="0.2">
      <c r="A242" s="122" t="s">
        <v>588</v>
      </c>
      <c r="B242" s="122">
        <v>13590</v>
      </c>
      <c r="C242" s="122">
        <v>13152.6683535762</v>
      </c>
      <c r="D242" s="140">
        <v>132.90409137685899</v>
      </c>
      <c r="E242" s="140">
        <v>-11.4981784748969</v>
      </c>
      <c r="F242" s="140">
        <v>-20.569601832806502</v>
      </c>
      <c r="G242" s="140">
        <v>336.48106628261002</v>
      </c>
      <c r="H242" s="122"/>
      <c r="I242" s="122">
        <v>4472</v>
      </c>
      <c r="J242" s="204">
        <v>1.1868625077687001</v>
      </c>
      <c r="K242" s="198">
        <v>0.126565295169946</v>
      </c>
      <c r="L242" s="198">
        <v>2.0796064400715599E-2</v>
      </c>
      <c r="M242" s="198">
        <v>1.11806797853309E-3</v>
      </c>
      <c r="N242" s="198">
        <v>9.0116279069767394E-2</v>
      </c>
      <c r="O242" s="198">
        <v>3.5107334525939199E-2</v>
      </c>
      <c r="P242" s="198">
        <v>8.4973166368515207E-3</v>
      </c>
      <c r="Q242" s="198"/>
      <c r="R242" s="122">
        <v>6947.7653716733703</v>
      </c>
      <c r="S242" s="122">
        <v>47953.913848939701</v>
      </c>
      <c r="T242" s="122">
        <v>129050.266095275</v>
      </c>
      <c r="U242" s="122">
        <v>27874.613572665701</v>
      </c>
      <c r="V242" s="122">
        <v>124042.412913387</v>
      </c>
      <c r="W242" s="122">
        <v>258227.38157394499</v>
      </c>
    </row>
    <row r="243" spans="1:23" ht="12.75" x14ac:dyDescent="0.2">
      <c r="A243" s="122" t="s">
        <v>589</v>
      </c>
      <c r="B243" s="122">
        <v>11158</v>
      </c>
      <c r="C243" s="122">
        <v>11005.930447528999</v>
      </c>
      <c r="D243" s="140">
        <v>28.1779224197197</v>
      </c>
      <c r="E243" s="140">
        <v>-11.4981784748969</v>
      </c>
      <c r="F243" s="140">
        <v>-6.3847834110870103</v>
      </c>
      <c r="G243" s="140">
        <v>142.154992669688</v>
      </c>
      <c r="H243" s="122"/>
      <c r="I243" s="122">
        <v>9985</v>
      </c>
      <c r="J243" s="204">
        <v>1.1868625077687001</v>
      </c>
      <c r="K243" s="198">
        <v>0.12218327491236899</v>
      </c>
      <c r="L243" s="198">
        <v>2.07310966449675E-2</v>
      </c>
      <c r="M243" s="198">
        <v>1.60240360540811E-3</v>
      </c>
      <c r="N243" s="198">
        <v>6.8402603905858797E-2</v>
      </c>
      <c r="O243" s="198">
        <v>2.76414621932899E-2</v>
      </c>
      <c r="P243" s="198">
        <v>7.3109664496745098E-3</v>
      </c>
      <c r="Q243" s="198"/>
      <c r="R243" s="122">
        <v>6947.7653716733703</v>
      </c>
      <c r="S243" s="122">
        <v>47953.913848939701</v>
      </c>
      <c r="T243" s="122">
        <v>129050.266095275</v>
      </c>
      <c r="U243" s="122">
        <v>27874.613572665701</v>
      </c>
      <c r="V243" s="122">
        <v>124042.412913387</v>
      </c>
      <c r="W243" s="122">
        <v>258227.38157394499</v>
      </c>
    </row>
    <row r="244" spans="1:23" ht="12.75" x14ac:dyDescent="0.2">
      <c r="A244" s="122" t="s">
        <v>590</v>
      </c>
      <c r="B244" s="122">
        <v>9857</v>
      </c>
      <c r="C244" s="122">
        <v>10024.057922169301</v>
      </c>
      <c r="D244" s="140">
        <v>-43.073979981481003</v>
      </c>
      <c r="E244" s="140">
        <v>-11.4981784748969</v>
      </c>
      <c r="F244" s="140">
        <v>9.9470183218750492</v>
      </c>
      <c r="G244" s="140">
        <v>-121.95224785083801</v>
      </c>
      <c r="H244" s="122"/>
      <c r="I244" s="122">
        <v>145218</v>
      </c>
      <c r="J244" s="204">
        <v>1.1868625077687001</v>
      </c>
      <c r="K244" s="198">
        <v>8.6304728064014097E-2</v>
      </c>
      <c r="L244" s="198">
        <v>1.74289688606096E-2</v>
      </c>
      <c r="M244" s="198">
        <v>1.78352545827652E-3</v>
      </c>
      <c r="N244" s="198">
        <v>5.9310829236045103E-2</v>
      </c>
      <c r="O244" s="198">
        <v>2.3757385448084901E-2</v>
      </c>
      <c r="P244" s="198">
        <v>8.4424795824209094E-3</v>
      </c>
      <c r="Q244" s="198"/>
      <c r="R244" s="122">
        <v>6947.7653716733703</v>
      </c>
      <c r="S244" s="122">
        <v>47953.913848939701</v>
      </c>
      <c r="T244" s="122">
        <v>129050.266095275</v>
      </c>
      <c r="U244" s="122">
        <v>27874.613572665701</v>
      </c>
      <c r="V244" s="122">
        <v>124042.412913387</v>
      </c>
      <c r="W244" s="122">
        <v>258227.38157394499</v>
      </c>
    </row>
    <row r="245" spans="1:23" ht="14.25" customHeight="1" x14ac:dyDescent="0.2">
      <c r="A245" s="19" t="s">
        <v>591</v>
      </c>
      <c r="B245" s="122"/>
      <c r="C245" s="122"/>
      <c r="D245" s="140"/>
      <c r="E245" s="140"/>
      <c r="F245" s="140"/>
      <c r="G245" s="140"/>
      <c r="H245" s="122"/>
      <c r="I245" s="122"/>
      <c r="J245" s="204"/>
      <c r="K245" s="198"/>
      <c r="L245" s="198"/>
      <c r="M245" s="198"/>
      <c r="N245" s="198"/>
      <c r="O245" s="198"/>
      <c r="P245" s="198"/>
      <c r="Q245" s="198"/>
      <c r="R245" s="122"/>
      <c r="S245" s="122"/>
      <c r="T245" s="122"/>
      <c r="U245" s="122"/>
      <c r="V245" s="122"/>
      <c r="W245" s="122"/>
    </row>
    <row r="246" spans="1:23" ht="12.75" x14ac:dyDescent="0.2">
      <c r="A246" s="122" t="s">
        <v>592</v>
      </c>
      <c r="B246" s="122">
        <v>12913</v>
      </c>
      <c r="C246" s="122">
        <v>12805.4314733555</v>
      </c>
      <c r="D246" s="140">
        <v>33.7817730213918</v>
      </c>
      <c r="E246" s="140">
        <v>-11.4981784748969</v>
      </c>
      <c r="F246" s="140">
        <v>-20.964835317719398</v>
      </c>
      <c r="G246" s="140">
        <v>105.781634984218</v>
      </c>
      <c r="H246" s="122"/>
      <c r="I246" s="122">
        <v>22781</v>
      </c>
      <c r="J246" s="204">
        <v>1.1868625077687001</v>
      </c>
      <c r="K246" s="198">
        <v>9.8547034809709805E-2</v>
      </c>
      <c r="L246" s="198">
        <v>2.3089416619112402E-2</v>
      </c>
      <c r="M246" s="198">
        <v>1.62416048461437E-3</v>
      </c>
      <c r="N246" s="198">
        <v>7.7345156051095196E-2</v>
      </c>
      <c r="O246" s="198">
        <v>3.22637285457179E-2</v>
      </c>
      <c r="P246" s="198">
        <v>1.01839252008252E-2</v>
      </c>
      <c r="Q246" s="198"/>
      <c r="R246" s="122">
        <v>6947.7653716733703</v>
      </c>
      <c r="S246" s="122">
        <v>47953.913848939701</v>
      </c>
      <c r="T246" s="122">
        <v>129050.266095275</v>
      </c>
      <c r="U246" s="122">
        <v>27874.613572665701</v>
      </c>
      <c r="V246" s="122">
        <v>124042.412913387</v>
      </c>
      <c r="W246" s="122">
        <v>258227.38157394499</v>
      </c>
    </row>
    <row r="247" spans="1:23" ht="12.75" x14ac:dyDescent="0.2">
      <c r="A247" s="122" t="s">
        <v>593</v>
      </c>
      <c r="B247" s="122">
        <v>10316</v>
      </c>
      <c r="C247" s="122">
        <v>10340.1161716146</v>
      </c>
      <c r="D247" s="140">
        <v>-39.327934996721602</v>
      </c>
      <c r="E247" s="140">
        <v>-11.4981784748969</v>
      </c>
      <c r="F247" s="140">
        <v>-22.655822638558</v>
      </c>
      <c r="G247" s="140">
        <v>49.385107811378901</v>
      </c>
      <c r="H247" s="122"/>
      <c r="I247" s="122">
        <v>50988</v>
      </c>
      <c r="J247" s="204">
        <v>1.1868625077687001</v>
      </c>
      <c r="K247" s="198">
        <v>8.0548364321016697E-2</v>
      </c>
      <c r="L247" s="198">
        <v>1.70236133992312E-2</v>
      </c>
      <c r="M247" s="198">
        <v>1.3728720483251E-3</v>
      </c>
      <c r="N247" s="198">
        <v>6.4270024319447699E-2</v>
      </c>
      <c r="O247" s="198">
        <v>2.5633482388012899E-2</v>
      </c>
      <c r="P247" s="198">
        <v>8.4725817839491607E-3</v>
      </c>
      <c r="Q247" s="198"/>
      <c r="R247" s="122">
        <v>6947.7653716733703</v>
      </c>
      <c r="S247" s="122">
        <v>47953.913848939701</v>
      </c>
      <c r="T247" s="122">
        <v>129050.266095275</v>
      </c>
      <c r="U247" s="122">
        <v>27874.613572665701</v>
      </c>
      <c r="V247" s="122">
        <v>124042.412913387</v>
      </c>
      <c r="W247" s="122">
        <v>258227.38157394499</v>
      </c>
    </row>
    <row r="248" spans="1:23" ht="12.75" x14ac:dyDescent="0.2">
      <c r="A248" s="122" t="s">
        <v>594</v>
      </c>
      <c r="B248" s="122">
        <v>10574</v>
      </c>
      <c r="C248" s="122">
        <v>10619.9877639513</v>
      </c>
      <c r="D248" s="140">
        <v>10.2798909252861</v>
      </c>
      <c r="E248" s="140">
        <v>-11.4981784748969</v>
      </c>
      <c r="F248" s="140">
        <v>-21.038080486567502</v>
      </c>
      <c r="G248" s="140">
        <v>-24.039117788751899</v>
      </c>
      <c r="H248" s="122"/>
      <c r="I248" s="122">
        <v>57062</v>
      </c>
      <c r="J248" s="204">
        <v>1.1868625077687001</v>
      </c>
      <c r="K248" s="198">
        <v>9.3126774385755798E-2</v>
      </c>
      <c r="L248" s="198">
        <v>1.73670744102906E-2</v>
      </c>
      <c r="M248" s="198">
        <v>1.52465739020714E-3</v>
      </c>
      <c r="N248" s="198">
        <v>6.6103536504153404E-2</v>
      </c>
      <c r="O248" s="198">
        <v>2.6217097192527399E-2</v>
      </c>
      <c r="P248" s="198">
        <v>8.4294276401107593E-3</v>
      </c>
      <c r="Q248" s="198"/>
      <c r="R248" s="122">
        <v>6947.7653716733703</v>
      </c>
      <c r="S248" s="122">
        <v>47953.913848939701</v>
      </c>
      <c r="T248" s="122">
        <v>129050.266095275</v>
      </c>
      <c r="U248" s="122">
        <v>27874.613572665701</v>
      </c>
      <c r="V248" s="122">
        <v>124042.412913387</v>
      </c>
      <c r="W248" s="122">
        <v>258227.38157394499</v>
      </c>
    </row>
    <row r="249" spans="1:23" ht="12.75" x14ac:dyDescent="0.2">
      <c r="A249" s="122" t="s">
        <v>595</v>
      </c>
      <c r="B249" s="122">
        <v>11009</v>
      </c>
      <c r="C249" s="122">
        <v>10936.092502453101</v>
      </c>
      <c r="D249" s="140">
        <v>97.624228436579003</v>
      </c>
      <c r="E249" s="140">
        <v>-11.4981784748969</v>
      </c>
      <c r="F249" s="140">
        <v>-24.315765276641301</v>
      </c>
      <c r="G249" s="140">
        <v>10.616431595550599</v>
      </c>
      <c r="H249" s="122"/>
      <c r="I249" s="122">
        <v>10079</v>
      </c>
      <c r="J249" s="204">
        <v>1.1868625077687001</v>
      </c>
      <c r="K249" s="198">
        <v>0.113404107550352</v>
      </c>
      <c r="L249" s="198">
        <v>2.2025994642325599E-2</v>
      </c>
      <c r="M249" s="198">
        <v>1.09137811290803E-3</v>
      </c>
      <c r="N249" s="198">
        <v>6.8161523960710402E-2</v>
      </c>
      <c r="O249" s="198">
        <v>2.52009127889672E-2</v>
      </c>
      <c r="P249" s="198">
        <v>8.5325925190991199E-3</v>
      </c>
      <c r="Q249" s="198"/>
      <c r="R249" s="122">
        <v>6947.7653716733703</v>
      </c>
      <c r="S249" s="122">
        <v>47953.913848939701</v>
      </c>
      <c r="T249" s="122">
        <v>129050.266095275</v>
      </c>
      <c r="U249" s="122">
        <v>27874.613572665701</v>
      </c>
      <c r="V249" s="122">
        <v>124042.412913387</v>
      </c>
      <c r="W249" s="122">
        <v>258227.38157394499</v>
      </c>
    </row>
    <row r="250" spans="1:23" ht="12.75" x14ac:dyDescent="0.2">
      <c r="A250" s="122" t="s">
        <v>596</v>
      </c>
      <c r="B250" s="122">
        <v>12948</v>
      </c>
      <c r="C250" s="122">
        <v>12713.4580407706</v>
      </c>
      <c r="D250" s="140">
        <v>41.199377768719998</v>
      </c>
      <c r="E250" s="140">
        <v>-11.4981784748969</v>
      </c>
      <c r="F250" s="140">
        <v>-19.732342886142799</v>
      </c>
      <c r="G250" s="140">
        <v>224.31829146930099</v>
      </c>
      <c r="H250" s="122"/>
      <c r="I250" s="122">
        <v>15235</v>
      </c>
      <c r="J250" s="204">
        <v>1.1868625077687001</v>
      </c>
      <c r="K250" s="198">
        <v>0.104561864128651</v>
      </c>
      <c r="L250" s="198">
        <v>1.7656711519527399E-2</v>
      </c>
      <c r="M250" s="198">
        <v>1.3784049885132901E-3</v>
      </c>
      <c r="N250" s="198">
        <v>8.1457170987856903E-2</v>
      </c>
      <c r="O250" s="198">
        <v>3.4394486380045899E-2</v>
      </c>
      <c r="P250" s="198">
        <v>9.3862815884476498E-3</v>
      </c>
      <c r="Q250" s="198"/>
      <c r="R250" s="122">
        <v>6947.7653716733703</v>
      </c>
      <c r="S250" s="122">
        <v>47953.913848939701</v>
      </c>
      <c r="T250" s="122">
        <v>129050.266095275</v>
      </c>
      <c r="U250" s="122">
        <v>27874.613572665701</v>
      </c>
      <c r="V250" s="122">
        <v>124042.412913387</v>
      </c>
      <c r="W250" s="122">
        <v>258227.38157394499</v>
      </c>
    </row>
    <row r="251" spans="1:23" ht="12.75" x14ac:dyDescent="0.2">
      <c r="A251" s="122" t="s">
        <v>597</v>
      </c>
      <c r="B251" s="122">
        <v>13675</v>
      </c>
      <c r="C251" s="122">
        <v>13632.869861445901</v>
      </c>
      <c r="D251" s="140">
        <v>11.8786857185189</v>
      </c>
      <c r="E251" s="140">
        <v>-11.4981784748969</v>
      </c>
      <c r="F251" s="140">
        <v>-21.1554189662894</v>
      </c>
      <c r="G251" s="140">
        <v>63.0741339739292</v>
      </c>
      <c r="H251" s="122"/>
      <c r="I251" s="122">
        <v>15326</v>
      </c>
      <c r="J251" s="204">
        <v>1.1868625077687001</v>
      </c>
      <c r="K251" s="198">
        <v>0.124102831789117</v>
      </c>
      <c r="L251" s="198">
        <v>2.0422810909565398E-2</v>
      </c>
      <c r="M251" s="198">
        <v>2.15320370612032E-3</v>
      </c>
      <c r="N251" s="198">
        <v>8.3583452955761403E-2</v>
      </c>
      <c r="O251" s="198">
        <v>3.2689547174735697E-2</v>
      </c>
      <c r="P251" s="198">
        <v>1.1549001696463499E-2</v>
      </c>
      <c r="Q251" s="198"/>
      <c r="R251" s="122">
        <v>6947.7653716733703</v>
      </c>
      <c r="S251" s="122">
        <v>47953.913848939701</v>
      </c>
      <c r="T251" s="122">
        <v>129050.266095275</v>
      </c>
      <c r="U251" s="122">
        <v>27874.613572665701</v>
      </c>
      <c r="V251" s="122">
        <v>124042.412913387</v>
      </c>
      <c r="W251" s="122">
        <v>258227.38157394499</v>
      </c>
    </row>
    <row r="252" spans="1:23" ht="12.75" x14ac:dyDescent="0.2">
      <c r="A252" s="122" t="s">
        <v>598</v>
      </c>
      <c r="B252" s="122">
        <v>13981</v>
      </c>
      <c r="C252" s="122">
        <v>13786.3785771287</v>
      </c>
      <c r="D252" s="140">
        <v>12.5596611798911</v>
      </c>
      <c r="E252" s="140">
        <v>-11.4981784748969</v>
      </c>
      <c r="F252" s="140">
        <v>-14.124297770839799</v>
      </c>
      <c r="G252" s="140">
        <v>207.34941442535299</v>
      </c>
      <c r="H252" s="122"/>
      <c r="I252" s="122">
        <v>26362</v>
      </c>
      <c r="J252" s="204">
        <v>1.1868625077687001</v>
      </c>
      <c r="K252" s="198">
        <v>9.8019877095819705E-2</v>
      </c>
      <c r="L252" s="198">
        <v>2.01046961535544E-2</v>
      </c>
      <c r="M252" s="198">
        <v>1.9346028374174901E-3</v>
      </c>
      <c r="N252" s="198">
        <v>7.67013124952583E-2</v>
      </c>
      <c r="O252" s="198">
        <v>3.5467718685987401E-2</v>
      </c>
      <c r="P252" s="198">
        <v>1.23283514149154E-2</v>
      </c>
      <c r="Q252" s="198"/>
      <c r="R252" s="122">
        <v>6947.7653716733703</v>
      </c>
      <c r="S252" s="122">
        <v>47953.913848939701</v>
      </c>
      <c r="T252" s="122">
        <v>129050.266095275</v>
      </c>
      <c r="U252" s="122">
        <v>27874.613572665701</v>
      </c>
      <c r="V252" s="122">
        <v>124042.412913387</v>
      </c>
      <c r="W252" s="122">
        <v>258227.38157394499</v>
      </c>
    </row>
    <row r="253" spans="1:23" ht="12.75" x14ac:dyDescent="0.2">
      <c r="A253" s="122" t="s">
        <v>599</v>
      </c>
      <c r="B253" s="122">
        <v>14477</v>
      </c>
      <c r="C253" s="122">
        <v>13877.0004918757</v>
      </c>
      <c r="D253" s="140">
        <v>354.29901175442302</v>
      </c>
      <c r="E253" s="140">
        <v>33.8176064466805</v>
      </c>
      <c r="F253" s="140">
        <v>-26.039173934060301</v>
      </c>
      <c r="G253" s="140">
        <v>238.22106525246099</v>
      </c>
      <c r="H253" s="122"/>
      <c r="I253" s="122">
        <v>10036</v>
      </c>
      <c r="J253" s="204">
        <v>1.1868625077687001</v>
      </c>
      <c r="K253" s="198">
        <v>0.10143483459545601</v>
      </c>
      <c r="L253" s="198">
        <v>2.06257473096851E-2</v>
      </c>
      <c r="M253" s="198">
        <v>1.19569549621363E-3</v>
      </c>
      <c r="N253" s="198">
        <v>8.7186129932243894E-2</v>
      </c>
      <c r="O253" s="198">
        <v>3.7365484256675997E-2</v>
      </c>
      <c r="P253" s="198">
        <v>1.07612594659227E-2</v>
      </c>
      <c r="Q253" s="198"/>
      <c r="R253" s="122">
        <v>6947.7653716733703</v>
      </c>
      <c r="S253" s="122">
        <v>47953.913848939701</v>
      </c>
      <c r="T253" s="122">
        <v>129050.266095275</v>
      </c>
      <c r="U253" s="122">
        <v>27874.613572665701</v>
      </c>
      <c r="V253" s="122">
        <v>124042.412913387</v>
      </c>
      <c r="W253" s="122">
        <v>258227.38157394499</v>
      </c>
    </row>
    <row r="254" spans="1:23" ht="12.75" x14ac:dyDescent="0.2">
      <c r="A254" s="122" t="s">
        <v>600</v>
      </c>
      <c r="B254" s="122">
        <v>13180</v>
      </c>
      <c r="C254" s="122">
        <v>13077.0206146989</v>
      </c>
      <c r="D254" s="140">
        <v>62.75527102142</v>
      </c>
      <c r="E254" s="140">
        <v>-11.4981784748969</v>
      </c>
      <c r="F254" s="140">
        <v>-23.397584546134901</v>
      </c>
      <c r="G254" s="140">
        <v>75.395656574486907</v>
      </c>
      <c r="H254" s="122"/>
      <c r="I254" s="122">
        <v>20101</v>
      </c>
      <c r="J254" s="204">
        <v>1.1868625077687001</v>
      </c>
      <c r="K254" s="198">
        <v>0.105915128600567</v>
      </c>
      <c r="L254" s="198">
        <v>1.9004029650266201E-2</v>
      </c>
      <c r="M254" s="198">
        <v>1.44271429282125E-3</v>
      </c>
      <c r="N254" s="198">
        <v>8.6811601412864994E-2</v>
      </c>
      <c r="O254" s="198">
        <v>3.2684941047709103E-2</v>
      </c>
      <c r="P254" s="198">
        <v>1.0496990199492601E-2</v>
      </c>
      <c r="Q254" s="198"/>
      <c r="R254" s="122">
        <v>6947.7653716733703</v>
      </c>
      <c r="S254" s="122">
        <v>47953.913848939701</v>
      </c>
      <c r="T254" s="122">
        <v>129050.266095275</v>
      </c>
      <c r="U254" s="122">
        <v>27874.613572665701</v>
      </c>
      <c r="V254" s="122">
        <v>124042.412913387</v>
      </c>
      <c r="W254" s="122">
        <v>258227.38157394499</v>
      </c>
    </row>
    <row r="255" spans="1:23" ht="12.75" x14ac:dyDescent="0.2">
      <c r="A255" s="122" t="s">
        <v>601</v>
      </c>
      <c r="B255" s="122">
        <v>14451</v>
      </c>
      <c r="C255" s="122">
        <v>14207.301384665599</v>
      </c>
      <c r="D255" s="140">
        <v>60.268894615047998</v>
      </c>
      <c r="E255" s="140">
        <v>-11.4981784748969</v>
      </c>
      <c r="F255" s="140">
        <v>-17.463881508878401</v>
      </c>
      <c r="G255" s="140">
        <v>212.38586134661099</v>
      </c>
      <c r="H255" s="122"/>
      <c r="I255" s="122">
        <v>6750</v>
      </c>
      <c r="J255" s="204">
        <v>1.1868625077687001</v>
      </c>
      <c r="K255" s="198">
        <v>0.10237037037037</v>
      </c>
      <c r="L255" s="198">
        <v>2.1333333333333301E-2</v>
      </c>
      <c r="M255" s="198">
        <v>1.77777777777778E-3</v>
      </c>
      <c r="N255" s="198">
        <v>9.1999999999999998E-2</v>
      </c>
      <c r="O255" s="198">
        <v>4.11851851851852E-2</v>
      </c>
      <c r="P255" s="198">
        <v>9.0370370370370396E-3</v>
      </c>
      <c r="Q255" s="198"/>
      <c r="R255" s="122">
        <v>6947.7653716733703</v>
      </c>
      <c r="S255" s="122">
        <v>47953.913848939701</v>
      </c>
      <c r="T255" s="122">
        <v>129050.266095275</v>
      </c>
      <c r="U255" s="122">
        <v>27874.613572665701</v>
      </c>
      <c r="V255" s="122">
        <v>124042.412913387</v>
      </c>
      <c r="W255" s="122">
        <v>258227.38157394499</v>
      </c>
    </row>
    <row r="256" spans="1:23" ht="12.75" x14ac:dyDescent="0.2">
      <c r="A256" s="122" t="s">
        <v>602</v>
      </c>
      <c r="B256" s="122">
        <v>17490</v>
      </c>
      <c r="C256" s="122">
        <v>17524.077686284101</v>
      </c>
      <c r="D256" s="140">
        <v>126.63423866432299</v>
      </c>
      <c r="E256" s="140">
        <v>-11.4981784748969</v>
      </c>
      <c r="F256" s="140">
        <v>-19.850878825405399</v>
      </c>
      <c r="G256" s="140">
        <v>-129.76272600728001</v>
      </c>
      <c r="H256" s="122"/>
      <c r="I256" s="122">
        <v>10759</v>
      </c>
      <c r="J256" s="204">
        <v>1.1868625077687001</v>
      </c>
      <c r="K256" s="198">
        <v>0.12454689097499801</v>
      </c>
      <c r="L256" s="198">
        <v>2.7883632307835301E-2</v>
      </c>
      <c r="M256" s="198">
        <v>3.5319267589924699E-3</v>
      </c>
      <c r="N256" s="198">
        <v>0.107537875267218</v>
      </c>
      <c r="O256" s="198">
        <v>4.47997025745887E-2</v>
      </c>
      <c r="P256" s="198">
        <v>1.37559252718654E-2</v>
      </c>
      <c r="Q256" s="198"/>
      <c r="R256" s="122">
        <v>6947.7653716733703</v>
      </c>
      <c r="S256" s="122">
        <v>47953.913848939701</v>
      </c>
      <c r="T256" s="122">
        <v>129050.266095275</v>
      </c>
      <c r="U256" s="122">
        <v>27874.613572665701</v>
      </c>
      <c r="V256" s="122">
        <v>124042.412913387</v>
      </c>
      <c r="W256" s="122">
        <v>258227.38157394499</v>
      </c>
    </row>
    <row r="257" spans="1:23" ht="12.75" x14ac:dyDescent="0.2">
      <c r="A257" s="122" t="s">
        <v>603</v>
      </c>
      <c r="B257" s="122">
        <v>12326</v>
      </c>
      <c r="C257" s="122">
        <v>12268.016783077401</v>
      </c>
      <c r="D257" s="140">
        <v>85.218087635817994</v>
      </c>
      <c r="E257" s="140">
        <v>-11.4981784748969</v>
      </c>
      <c r="F257" s="140">
        <v>-14.478192425334701</v>
      </c>
      <c r="G257" s="140">
        <v>-1.5145677984997501</v>
      </c>
      <c r="H257" s="122"/>
      <c r="I257" s="122">
        <v>10790</v>
      </c>
      <c r="J257" s="204">
        <v>1.1868625077687001</v>
      </c>
      <c r="K257" s="198">
        <v>0.12761816496756301</v>
      </c>
      <c r="L257" s="198">
        <v>2.05746061167748E-2</v>
      </c>
      <c r="M257" s="198">
        <v>1.8535681186283601E-3</v>
      </c>
      <c r="N257" s="198">
        <v>8.1464318813716394E-2</v>
      </c>
      <c r="O257" s="198">
        <v>2.9471733086190902E-2</v>
      </c>
      <c r="P257" s="198">
        <v>8.8971269694161307E-3</v>
      </c>
      <c r="Q257" s="198"/>
      <c r="R257" s="122">
        <v>6947.7653716733703</v>
      </c>
      <c r="S257" s="122">
        <v>47953.913848939701</v>
      </c>
      <c r="T257" s="122">
        <v>129050.266095275</v>
      </c>
      <c r="U257" s="122">
        <v>27874.613572665701</v>
      </c>
      <c r="V257" s="122">
        <v>124042.412913387</v>
      </c>
      <c r="W257" s="122">
        <v>258227.38157394499</v>
      </c>
    </row>
    <row r="258" spans="1:23" ht="12.75" x14ac:dyDescent="0.2">
      <c r="A258" s="122" t="s">
        <v>604</v>
      </c>
      <c r="B258" s="122">
        <v>11707</v>
      </c>
      <c r="C258" s="122">
        <v>11640.6423191741</v>
      </c>
      <c r="D258" s="140">
        <v>87.482225337482006</v>
      </c>
      <c r="E258" s="140">
        <v>-11.4981784748969</v>
      </c>
      <c r="F258" s="140">
        <v>-23.217640413236499</v>
      </c>
      <c r="G258" s="140">
        <v>13.5502597081744</v>
      </c>
      <c r="H258" s="122"/>
      <c r="I258" s="122">
        <v>11009</v>
      </c>
      <c r="J258" s="204">
        <v>1.1868625077687001</v>
      </c>
      <c r="K258" s="198">
        <v>0.104914161140885</v>
      </c>
      <c r="L258" s="198">
        <v>1.99836497411209E-2</v>
      </c>
      <c r="M258" s="198">
        <v>2.1800345172131902E-3</v>
      </c>
      <c r="N258" s="198">
        <v>7.6937051503315507E-2</v>
      </c>
      <c r="O258" s="198">
        <v>2.6432918521209901E-2</v>
      </c>
      <c r="P258" s="198">
        <v>9.3559814697065993E-3</v>
      </c>
      <c r="Q258" s="198"/>
      <c r="R258" s="122">
        <v>6947.7653716733703</v>
      </c>
      <c r="S258" s="122">
        <v>47953.913848939701</v>
      </c>
      <c r="T258" s="122">
        <v>129050.266095275</v>
      </c>
      <c r="U258" s="122">
        <v>27874.613572665701</v>
      </c>
      <c r="V258" s="122">
        <v>124042.412913387</v>
      </c>
      <c r="W258" s="122">
        <v>258227.38157394499</v>
      </c>
    </row>
    <row r="259" spans="1:23" ht="12.75" x14ac:dyDescent="0.2">
      <c r="A259" s="122" t="s">
        <v>605</v>
      </c>
      <c r="B259" s="122">
        <v>14572</v>
      </c>
      <c r="C259" s="122">
        <v>14032.8969385583</v>
      </c>
      <c r="D259" s="140">
        <v>219.991934737549</v>
      </c>
      <c r="E259" s="140">
        <v>-11.4981784748969</v>
      </c>
      <c r="F259" s="140">
        <v>-27.967858392495099</v>
      </c>
      <c r="G259" s="140">
        <v>358.489565721004</v>
      </c>
      <c r="H259" s="122"/>
      <c r="I259" s="122">
        <v>6715</v>
      </c>
      <c r="J259" s="204">
        <v>1.1868625077687001</v>
      </c>
      <c r="K259" s="198">
        <v>0.10379746835443</v>
      </c>
      <c r="L259" s="198">
        <v>2.08488458674609E-2</v>
      </c>
      <c r="M259" s="198">
        <v>2.08488458674609E-3</v>
      </c>
      <c r="N259" s="198">
        <v>9.26284437825763E-2</v>
      </c>
      <c r="O259" s="198">
        <v>3.7379002233804901E-2</v>
      </c>
      <c r="P259" s="198">
        <v>1.0126582278481001E-2</v>
      </c>
      <c r="Q259" s="198"/>
      <c r="R259" s="122">
        <v>6947.7653716733703</v>
      </c>
      <c r="S259" s="122">
        <v>47953.913848939701</v>
      </c>
      <c r="T259" s="122">
        <v>129050.266095275</v>
      </c>
      <c r="U259" s="122">
        <v>27874.613572665701</v>
      </c>
      <c r="V259" s="122">
        <v>124042.412913387</v>
      </c>
      <c r="W259" s="122">
        <v>258227.38157394499</v>
      </c>
    </row>
    <row r="260" spans="1:23" ht="12.75" x14ac:dyDescent="0.2">
      <c r="A260" s="122" t="s">
        <v>606</v>
      </c>
      <c r="B260" s="122">
        <v>15799</v>
      </c>
      <c r="C260" s="122">
        <v>14678.4981232766</v>
      </c>
      <c r="D260" s="140">
        <v>348.89696330060298</v>
      </c>
      <c r="E260" s="140">
        <v>494.23653335892197</v>
      </c>
      <c r="F260" s="140">
        <v>-18.211488953265299</v>
      </c>
      <c r="G260" s="140">
        <v>295.54201584142902</v>
      </c>
      <c r="H260" s="122"/>
      <c r="I260" s="122">
        <v>7035</v>
      </c>
      <c r="J260" s="204">
        <v>1.1868625077687001</v>
      </c>
      <c r="K260" s="198">
        <v>0.104904051172708</v>
      </c>
      <c r="L260" s="198">
        <v>2.2316986496090999E-2</v>
      </c>
      <c r="M260" s="198">
        <v>2.13219616204691E-3</v>
      </c>
      <c r="N260" s="198">
        <v>9.76545842217484E-2</v>
      </c>
      <c r="O260" s="198">
        <v>4.1506751954513199E-2</v>
      </c>
      <c r="P260" s="198">
        <v>9.3816631130063995E-3</v>
      </c>
      <c r="Q260" s="198"/>
      <c r="R260" s="122">
        <v>6947.7653716733703</v>
      </c>
      <c r="S260" s="122">
        <v>47953.913848939701</v>
      </c>
      <c r="T260" s="122">
        <v>129050.266095275</v>
      </c>
      <c r="U260" s="122">
        <v>27874.613572665701</v>
      </c>
      <c r="V260" s="122">
        <v>124042.412913387</v>
      </c>
      <c r="W260" s="122">
        <v>258227.38157394499</v>
      </c>
    </row>
    <row r="261" spans="1:23" ht="14.25" customHeight="1" x14ac:dyDescent="0.2">
      <c r="A261" s="19" t="s">
        <v>607</v>
      </c>
      <c r="B261" s="122"/>
      <c r="C261" s="122"/>
      <c r="D261" s="140"/>
      <c r="E261" s="140"/>
      <c r="F261" s="140"/>
      <c r="G261" s="140"/>
      <c r="H261" s="122"/>
      <c r="I261" s="122"/>
      <c r="J261" s="204"/>
      <c r="K261" s="198"/>
      <c r="L261" s="198"/>
      <c r="M261" s="198"/>
      <c r="N261" s="198"/>
      <c r="O261" s="198"/>
      <c r="P261" s="198"/>
      <c r="Q261" s="198"/>
      <c r="R261" s="122"/>
      <c r="S261" s="122"/>
      <c r="T261" s="122"/>
      <c r="U261" s="122"/>
      <c r="V261" s="122"/>
      <c r="W261" s="122"/>
    </row>
    <row r="262" spans="1:23" ht="12.75" x14ac:dyDescent="0.2">
      <c r="A262" s="122" t="s">
        <v>608</v>
      </c>
      <c r="B262" s="122">
        <v>13673</v>
      </c>
      <c r="C262" s="122">
        <v>13341.7890308475</v>
      </c>
      <c r="D262" s="140">
        <v>39.807695049985</v>
      </c>
      <c r="E262" s="140">
        <v>-11.4981784748969</v>
      </c>
      <c r="F262" s="140">
        <v>-26.836838513627601</v>
      </c>
      <c r="G262" s="140">
        <v>329.93091262825902</v>
      </c>
      <c r="H262" s="122"/>
      <c r="I262" s="122">
        <v>26594</v>
      </c>
      <c r="J262" s="204">
        <v>1.1868625077687001</v>
      </c>
      <c r="K262" s="198">
        <v>0.100285778747086</v>
      </c>
      <c r="L262" s="198">
        <v>1.9102053094682998E-2</v>
      </c>
      <c r="M262" s="198">
        <v>1.6921110024817601E-3</v>
      </c>
      <c r="N262" s="198">
        <v>8.4304730390313595E-2</v>
      </c>
      <c r="O262" s="198">
        <v>3.52335113183425E-2</v>
      </c>
      <c r="P262" s="198">
        <v>1.0415883281943299E-2</v>
      </c>
      <c r="Q262" s="198"/>
      <c r="R262" s="122">
        <v>6947.7653716733703</v>
      </c>
      <c r="S262" s="122">
        <v>47953.913848939701</v>
      </c>
      <c r="T262" s="122">
        <v>129050.266095275</v>
      </c>
      <c r="U262" s="122">
        <v>27874.613572665701</v>
      </c>
      <c r="V262" s="122">
        <v>124042.412913387</v>
      </c>
      <c r="W262" s="122">
        <v>258227.38157394499</v>
      </c>
    </row>
    <row r="263" spans="1:23" ht="12.75" x14ac:dyDescent="0.2">
      <c r="A263" s="122" t="s">
        <v>609</v>
      </c>
      <c r="B263" s="122">
        <v>9986</v>
      </c>
      <c r="C263" s="122">
        <v>9922.4041657268699</v>
      </c>
      <c r="D263" s="140">
        <v>-43.155515836307302</v>
      </c>
      <c r="E263" s="140">
        <v>-11.4981784748969</v>
      </c>
      <c r="F263" s="140">
        <v>-16.6353392419886</v>
      </c>
      <c r="G263" s="140">
        <v>135.24157232324501</v>
      </c>
      <c r="H263" s="122"/>
      <c r="I263" s="122">
        <v>98877</v>
      </c>
      <c r="J263" s="204">
        <v>1.1868625077687001</v>
      </c>
      <c r="K263" s="198">
        <v>8.2900977982746205E-2</v>
      </c>
      <c r="L263" s="198">
        <v>1.5959222063776202E-2</v>
      </c>
      <c r="M263" s="198">
        <v>1.2844240824458699E-3</v>
      </c>
      <c r="N263" s="198">
        <v>6.7609251898823802E-2</v>
      </c>
      <c r="O263" s="198">
        <v>2.5233370753562499E-2</v>
      </c>
      <c r="P263" s="198">
        <v>7.1199571184400803E-3</v>
      </c>
      <c r="Q263" s="198"/>
      <c r="R263" s="122">
        <v>6947.7653716733703</v>
      </c>
      <c r="S263" s="122">
        <v>47953.913848939701</v>
      </c>
      <c r="T263" s="122">
        <v>129050.266095275</v>
      </c>
      <c r="U263" s="122">
        <v>27874.613572665701</v>
      </c>
      <c r="V263" s="122">
        <v>124042.412913387</v>
      </c>
      <c r="W263" s="122">
        <v>258227.38157394499</v>
      </c>
    </row>
    <row r="264" spans="1:23" ht="12.75" x14ac:dyDescent="0.2">
      <c r="A264" s="122" t="s">
        <v>610</v>
      </c>
      <c r="B264" s="122">
        <v>14574</v>
      </c>
      <c r="C264" s="122">
        <v>13873.4770117812</v>
      </c>
      <c r="D264" s="140">
        <v>92.105621756405995</v>
      </c>
      <c r="E264" s="140">
        <v>-11.4981784748969</v>
      </c>
      <c r="F264" s="140">
        <v>-20.0211463338592</v>
      </c>
      <c r="G264" s="140">
        <v>639.71481986348601</v>
      </c>
      <c r="H264" s="122"/>
      <c r="I264" s="122">
        <v>9435</v>
      </c>
      <c r="J264" s="204">
        <v>1.1868625077687001</v>
      </c>
      <c r="K264" s="198">
        <v>0.106836248012719</v>
      </c>
      <c r="L264" s="198">
        <v>1.8018018018018001E-2</v>
      </c>
      <c r="M264" s="198">
        <v>1.27186009538951E-3</v>
      </c>
      <c r="N264" s="198">
        <v>7.8537360890302096E-2</v>
      </c>
      <c r="O264" s="198">
        <v>4.0911499735029097E-2</v>
      </c>
      <c r="P264" s="198">
        <v>1.02808691043985E-2</v>
      </c>
      <c r="Q264" s="198"/>
      <c r="R264" s="122">
        <v>6947.7653716733703</v>
      </c>
      <c r="S264" s="122">
        <v>47953.913848939701</v>
      </c>
      <c r="T264" s="122">
        <v>129050.266095275</v>
      </c>
      <c r="U264" s="122">
        <v>27874.613572665701</v>
      </c>
      <c r="V264" s="122">
        <v>124042.412913387</v>
      </c>
      <c r="W264" s="122">
        <v>258227.38157394499</v>
      </c>
    </row>
    <row r="265" spans="1:23" ht="12.75" x14ac:dyDescent="0.2">
      <c r="A265" s="122" t="s">
        <v>611</v>
      </c>
      <c r="B265" s="122">
        <v>12578</v>
      </c>
      <c r="C265" s="122">
        <v>12375.9036929579</v>
      </c>
      <c r="D265" s="140">
        <v>31.371129698367302</v>
      </c>
      <c r="E265" s="140">
        <v>-11.4981784748969</v>
      </c>
      <c r="F265" s="140">
        <v>-25.948779620515499</v>
      </c>
      <c r="G265" s="140">
        <v>208.27961691890499</v>
      </c>
      <c r="H265" s="122"/>
      <c r="I265" s="122">
        <v>36975</v>
      </c>
      <c r="J265" s="204">
        <v>1.1868625077687001</v>
      </c>
      <c r="K265" s="198">
        <v>9.4306964164976304E-2</v>
      </c>
      <c r="L265" s="198">
        <v>2.0581473968897899E-2</v>
      </c>
      <c r="M265" s="198">
        <v>1.4874915483434801E-3</v>
      </c>
      <c r="N265" s="198">
        <v>8.9330628803245396E-2</v>
      </c>
      <c r="O265" s="198">
        <v>3.1805273833671398E-2</v>
      </c>
      <c r="P265" s="198">
        <v>8.3569979716024301E-3</v>
      </c>
      <c r="Q265" s="198"/>
      <c r="R265" s="122">
        <v>6947.7653716733703</v>
      </c>
      <c r="S265" s="122">
        <v>47953.913848939701</v>
      </c>
      <c r="T265" s="122">
        <v>129050.266095275</v>
      </c>
      <c r="U265" s="122">
        <v>27874.613572665701</v>
      </c>
      <c r="V265" s="122">
        <v>124042.412913387</v>
      </c>
      <c r="W265" s="122">
        <v>258227.38157394499</v>
      </c>
    </row>
    <row r="266" spans="1:23" ht="12.75" x14ac:dyDescent="0.2">
      <c r="A266" s="122" t="s">
        <v>612</v>
      </c>
      <c r="B266" s="122">
        <v>14650</v>
      </c>
      <c r="C266" s="122">
        <v>14021.607295113499</v>
      </c>
      <c r="D266" s="140">
        <v>192.36961727349399</v>
      </c>
      <c r="E266" s="140">
        <v>89.229615973563398</v>
      </c>
      <c r="F266" s="140">
        <v>-26.832683694916501</v>
      </c>
      <c r="G266" s="140">
        <v>373.274725561325</v>
      </c>
      <c r="H266" s="122"/>
      <c r="I266" s="122">
        <v>19027</v>
      </c>
      <c r="J266" s="204">
        <v>1.1868625077687001</v>
      </c>
      <c r="K266" s="198">
        <v>9.99632101750145E-2</v>
      </c>
      <c r="L266" s="198">
        <v>2.1443212277290201E-2</v>
      </c>
      <c r="M266" s="198">
        <v>1.3139223209123899E-3</v>
      </c>
      <c r="N266" s="198">
        <v>9.0870867714300696E-2</v>
      </c>
      <c r="O266" s="198">
        <v>3.7683292163767299E-2</v>
      </c>
      <c r="P266" s="198">
        <v>1.05113785672991E-2</v>
      </c>
      <c r="Q266" s="198"/>
      <c r="R266" s="122">
        <v>6947.7653716733703</v>
      </c>
      <c r="S266" s="122">
        <v>47953.913848939701</v>
      </c>
      <c r="T266" s="122">
        <v>129050.266095275</v>
      </c>
      <c r="U266" s="122">
        <v>27874.613572665701</v>
      </c>
      <c r="V266" s="122">
        <v>124042.412913387</v>
      </c>
      <c r="W266" s="122">
        <v>258227.38157394499</v>
      </c>
    </row>
    <row r="267" spans="1:23" ht="12.75" x14ac:dyDescent="0.2">
      <c r="A267" s="122" t="s">
        <v>613</v>
      </c>
      <c r="B267" s="122">
        <v>13276</v>
      </c>
      <c r="C267" s="122">
        <v>12739.0113680496</v>
      </c>
      <c r="D267" s="140">
        <v>178.21143651405001</v>
      </c>
      <c r="E267" s="140">
        <v>141.788843751082</v>
      </c>
      <c r="F267" s="140">
        <v>-25.738680538605099</v>
      </c>
      <c r="G267" s="140">
        <v>243.13156673259701</v>
      </c>
      <c r="H267" s="122"/>
      <c r="I267" s="122">
        <v>9490</v>
      </c>
      <c r="J267" s="204">
        <v>1.1868625077687001</v>
      </c>
      <c r="K267" s="198">
        <v>0.102950474183351</v>
      </c>
      <c r="L267" s="198">
        <v>1.9810326659641699E-2</v>
      </c>
      <c r="M267" s="198">
        <v>1.5806111696522701E-3</v>
      </c>
      <c r="N267" s="198">
        <v>9.64172813487882E-2</v>
      </c>
      <c r="O267" s="198">
        <v>3.2244467860906199E-2</v>
      </c>
      <c r="P267" s="198">
        <v>8.4299262381454208E-3</v>
      </c>
      <c r="Q267" s="198"/>
      <c r="R267" s="122">
        <v>6947.7653716733703</v>
      </c>
      <c r="S267" s="122">
        <v>47953.913848939701</v>
      </c>
      <c r="T267" s="122">
        <v>129050.266095275</v>
      </c>
      <c r="U267" s="122">
        <v>27874.613572665701</v>
      </c>
      <c r="V267" s="122">
        <v>124042.412913387</v>
      </c>
      <c r="W267" s="122">
        <v>258227.38157394499</v>
      </c>
    </row>
    <row r="268" spans="1:23" ht="12.75" x14ac:dyDescent="0.2">
      <c r="A268" s="122" t="s">
        <v>614</v>
      </c>
      <c r="B268" s="122">
        <v>13936</v>
      </c>
      <c r="C268" s="122">
        <v>13110.6687513093</v>
      </c>
      <c r="D268" s="140">
        <v>229.65163460503999</v>
      </c>
      <c r="E268" s="140">
        <v>-11.4981784748969</v>
      </c>
      <c r="F268" s="140">
        <v>-23.313733386790101</v>
      </c>
      <c r="G268" s="140">
        <v>630.76574784884394</v>
      </c>
      <c r="H268" s="122"/>
      <c r="I268" s="122">
        <v>5849</v>
      </c>
      <c r="J268" s="204">
        <v>1.1868625077687001</v>
      </c>
      <c r="K268" s="198">
        <v>0.104804240041033</v>
      </c>
      <c r="L268" s="198">
        <v>1.7096939647803001E-2</v>
      </c>
      <c r="M268" s="198">
        <v>1.1967857753462101E-3</v>
      </c>
      <c r="N268" s="198">
        <v>9.2836382287570504E-2</v>
      </c>
      <c r="O268" s="198">
        <v>3.4535818088562098E-2</v>
      </c>
      <c r="P268" s="198">
        <v>9.5742862027696999E-3</v>
      </c>
      <c r="Q268" s="198"/>
      <c r="R268" s="122">
        <v>6947.7653716733703</v>
      </c>
      <c r="S268" s="122">
        <v>47953.913848939701</v>
      </c>
      <c r="T268" s="122">
        <v>129050.266095275</v>
      </c>
      <c r="U268" s="122">
        <v>27874.613572665701</v>
      </c>
      <c r="V268" s="122">
        <v>124042.412913387</v>
      </c>
      <c r="W268" s="122">
        <v>258227.38157394499</v>
      </c>
    </row>
    <row r="269" spans="1:23" ht="12.75" x14ac:dyDescent="0.2">
      <c r="A269" s="122" t="s">
        <v>615</v>
      </c>
      <c r="B269" s="122">
        <v>13876</v>
      </c>
      <c r="C269" s="122">
        <v>13590.180856040801</v>
      </c>
      <c r="D269" s="140">
        <v>102.89219311201499</v>
      </c>
      <c r="E269" s="140">
        <v>-11.4981784748969</v>
      </c>
      <c r="F269" s="140">
        <v>-30.598292087569099</v>
      </c>
      <c r="G269" s="140">
        <v>224.68749349156201</v>
      </c>
      <c r="H269" s="122"/>
      <c r="I269" s="122">
        <v>11469</v>
      </c>
      <c r="J269" s="204">
        <v>1.1868625077687001</v>
      </c>
      <c r="K269" s="198">
        <v>0.11387217717325</v>
      </c>
      <c r="L269" s="198">
        <v>2.20594646438225E-2</v>
      </c>
      <c r="M269" s="198">
        <v>1.83102275699712E-3</v>
      </c>
      <c r="N269" s="198">
        <v>8.4750196181009693E-2</v>
      </c>
      <c r="O269" s="198">
        <v>3.5399773301944402E-2</v>
      </c>
      <c r="P269" s="198">
        <v>1.0114220943412701E-2</v>
      </c>
      <c r="Q269" s="198"/>
      <c r="R269" s="122">
        <v>6947.7653716733703</v>
      </c>
      <c r="S269" s="122">
        <v>47953.913848939701</v>
      </c>
      <c r="T269" s="122">
        <v>129050.266095275</v>
      </c>
      <c r="U269" s="122">
        <v>27874.613572665701</v>
      </c>
      <c r="V269" s="122">
        <v>124042.412913387</v>
      </c>
      <c r="W269" s="122">
        <v>258227.38157394499</v>
      </c>
    </row>
    <row r="270" spans="1:23" ht="12.75" x14ac:dyDescent="0.2">
      <c r="A270" s="122" t="s">
        <v>616</v>
      </c>
      <c r="B270" s="122">
        <v>11609</v>
      </c>
      <c r="C270" s="122">
        <v>11471.189654167199</v>
      </c>
      <c r="D270" s="140">
        <v>-27.3045861313757</v>
      </c>
      <c r="E270" s="140">
        <v>-11.4981784748969</v>
      </c>
      <c r="F270" s="140">
        <v>-18.9986480870202</v>
      </c>
      <c r="G270" s="140">
        <v>195.19519168188</v>
      </c>
      <c r="H270" s="122"/>
      <c r="I270" s="122">
        <v>38314</v>
      </c>
      <c r="J270" s="204">
        <v>1.1868625077687001</v>
      </c>
      <c r="K270" s="198">
        <v>0.10103356475439799</v>
      </c>
      <c r="L270" s="198">
        <v>1.9366289084929801E-2</v>
      </c>
      <c r="M270" s="198">
        <v>1.40940648326982E-3</v>
      </c>
      <c r="N270" s="198">
        <v>7.7778357780445798E-2</v>
      </c>
      <c r="O270" s="198">
        <v>2.8657931826486401E-2</v>
      </c>
      <c r="P270" s="198">
        <v>8.2476379391345205E-3</v>
      </c>
      <c r="Q270" s="198"/>
      <c r="R270" s="122">
        <v>6947.7653716733703</v>
      </c>
      <c r="S270" s="122">
        <v>47953.913848939701</v>
      </c>
      <c r="T270" s="122">
        <v>129050.266095275</v>
      </c>
      <c r="U270" s="122">
        <v>27874.613572665701</v>
      </c>
      <c r="V270" s="122">
        <v>124042.412913387</v>
      </c>
      <c r="W270" s="122">
        <v>258227.38157394499</v>
      </c>
    </row>
    <row r="271" spans="1:23" ht="12.75" x14ac:dyDescent="0.2">
      <c r="A271" s="122" t="s">
        <v>617</v>
      </c>
      <c r="B271" s="122">
        <v>13782</v>
      </c>
      <c r="C271" s="122">
        <v>13508.0628152753</v>
      </c>
      <c r="D271" s="140">
        <v>59.680127793236998</v>
      </c>
      <c r="E271" s="140">
        <v>-11.4981784748969</v>
      </c>
      <c r="F271" s="140">
        <v>-25.368837710297399</v>
      </c>
      <c r="G271" s="140">
        <v>251.57648267476199</v>
      </c>
      <c r="H271" s="122"/>
      <c r="I271" s="122">
        <v>25785</v>
      </c>
      <c r="J271" s="204">
        <v>1.1868625077687001</v>
      </c>
      <c r="K271" s="198">
        <v>0.10703897614892401</v>
      </c>
      <c r="L271" s="198">
        <v>2.07872794260229E-2</v>
      </c>
      <c r="M271" s="198">
        <v>2.2493697886368002E-3</v>
      </c>
      <c r="N271" s="198">
        <v>8.8307155322862096E-2</v>
      </c>
      <c r="O271" s="198">
        <v>3.5757223191778202E-2</v>
      </c>
      <c r="P271" s="198">
        <v>9.5016482451037408E-3</v>
      </c>
      <c r="Q271" s="198"/>
      <c r="R271" s="122">
        <v>6947.7653716733703</v>
      </c>
      <c r="S271" s="122">
        <v>47953.913848939701</v>
      </c>
      <c r="T271" s="122">
        <v>129050.266095275</v>
      </c>
      <c r="U271" s="122">
        <v>27874.613572665701</v>
      </c>
      <c r="V271" s="122">
        <v>124042.412913387</v>
      </c>
      <c r="W271" s="122">
        <v>258227.38157394499</v>
      </c>
    </row>
    <row r="272" spans="1:23" ht="14.25" customHeight="1" x14ac:dyDescent="0.2">
      <c r="A272" s="19" t="s">
        <v>618</v>
      </c>
      <c r="B272" s="122"/>
      <c r="C272" s="122"/>
      <c r="D272" s="140"/>
      <c r="E272" s="140"/>
      <c r="F272" s="140"/>
      <c r="G272" s="140"/>
      <c r="H272" s="122"/>
      <c r="I272" s="122"/>
      <c r="J272" s="204"/>
      <c r="K272" s="198"/>
      <c r="L272" s="198"/>
      <c r="M272" s="198"/>
      <c r="N272" s="198"/>
      <c r="O272" s="198"/>
      <c r="P272" s="198"/>
      <c r="Q272" s="198"/>
      <c r="R272" s="122"/>
      <c r="S272" s="122"/>
      <c r="T272" s="122"/>
      <c r="U272" s="122"/>
      <c r="V272" s="122"/>
      <c r="W272" s="122"/>
    </row>
    <row r="273" spans="1:23" ht="12.75" x14ac:dyDescent="0.2">
      <c r="A273" s="122" t="s">
        <v>619</v>
      </c>
      <c r="B273" s="122">
        <v>12690</v>
      </c>
      <c r="C273" s="122">
        <v>12515.920208797001</v>
      </c>
      <c r="D273" s="140">
        <v>62.703915195545001</v>
      </c>
      <c r="E273" s="140">
        <v>-11.4981784748969</v>
      </c>
      <c r="F273" s="140">
        <v>-24.254898310426601</v>
      </c>
      <c r="G273" s="140">
        <v>147.59694630298901</v>
      </c>
      <c r="H273" s="122"/>
      <c r="I273" s="122">
        <v>25066</v>
      </c>
      <c r="J273" s="204">
        <v>1.1868625077687001</v>
      </c>
      <c r="K273" s="198">
        <v>0.10839384026170901</v>
      </c>
      <c r="L273" s="198">
        <v>2.0705337907923099E-2</v>
      </c>
      <c r="M273" s="198">
        <v>1.59578712199793E-3</v>
      </c>
      <c r="N273" s="198">
        <v>7.9988829490146005E-2</v>
      </c>
      <c r="O273" s="198">
        <v>3.2035426474108397E-2</v>
      </c>
      <c r="P273" s="198">
        <v>9.2555653075879693E-3</v>
      </c>
      <c r="Q273" s="198"/>
      <c r="R273" s="122">
        <v>6947.7653716733703</v>
      </c>
      <c r="S273" s="122">
        <v>47953.913848939701</v>
      </c>
      <c r="T273" s="122">
        <v>129050.266095275</v>
      </c>
      <c r="U273" s="122">
        <v>27874.613572665701</v>
      </c>
      <c r="V273" s="122">
        <v>124042.412913387</v>
      </c>
      <c r="W273" s="122">
        <v>258227.38157394499</v>
      </c>
    </row>
    <row r="274" spans="1:23" ht="12.75" x14ac:dyDescent="0.2">
      <c r="A274" s="122" t="s">
        <v>620</v>
      </c>
      <c r="B274" s="122">
        <v>15423</v>
      </c>
      <c r="C274" s="122">
        <v>14677.6985374864</v>
      </c>
      <c r="D274" s="140">
        <v>224.493424434471</v>
      </c>
      <c r="E274" s="140">
        <v>-11.4981784748969</v>
      </c>
      <c r="F274" s="140">
        <v>-21.1018330535167</v>
      </c>
      <c r="G274" s="140">
        <v>553.70300298176699</v>
      </c>
      <c r="H274" s="122"/>
      <c r="I274" s="122">
        <v>18359</v>
      </c>
      <c r="J274" s="204">
        <v>1.1868625077687001</v>
      </c>
      <c r="K274" s="198">
        <v>0.118416035731794</v>
      </c>
      <c r="L274" s="198">
        <v>2.38030393812299E-2</v>
      </c>
      <c r="M274" s="198">
        <v>2.01536031374258E-3</v>
      </c>
      <c r="N274" s="198">
        <v>9.39593659785391E-2</v>
      </c>
      <c r="O274" s="198">
        <v>3.77471539844218E-2</v>
      </c>
      <c r="P274" s="198">
        <v>1.10027779290811E-2</v>
      </c>
      <c r="Q274" s="198"/>
      <c r="R274" s="122">
        <v>6947.7653716733703</v>
      </c>
      <c r="S274" s="122">
        <v>47953.913848939701</v>
      </c>
      <c r="T274" s="122">
        <v>129050.266095275</v>
      </c>
      <c r="U274" s="122">
        <v>27874.613572665701</v>
      </c>
      <c r="V274" s="122">
        <v>124042.412913387</v>
      </c>
      <c r="W274" s="122">
        <v>258227.38157394499</v>
      </c>
    </row>
    <row r="275" spans="1:23" ht="12.75" x14ac:dyDescent="0.2">
      <c r="A275" s="122" t="s">
        <v>621</v>
      </c>
      <c r="B275" s="122">
        <v>15835</v>
      </c>
      <c r="C275" s="122">
        <v>15001.0787029496</v>
      </c>
      <c r="D275" s="140">
        <v>174.443854381481</v>
      </c>
      <c r="E275" s="140">
        <v>7.69682524196375</v>
      </c>
      <c r="F275" s="140">
        <v>-27.822382761670099</v>
      </c>
      <c r="G275" s="140">
        <v>679.13339447066801</v>
      </c>
      <c r="H275" s="122"/>
      <c r="I275" s="122">
        <v>19783</v>
      </c>
      <c r="J275" s="204">
        <v>1.1868625077687001</v>
      </c>
      <c r="K275" s="198">
        <v>0.103017742506192</v>
      </c>
      <c r="L275" s="198">
        <v>2.2797351261183801E-2</v>
      </c>
      <c r="M275" s="198">
        <v>1.76919577414952E-3</v>
      </c>
      <c r="N275" s="198">
        <v>8.9824596876105806E-2</v>
      </c>
      <c r="O275" s="198">
        <v>4.0135469847849201E-2</v>
      </c>
      <c r="P275" s="198">
        <v>1.20810797149067E-2</v>
      </c>
      <c r="Q275" s="198"/>
      <c r="R275" s="122">
        <v>6947.7653716733703</v>
      </c>
      <c r="S275" s="122">
        <v>47953.913848939701</v>
      </c>
      <c r="T275" s="122">
        <v>129050.266095275</v>
      </c>
      <c r="U275" s="122">
        <v>27874.613572665701</v>
      </c>
      <c r="V275" s="122">
        <v>124042.412913387</v>
      </c>
      <c r="W275" s="122">
        <v>258227.38157394499</v>
      </c>
    </row>
    <row r="276" spans="1:23" ht="12.75" x14ac:dyDescent="0.2">
      <c r="A276" s="122" t="s">
        <v>622</v>
      </c>
      <c r="B276" s="122">
        <v>10531</v>
      </c>
      <c r="C276" s="122">
        <v>10398.616803635299</v>
      </c>
      <c r="D276" s="140">
        <v>-22.081325465895901</v>
      </c>
      <c r="E276" s="140">
        <v>-11.4981784748969</v>
      </c>
      <c r="F276" s="140">
        <v>-25.893436578934601</v>
      </c>
      <c r="G276" s="140">
        <v>191.69060292736</v>
      </c>
      <c r="H276" s="122"/>
      <c r="I276" s="122">
        <v>97633</v>
      </c>
      <c r="J276" s="204">
        <v>1.1868625077687001</v>
      </c>
      <c r="K276" s="198">
        <v>8.8197638093677297E-2</v>
      </c>
      <c r="L276" s="198">
        <v>1.7565782061393202E-2</v>
      </c>
      <c r="M276" s="198">
        <v>1.3315170075691601E-3</v>
      </c>
      <c r="N276" s="198">
        <v>7.0539674085606296E-2</v>
      </c>
      <c r="O276" s="198">
        <v>2.7357553286286401E-2</v>
      </c>
      <c r="P276" s="198">
        <v>6.87267624676083E-3</v>
      </c>
      <c r="Q276" s="198"/>
      <c r="R276" s="122">
        <v>6947.7653716733703</v>
      </c>
      <c r="S276" s="122">
        <v>47953.913848939701</v>
      </c>
      <c r="T276" s="122">
        <v>129050.266095275</v>
      </c>
      <c r="U276" s="122">
        <v>27874.613572665701</v>
      </c>
      <c r="V276" s="122">
        <v>124042.412913387</v>
      </c>
      <c r="W276" s="122">
        <v>258227.38157394499</v>
      </c>
    </row>
    <row r="277" spans="1:23" ht="12.75" x14ac:dyDescent="0.2">
      <c r="A277" s="122" t="s">
        <v>623</v>
      </c>
      <c r="B277" s="122">
        <v>10700</v>
      </c>
      <c r="C277" s="122">
        <v>10247.328378235999</v>
      </c>
      <c r="D277" s="140">
        <v>-8.9586668799835305</v>
      </c>
      <c r="E277" s="140">
        <v>-11.4981784748969</v>
      </c>
      <c r="F277" s="140">
        <v>-29.55802183742</v>
      </c>
      <c r="G277" s="140">
        <v>502.21496609263602</v>
      </c>
      <c r="H277" s="122"/>
      <c r="I277" s="122">
        <v>17987</v>
      </c>
      <c r="J277" s="204">
        <v>1.1868625077687001</v>
      </c>
      <c r="K277" s="198">
        <v>0.10201812420081199</v>
      </c>
      <c r="L277" s="198">
        <v>1.50108411630622E-2</v>
      </c>
      <c r="M277" s="198">
        <v>1.1119141602268299E-3</v>
      </c>
      <c r="N277" s="198">
        <v>7.4720631567242998E-2</v>
      </c>
      <c r="O277" s="198">
        <v>2.74086840495914E-2</v>
      </c>
      <c r="P277" s="198">
        <v>6.1155278812475697E-3</v>
      </c>
      <c r="Q277" s="198"/>
      <c r="R277" s="122">
        <v>6947.7653716733703</v>
      </c>
      <c r="S277" s="122">
        <v>47953.913848939701</v>
      </c>
      <c r="T277" s="122">
        <v>129050.266095275</v>
      </c>
      <c r="U277" s="122">
        <v>27874.613572665701</v>
      </c>
      <c r="V277" s="122">
        <v>124042.412913387</v>
      </c>
      <c r="W277" s="122">
        <v>258227.38157394499</v>
      </c>
    </row>
    <row r="278" spans="1:23" ht="12.75" x14ac:dyDescent="0.2">
      <c r="A278" s="122" t="s">
        <v>624</v>
      </c>
      <c r="B278" s="122">
        <v>16464</v>
      </c>
      <c r="C278" s="122">
        <v>15059.014900649699</v>
      </c>
      <c r="D278" s="140">
        <v>282.15824404049403</v>
      </c>
      <c r="E278" s="140">
        <v>209.37582937732799</v>
      </c>
      <c r="F278" s="140">
        <v>-29.2231891938298</v>
      </c>
      <c r="G278" s="140">
        <v>942.24772200602501</v>
      </c>
      <c r="H278" s="122"/>
      <c r="I278" s="122">
        <v>9493</v>
      </c>
      <c r="J278" s="204">
        <v>1.1868625077687001</v>
      </c>
      <c r="K278" s="198">
        <v>0.10049510165385001</v>
      </c>
      <c r="L278" s="198">
        <v>2.12788370378173E-2</v>
      </c>
      <c r="M278" s="198">
        <v>2.2121563257136798E-3</v>
      </c>
      <c r="N278" s="198">
        <v>9.44906773411988E-2</v>
      </c>
      <c r="O278" s="198">
        <v>4.0556199304750899E-2</v>
      </c>
      <c r="P278" s="198">
        <v>1.1692826293058E-2</v>
      </c>
      <c r="Q278" s="198"/>
      <c r="R278" s="122">
        <v>6947.7653716733703</v>
      </c>
      <c r="S278" s="122">
        <v>47953.913848939701</v>
      </c>
      <c r="T278" s="122">
        <v>129050.266095275</v>
      </c>
      <c r="U278" s="122">
        <v>27874.613572665701</v>
      </c>
      <c r="V278" s="122">
        <v>124042.412913387</v>
      </c>
      <c r="W278" s="122">
        <v>258227.38157394499</v>
      </c>
    </row>
    <row r="279" spans="1:23" ht="12.75" x14ac:dyDescent="0.2">
      <c r="A279" s="122" t="s">
        <v>625</v>
      </c>
      <c r="B279" s="122">
        <v>12524</v>
      </c>
      <c r="C279" s="122">
        <v>12207.996321762899</v>
      </c>
      <c r="D279" s="140">
        <v>115.01490659704299</v>
      </c>
      <c r="E279" s="140">
        <v>-11.4981784748969</v>
      </c>
      <c r="F279" s="140">
        <v>-29.331161625148098</v>
      </c>
      <c r="G279" s="140">
        <v>241.87006051494501</v>
      </c>
      <c r="H279" s="122"/>
      <c r="I279" s="122">
        <v>55576</v>
      </c>
      <c r="J279" s="204">
        <v>1.1868625077687001</v>
      </c>
      <c r="K279" s="198">
        <v>0.106736720886714</v>
      </c>
      <c r="L279" s="198">
        <v>1.9378868576363902E-2</v>
      </c>
      <c r="M279" s="198">
        <v>1.4214768965020901E-3</v>
      </c>
      <c r="N279" s="198">
        <v>6.7835036706492005E-2</v>
      </c>
      <c r="O279" s="198">
        <v>3.3251763351086802E-2</v>
      </c>
      <c r="P279" s="198">
        <v>9.3565567871023506E-3</v>
      </c>
      <c r="Q279" s="198"/>
      <c r="R279" s="122">
        <v>6947.7653716733703</v>
      </c>
      <c r="S279" s="122">
        <v>47953.913848939701</v>
      </c>
      <c r="T279" s="122">
        <v>129050.266095275</v>
      </c>
      <c r="U279" s="122">
        <v>27874.613572665701</v>
      </c>
      <c r="V279" s="122">
        <v>124042.412913387</v>
      </c>
      <c r="W279" s="122">
        <v>258227.38157394499</v>
      </c>
    </row>
    <row r="280" spans="1:23" ht="14.25" customHeight="1" x14ac:dyDescent="0.2">
      <c r="A280" s="19" t="s">
        <v>626</v>
      </c>
      <c r="B280" s="122"/>
      <c r="C280" s="122"/>
      <c r="D280" s="140"/>
      <c r="E280" s="140"/>
      <c r="F280" s="140"/>
      <c r="G280" s="140"/>
      <c r="H280" s="122"/>
      <c r="I280" s="122"/>
      <c r="J280" s="204"/>
      <c r="K280" s="198"/>
      <c r="L280" s="198"/>
      <c r="M280" s="198"/>
      <c r="N280" s="198"/>
      <c r="O280" s="198"/>
      <c r="P280" s="198"/>
      <c r="Q280" s="198"/>
      <c r="R280" s="122"/>
      <c r="S280" s="122"/>
      <c r="T280" s="122"/>
      <c r="U280" s="122"/>
      <c r="V280" s="122"/>
      <c r="W280" s="122"/>
    </row>
    <row r="281" spans="1:23" ht="12.75" x14ac:dyDescent="0.2">
      <c r="A281" s="122" t="s">
        <v>627</v>
      </c>
      <c r="B281" s="122">
        <v>17556</v>
      </c>
      <c r="C281" s="122">
        <v>15495.600712342</v>
      </c>
      <c r="D281" s="140">
        <v>750.74636517336205</v>
      </c>
      <c r="E281" s="140">
        <v>968.406498274142</v>
      </c>
      <c r="F281" s="140">
        <v>-25.795669018246201</v>
      </c>
      <c r="G281" s="140">
        <v>367.48453720573599</v>
      </c>
      <c r="H281" s="122"/>
      <c r="I281" s="122">
        <v>7032</v>
      </c>
      <c r="J281" s="204">
        <v>1.1868625077687001</v>
      </c>
      <c r="K281" s="198">
        <v>0.109926052332196</v>
      </c>
      <c r="L281" s="198">
        <v>2.1757679180887401E-2</v>
      </c>
      <c r="M281" s="198">
        <v>1.70648464163823E-3</v>
      </c>
      <c r="N281" s="198">
        <v>0.10011376564277601</v>
      </c>
      <c r="O281" s="198">
        <v>3.74004550625711E-2</v>
      </c>
      <c r="P281" s="198">
        <v>1.3936291240045501E-2</v>
      </c>
      <c r="Q281" s="198"/>
      <c r="R281" s="122">
        <v>6947.7653716733703</v>
      </c>
      <c r="S281" s="122">
        <v>47953.913848939701</v>
      </c>
      <c r="T281" s="122">
        <v>129050.266095275</v>
      </c>
      <c r="U281" s="122">
        <v>27874.613572665701</v>
      </c>
      <c r="V281" s="122">
        <v>124042.412913387</v>
      </c>
      <c r="W281" s="122">
        <v>258227.38157394499</v>
      </c>
    </row>
    <row r="282" spans="1:23" ht="12.75" x14ac:dyDescent="0.2">
      <c r="A282" s="122" t="s">
        <v>628</v>
      </c>
      <c r="B282" s="122">
        <v>16293</v>
      </c>
      <c r="C282" s="122">
        <v>14923.6280832675</v>
      </c>
      <c r="D282" s="140">
        <v>409.648102109033</v>
      </c>
      <c r="E282" s="140">
        <v>692.36230205534002</v>
      </c>
      <c r="F282" s="140">
        <v>-25.284680996540398</v>
      </c>
      <c r="G282" s="140">
        <v>292.78546527411203</v>
      </c>
      <c r="H282" s="122"/>
      <c r="I282" s="122">
        <v>6455</v>
      </c>
      <c r="J282" s="204">
        <v>1.1868625077687001</v>
      </c>
      <c r="K282" s="198">
        <v>0.10286599535244</v>
      </c>
      <c r="L282" s="198">
        <v>2.0914020139426798E-2</v>
      </c>
      <c r="M282" s="198">
        <v>2.0139426800929502E-3</v>
      </c>
      <c r="N282" s="198">
        <v>0.103330751355538</v>
      </c>
      <c r="O282" s="198">
        <v>3.6405886909372603E-2</v>
      </c>
      <c r="P282" s="198">
        <v>1.2393493415956599E-2</v>
      </c>
      <c r="Q282" s="198"/>
      <c r="R282" s="122">
        <v>6947.7653716733703</v>
      </c>
      <c r="S282" s="122">
        <v>47953.913848939701</v>
      </c>
      <c r="T282" s="122">
        <v>129050.266095275</v>
      </c>
      <c r="U282" s="122">
        <v>27874.613572665701</v>
      </c>
      <c r="V282" s="122">
        <v>124042.412913387</v>
      </c>
      <c r="W282" s="122">
        <v>258227.38157394499</v>
      </c>
    </row>
    <row r="283" spans="1:23" ht="12.75" x14ac:dyDescent="0.2">
      <c r="A283" s="122" t="s">
        <v>629</v>
      </c>
      <c r="B283" s="122">
        <v>17654</v>
      </c>
      <c r="C283" s="122">
        <v>16465.507991621798</v>
      </c>
      <c r="D283" s="140">
        <v>427.05757118347299</v>
      </c>
      <c r="E283" s="140">
        <v>679.05515966801397</v>
      </c>
      <c r="F283" s="140">
        <v>-26.9999076612926</v>
      </c>
      <c r="G283" s="140">
        <v>108.973540729627</v>
      </c>
      <c r="H283" s="122"/>
      <c r="I283" s="122">
        <v>10262</v>
      </c>
      <c r="J283" s="204">
        <v>1.1868625077687001</v>
      </c>
      <c r="K283" s="198">
        <v>0.108653283960242</v>
      </c>
      <c r="L283" s="198">
        <v>2.0756187877606701E-2</v>
      </c>
      <c r="M283" s="198">
        <v>2.7285129604365599E-3</v>
      </c>
      <c r="N283" s="198">
        <v>9.5303059832391304E-2</v>
      </c>
      <c r="O283" s="198">
        <v>4.3656207366985E-2</v>
      </c>
      <c r="P283" s="198">
        <v>1.4324693042291999E-2</v>
      </c>
      <c r="Q283" s="198"/>
      <c r="R283" s="122">
        <v>6947.7653716733703</v>
      </c>
      <c r="S283" s="122">
        <v>47953.913848939701</v>
      </c>
      <c r="T283" s="122">
        <v>129050.266095275</v>
      </c>
      <c r="U283" s="122">
        <v>27874.613572665701</v>
      </c>
      <c r="V283" s="122">
        <v>124042.412913387</v>
      </c>
      <c r="W283" s="122">
        <v>258227.38157394499</v>
      </c>
    </row>
    <row r="284" spans="1:23" ht="12.75" x14ac:dyDescent="0.2">
      <c r="A284" s="122" t="s">
        <v>630</v>
      </c>
      <c r="B284" s="122">
        <v>10897</v>
      </c>
      <c r="C284" s="122">
        <v>10141.439704136599</v>
      </c>
      <c r="D284" s="140">
        <v>334.81916964445998</v>
      </c>
      <c r="E284" s="140">
        <v>278.32901949463502</v>
      </c>
      <c r="F284" s="140">
        <v>-28.008699159843498</v>
      </c>
      <c r="G284" s="140">
        <v>170.81279624688301</v>
      </c>
      <c r="H284" s="122"/>
      <c r="I284" s="122">
        <v>14785</v>
      </c>
      <c r="J284" s="204">
        <v>1.1868625077687001</v>
      </c>
      <c r="K284" s="198">
        <v>8.7588772404463999E-2</v>
      </c>
      <c r="L284" s="198">
        <v>1.31890429489347E-2</v>
      </c>
      <c r="M284" s="198">
        <v>1.2850862360500499E-3</v>
      </c>
      <c r="N284" s="198">
        <v>7.21677375718634E-2</v>
      </c>
      <c r="O284" s="198">
        <v>2.7527899898545798E-2</v>
      </c>
      <c r="P284" s="198">
        <v>6.6283395333107901E-3</v>
      </c>
      <c r="Q284" s="198"/>
      <c r="R284" s="122">
        <v>6947.7653716733703</v>
      </c>
      <c r="S284" s="122">
        <v>47953.913848939701</v>
      </c>
      <c r="T284" s="122">
        <v>129050.266095275</v>
      </c>
      <c r="U284" s="122">
        <v>27874.613572665701</v>
      </c>
      <c r="V284" s="122">
        <v>124042.412913387</v>
      </c>
      <c r="W284" s="122">
        <v>258227.38157394499</v>
      </c>
    </row>
    <row r="285" spans="1:23" ht="12.75" x14ac:dyDescent="0.2">
      <c r="A285" s="122" t="s">
        <v>631</v>
      </c>
      <c r="B285" s="122">
        <v>19026</v>
      </c>
      <c r="C285" s="122">
        <v>17545.990584373299</v>
      </c>
      <c r="D285" s="140">
        <v>281.32042093073699</v>
      </c>
      <c r="E285" s="140">
        <v>856.25146657134405</v>
      </c>
      <c r="F285" s="140">
        <v>-25.536095024196101</v>
      </c>
      <c r="G285" s="140">
        <v>367.60031745461498</v>
      </c>
      <c r="H285" s="122"/>
      <c r="I285" s="122">
        <v>5387</v>
      </c>
      <c r="J285" s="204">
        <v>1.1868625077687001</v>
      </c>
      <c r="K285" s="198">
        <v>9.7642472619268603E-2</v>
      </c>
      <c r="L285" s="198">
        <v>2.8772971969556301E-2</v>
      </c>
      <c r="M285" s="198">
        <v>2.2275849266753301E-3</v>
      </c>
      <c r="N285" s="198">
        <v>0.10432522739929501</v>
      </c>
      <c r="O285" s="198">
        <v>4.4366066456283597E-2</v>
      </c>
      <c r="P285" s="198">
        <v>1.5593094486727299E-2</v>
      </c>
      <c r="Q285" s="198"/>
      <c r="R285" s="122">
        <v>6947.7653716733703</v>
      </c>
      <c r="S285" s="122">
        <v>47953.913848939701</v>
      </c>
      <c r="T285" s="122">
        <v>129050.266095275</v>
      </c>
      <c r="U285" s="122">
        <v>27874.613572665701</v>
      </c>
      <c r="V285" s="122">
        <v>124042.412913387</v>
      </c>
      <c r="W285" s="122">
        <v>258227.38157394499</v>
      </c>
    </row>
    <row r="286" spans="1:23" ht="12.75" x14ac:dyDescent="0.2">
      <c r="A286" s="122" t="s">
        <v>632</v>
      </c>
      <c r="B286" s="122">
        <v>17856</v>
      </c>
      <c r="C286" s="122">
        <v>16296.9054587459</v>
      </c>
      <c r="D286" s="140">
        <v>449.67547314545902</v>
      </c>
      <c r="E286" s="140">
        <v>711.41158262791203</v>
      </c>
      <c r="F286" s="140">
        <v>-24.197019327087901</v>
      </c>
      <c r="G286" s="140">
        <v>421.812613281491</v>
      </c>
      <c r="H286" s="122"/>
      <c r="I286" s="122">
        <v>11712</v>
      </c>
      <c r="J286" s="204">
        <v>1.1868625077687001</v>
      </c>
      <c r="K286" s="198">
        <v>0.103825136612022</v>
      </c>
      <c r="L286" s="198">
        <v>1.9552595628415301E-2</v>
      </c>
      <c r="M286" s="198">
        <v>2.3053278688524598E-3</v>
      </c>
      <c r="N286" s="198">
        <v>0.105362021857923</v>
      </c>
      <c r="O286" s="198">
        <v>4.63627049180328E-2</v>
      </c>
      <c r="P286" s="198">
        <v>1.19535519125683E-2</v>
      </c>
      <c r="Q286" s="198"/>
      <c r="R286" s="122">
        <v>6947.7653716733703</v>
      </c>
      <c r="S286" s="122">
        <v>47953.913848939701</v>
      </c>
      <c r="T286" s="122">
        <v>129050.266095275</v>
      </c>
      <c r="U286" s="122">
        <v>27874.613572665701</v>
      </c>
      <c r="V286" s="122">
        <v>124042.412913387</v>
      </c>
      <c r="W286" s="122">
        <v>258227.38157394499</v>
      </c>
    </row>
    <row r="287" spans="1:23" ht="12.75" x14ac:dyDescent="0.2">
      <c r="A287" s="122" t="s">
        <v>633</v>
      </c>
      <c r="B287" s="122">
        <v>10381</v>
      </c>
      <c r="C287" s="122">
        <v>9619.4062596509502</v>
      </c>
      <c r="D287" s="140">
        <v>314.49129085731499</v>
      </c>
      <c r="E287" s="140">
        <v>322.28575233567102</v>
      </c>
      <c r="F287" s="140">
        <v>-28.060827353933199</v>
      </c>
      <c r="G287" s="140">
        <v>152.82820680588</v>
      </c>
      <c r="H287" s="122"/>
      <c r="I287" s="122">
        <v>10677</v>
      </c>
      <c r="J287" s="204">
        <v>1.1868625077687001</v>
      </c>
      <c r="K287" s="198">
        <v>6.9307858012550294E-2</v>
      </c>
      <c r="L287" s="198">
        <v>1.33932752645874E-2</v>
      </c>
      <c r="M287" s="198">
        <v>1.1239112110143299E-3</v>
      </c>
      <c r="N287" s="198">
        <v>6.6217102182260901E-2</v>
      </c>
      <c r="O287" s="198">
        <v>2.46323873747307E-2</v>
      </c>
      <c r="P287" s="198">
        <v>7.4927414067622001E-3</v>
      </c>
      <c r="Q287" s="198"/>
      <c r="R287" s="122">
        <v>6947.7653716733703</v>
      </c>
      <c r="S287" s="122">
        <v>47953.913848939701</v>
      </c>
      <c r="T287" s="122">
        <v>129050.266095275</v>
      </c>
      <c r="U287" s="122">
        <v>27874.613572665701</v>
      </c>
      <c r="V287" s="122">
        <v>124042.412913387</v>
      </c>
      <c r="W287" s="122">
        <v>258227.38157394499</v>
      </c>
    </row>
    <row r="288" spans="1:23" ht="12.75" x14ac:dyDescent="0.2">
      <c r="A288" s="122" t="s">
        <v>634</v>
      </c>
      <c r="B288" s="122">
        <v>10974</v>
      </c>
      <c r="C288" s="122">
        <v>10880.107385454799</v>
      </c>
      <c r="D288" s="140">
        <v>-6.2523072156875301</v>
      </c>
      <c r="E288" s="140">
        <v>-11.4981784748969</v>
      </c>
      <c r="F288" s="140">
        <v>-28.716079485459101</v>
      </c>
      <c r="G288" s="140">
        <v>140.184944323357</v>
      </c>
      <c r="H288" s="122"/>
      <c r="I288" s="122">
        <v>61066</v>
      </c>
      <c r="J288" s="204">
        <v>1.1868625077687001</v>
      </c>
      <c r="K288" s="198">
        <v>7.8718108276291193E-2</v>
      </c>
      <c r="L288" s="198">
        <v>1.6293846002685599E-2</v>
      </c>
      <c r="M288" s="198">
        <v>1.45743949169751E-3</v>
      </c>
      <c r="N288" s="198">
        <v>7.5164576032489397E-2</v>
      </c>
      <c r="O288" s="198">
        <v>2.6856188386336102E-2</v>
      </c>
      <c r="P288" s="198">
        <v>8.6136311531785307E-3</v>
      </c>
      <c r="Q288" s="198"/>
      <c r="R288" s="122">
        <v>6947.7653716733703</v>
      </c>
      <c r="S288" s="122">
        <v>47953.913848939701</v>
      </c>
      <c r="T288" s="122">
        <v>129050.266095275</v>
      </c>
      <c r="U288" s="122">
        <v>27874.613572665701</v>
      </c>
      <c r="V288" s="122">
        <v>124042.412913387</v>
      </c>
      <c r="W288" s="122">
        <v>258227.38157394499</v>
      </c>
    </row>
    <row r="289" spans="1:23" ht="14.25" customHeight="1" x14ac:dyDescent="0.2">
      <c r="A289" s="19" t="s">
        <v>635</v>
      </c>
      <c r="B289" s="122"/>
      <c r="C289" s="122"/>
      <c r="D289" s="140"/>
      <c r="E289" s="140"/>
      <c r="F289" s="140"/>
      <c r="G289" s="140"/>
      <c r="H289" s="122"/>
      <c r="I289" s="122"/>
      <c r="J289" s="204"/>
      <c r="K289" s="198"/>
      <c r="L289" s="198"/>
      <c r="M289" s="198"/>
      <c r="N289" s="198"/>
      <c r="O289" s="198"/>
      <c r="P289" s="198"/>
      <c r="Q289" s="198"/>
      <c r="R289" s="122"/>
      <c r="S289" s="122"/>
      <c r="T289" s="122"/>
      <c r="U289" s="122"/>
      <c r="V289" s="122"/>
      <c r="W289" s="122"/>
    </row>
    <row r="290" spans="1:23" ht="12.75" x14ac:dyDescent="0.2">
      <c r="A290" s="122" t="s">
        <v>636</v>
      </c>
      <c r="B290" s="122">
        <v>19946</v>
      </c>
      <c r="C290" s="122">
        <v>18625.111817230401</v>
      </c>
      <c r="D290" s="140">
        <v>455.83620698885801</v>
      </c>
      <c r="E290" s="140">
        <v>1054.4256917249299</v>
      </c>
      <c r="F290" s="140">
        <v>-25.5545633386749</v>
      </c>
      <c r="G290" s="140">
        <v>-163.441328218623</v>
      </c>
      <c r="H290" s="122"/>
      <c r="I290" s="122">
        <v>2453</v>
      </c>
      <c r="J290" s="204">
        <v>1.1868625077687001</v>
      </c>
      <c r="K290" s="198">
        <v>0.116999592335915</v>
      </c>
      <c r="L290" s="198">
        <v>3.3428454953118601E-2</v>
      </c>
      <c r="M290" s="198">
        <v>5.2996331023236797E-3</v>
      </c>
      <c r="N290" s="198">
        <v>8.0309824704443505E-2</v>
      </c>
      <c r="O290" s="198">
        <v>4.4435385242560098E-2</v>
      </c>
      <c r="P290" s="198">
        <v>1.8752547900529999E-2</v>
      </c>
      <c r="Q290" s="198"/>
      <c r="R290" s="122">
        <v>6947.7653716733703</v>
      </c>
      <c r="S290" s="122">
        <v>47953.913848939701</v>
      </c>
      <c r="T290" s="122">
        <v>129050.266095275</v>
      </c>
      <c r="U290" s="122">
        <v>27874.613572665701</v>
      </c>
      <c r="V290" s="122">
        <v>124042.412913387</v>
      </c>
      <c r="W290" s="122">
        <v>258227.38157394499</v>
      </c>
    </row>
    <row r="291" spans="1:23" ht="12.75" x14ac:dyDescent="0.2">
      <c r="A291" s="122" t="s">
        <v>637</v>
      </c>
      <c r="B291" s="122">
        <v>20615</v>
      </c>
      <c r="C291" s="122">
        <v>18682.2777328884</v>
      </c>
      <c r="D291" s="140">
        <v>810.11779319575498</v>
      </c>
      <c r="E291" s="140">
        <v>932.34151287835402</v>
      </c>
      <c r="F291" s="140">
        <v>-29.423446544603099</v>
      </c>
      <c r="G291" s="140">
        <v>219.84805243854399</v>
      </c>
      <c r="H291" s="122"/>
      <c r="I291" s="122">
        <v>2740</v>
      </c>
      <c r="J291" s="204">
        <v>1.1868625077687001</v>
      </c>
      <c r="K291" s="198">
        <v>0.103649635036496</v>
      </c>
      <c r="L291" s="198">
        <v>2.99270072992701E-2</v>
      </c>
      <c r="M291" s="198">
        <v>8.0291970802919693E-3</v>
      </c>
      <c r="N291" s="198">
        <v>9.5985401459854E-2</v>
      </c>
      <c r="O291" s="198">
        <v>5.0729927007299301E-2</v>
      </c>
      <c r="P291" s="198">
        <v>1.3868613138686099E-2</v>
      </c>
      <c r="Q291" s="198"/>
      <c r="R291" s="122">
        <v>6947.7653716733703</v>
      </c>
      <c r="S291" s="122">
        <v>47953.913848939701</v>
      </c>
      <c r="T291" s="122">
        <v>129050.266095275</v>
      </c>
      <c r="U291" s="122">
        <v>27874.613572665701</v>
      </c>
      <c r="V291" s="122">
        <v>124042.412913387</v>
      </c>
      <c r="W291" s="122">
        <v>258227.38157394499</v>
      </c>
    </row>
    <row r="292" spans="1:23" ht="12.75" x14ac:dyDescent="0.2">
      <c r="A292" s="122" t="s">
        <v>638</v>
      </c>
      <c r="B292" s="122">
        <v>13642</v>
      </c>
      <c r="C292" s="122">
        <v>13261.146776879001</v>
      </c>
      <c r="D292" s="140">
        <v>284.06484366705899</v>
      </c>
      <c r="E292" s="140">
        <v>-11.4981784748969</v>
      </c>
      <c r="F292" s="140">
        <v>-28.193630596888401</v>
      </c>
      <c r="G292" s="140">
        <v>136.34643362666699</v>
      </c>
      <c r="H292" s="122"/>
      <c r="I292" s="122">
        <v>12177</v>
      </c>
      <c r="J292" s="204">
        <v>1.1868625077687001</v>
      </c>
      <c r="K292" s="198">
        <v>0.101584955243492</v>
      </c>
      <c r="L292" s="198">
        <v>1.95450439352878E-2</v>
      </c>
      <c r="M292" s="198">
        <v>2.6279050669294601E-3</v>
      </c>
      <c r="N292" s="198">
        <v>7.7276833374394394E-2</v>
      </c>
      <c r="O292" s="198">
        <v>3.6215816703621603E-2</v>
      </c>
      <c r="P292" s="198">
        <v>9.8546440009854592E-3</v>
      </c>
      <c r="Q292" s="198"/>
      <c r="R292" s="122">
        <v>6947.7653716733703</v>
      </c>
      <c r="S292" s="122">
        <v>47953.913848939701</v>
      </c>
      <c r="T292" s="122">
        <v>129050.266095275</v>
      </c>
      <c r="U292" s="122">
        <v>27874.613572665701</v>
      </c>
      <c r="V292" s="122">
        <v>124042.412913387</v>
      </c>
      <c r="W292" s="122">
        <v>258227.38157394499</v>
      </c>
    </row>
    <row r="293" spans="1:23" ht="12.75" x14ac:dyDescent="0.2">
      <c r="A293" s="122" t="s">
        <v>639</v>
      </c>
      <c r="B293" s="122">
        <v>15788</v>
      </c>
      <c r="C293" s="122">
        <v>14465.697444302001</v>
      </c>
      <c r="D293" s="140">
        <v>146.48591260342599</v>
      </c>
      <c r="E293" s="140">
        <v>274.53707724807498</v>
      </c>
      <c r="F293" s="140">
        <v>-30.194267784595201</v>
      </c>
      <c r="G293" s="140">
        <v>931.72454559826895</v>
      </c>
      <c r="H293" s="122"/>
      <c r="I293" s="122">
        <v>3109</v>
      </c>
      <c r="J293" s="204">
        <v>1.1868625077687001</v>
      </c>
      <c r="K293" s="198">
        <v>0.110003216468318</v>
      </c>
      <c r="L293" s="198">
        <v>1.54390479253779E-2</v>
      </c>
      <c r="M293" s="198">
        <v>9.6494049533612104E-4</v>
      </c>
      <c r="N293" s="198">
        <v>7.6873592795110995E-2</v>
      </c>
      <c r="O293" s="198">
        <v>4.3743969121904099E-2</v>
      </c>
      <c r="P293" s="198">
        <v>1.1579285944033501E-2</v>
      </c>
      <c r="Q293" s="198"/>
      <c r="R293" s="122">
        <v>6947.7653716733703</v>
      </c>
      <c r="S293" s="122">
        <v>47953.913848939701</v>
      </c>
      <c r="T293" s="122">
        <v>129050.266095275</v>
      </c>
      <c r="U293" s="122">
        <v>27874.613572665701</v>
      </c>
      <c r="V293" s="122">
        <v>124042.412913387</v>
      </c>
      <c r="W293" s="122">
        <v>258227.38157394499</v>
      </c>
    </row>
    <row r="294" spans="1:23" ht="12.75" x14ac:dyDescent="0.2">
      <c r="A294" s="122" t="s">
        <v>640</v>
      </c>
      <c r="B294" s="122">
        <v>14046</v>
      </c>
      <c r="C294" s="122">
        <v>13290.3380865621</v>
      </c>
      <c r="D294" s="140">
        <v>400.71534925117601</v>
      </c>
      <c r="E294" s="140">
        <v>30.9842178616429</v>
      </c>
      <c r="F294" s="140">
        <v>-29.076510666149801</v>
      </c>
      <c r="G294" s="140">
        <v>352.79099185505601</v>
      </c>
      <c r="H294" s="122"/>
      <c r="I294" s="122">
        <v>7060</v>
      </c>
      <c r="J294" s="204">
        <v>1.1868625077687001</v>
      </c>
      <c r="K294" s="198">
        <v>0.121104815864023</v>
      </c>
      <c r="L294" s="198">
        <v>2.54957507082153E-2</v>
      </c>
      <c r="M294" s="198">
        <v>1.55807365439093E-3</v>
      </c>
      <c r="N294" s="198">
        <v>7.5920679886685494E-2</v>
      </c>
      <c r="O294" s="198">
        <v>3.3427762039660101E-2</v>
      </c>
      <c r="P294" s="198">
        <v>1.0339943342776201E-2</v>
      </c>
      <c r="Q294" s="198"/>
      <c r="R294" s="122">
        <v>6947.7653716733703</v>
      </c>
      <c r="S294" s="122">
        <v>47953.913848939701</v>
      </c>
      <c r="T294" s="122">
        <v>129050.266095275</v>
      </c>
      <c r="U294" s="122">
        <v>27874.613572665701</v>
      </c>
      <c r="V294" s="122">
        <v>124042.412913387</v>
      </c>
      <c r="W294" s="122">
        <v>258227.38157394499</v>
      </c>
    </row>
    <row r="295" spans="1:23" ht="12.75" x14ac:dyDescent="0.2">
      <c r="A295" s="122" t="s">
        <v>641</v>
      </c>
      <c r="B295" s="122">
        <v>15541</v>
      </c>
      <c r="C295" s="122">
        <v>13813.836871400101</v>
      </c>
      <c r="D295" s="140">
        <v>345.48732462242799</v>
      </c>
      <c r="E295" s="140">
        <v>349.59467348474999</v>
      </c>
      <c r="F295" s="140">
        <v>-28.6129627630683</v>
      </c>
      <c r="G295" s="140">
        <v>1061.1615088057799</v>
      </c>
      <c r="H295" s="122"/>
      <c r="I295" s="122">
        <v>4176</v>
      </c>
      <c r="J295" s="204">
        <v>1.1868625077687001</v>
      </c>
      <c r="K295" s="198">
        <v>0.11230842911877401</v>
      </c>
      <c r="L295" s="198">
        <v>2.0354406130268201E-2</v>
      </c>
      <c r="M295" s="198">
        <v>2.1551724137930999E-3</v>
      </c>
      <c r="N295" s="198">
        <v>7.5909961685823799E-2</v>
      </c>
      <c r="O295" s="198">
        <v>4.1427203065134102E-2</v>
      </c>
      <c r="P295" s="198">
        <v>9.0996168582375501E-3</v>
      </c>
      <c r="Q295" s="198"/>
      <c r="R295" s="122">
        <v>6947.7653716733703</v>
      </c>
      <c r="S295" s="122">
        <v>47953.913848939701</v>
      </c>
      <c r="T295" s="122">
        <v>129050.266095275</v>
      </c>
      <c r="U295" s="122">
        <v>27874.613572665701</v>
      </c>
      <c r="V295" s="122">
        <v>124042.412913387</v>
      </c>
      <c r="W295" s="122">
        <v>258227.38157394499</v>
      </c>
    </row>
    <row r="296" spans="1:23" ht="12.75" x14ac:dyDescent="0.2">
      <c r="A296" s="122" t="s">
        <v>642</v>
      </c>
      <c r="B296" s="122">
        <v>13720</v>
      </c>
      <c r="C296" s="122">
        <v>12469.6931326214</v>
      </c>
      <c r="D296" s="140">
        <v>318.18706745397401</v>
      </c>
      <c r="E296" s="140">
        <v>370.28701670482502</v>
      </c>
      <c r="F296" s="140">
        <v>-31.788072619740301</v>
      </c>
      <c r="G296" s="140">
        <v>593.48269718796098</v>
      </c>
      <c r="H296" s="122"/>
      <c r="I296" s="122">
        <v>6771</v>
      </c>
      <c r="J296" s="204">
        <v>1.1868625077687001</v>
      </c>
      <c r="K296" s="198">
        <v>0.111061881553685</v>
      </c>
      <c r="L296" s="198">
        <v>2.02333481022006E-2</v>
      </c>
      <c r="M296" s="198">
        <v>1.0338207059518499E-3</v>
      </c>
      <c r="N296" s="198">
        <v>7.1629006055235603E-2</v>
      </c>
      <c r="O296" s="198">
        <v>3.41160832964112E-2</v>
      </c>
      <c r="P296" s="198">
        <v>9.3043863535666807E-3</v>
      </c>
      <c r="Q296" s="198"/>
      <c r="R296" s="122">
        <v>6947.7653716733703</v>
      </c>
      <c r="S296" s="122">
        <v>47953.913848939701</v>
      </c>
      <c r="T296" s="122">
        <v>129050.266095275</v>
      </c>
      <c r="U296" s="122">
        <v>27874.613572665701</v>
      </c>
      <c r="V296" s="122">
        <v>124042.412913387</v>
      </c>
      <c r="W296" s="122">
        <v>258227.38157394499</v>
      </c>
    </row>
    <row r="297" spans="1:23" ht="12.75" x14ac:dyDescent="0.2">
      <c r="A297" s="122" t="s">
        <v>643</v>
      </c>
      <c r="B297" s="122">
        <v>11653</v>
      </c>
      <c r="C297" s="122">
        <v>11320.186958362599</v>
      </c>
      <c r="D297" s="140">
        <v>43.475968449078003</v>
      </c>
      <c r="E297" s="140">
        <v>-11.4981784748969</v>
      </c>
      <c r="F297" s="140">
        <v>-30.0594438049628</v>
      </c>
      <c r="G297" s="140">
        <v>330.88744306937298</v>
      </c>
      <c r="H297" s="122"/>
      <c r="I297" s="122">
        <v>72031</v>
      </c>
      <c r="J297" s="204">
        <v>1.1868625077687001</v>
      </c>
      <c r="K297" s="198">
        <v>0.103733114908859</v>
      </c>
      <c r="L297" s="198">
        <v>1.9908095125709801E-2</v>
      </c>
      <c r="M297" s="198">
        <v>1.2633449487026399E-3</v>
      </c>
      <c r="N297" s="198">
        <v>6.3958573392011803E-2</v>
      </c>
      <c r="O297" s="198">
        <v>3.1514209159945003E-2</v>
      </c>
      <c r="P297" s="198">
        <v>7.7744304535547204E-3</v>
      </c>
      <c r="Q297" s="198"/>
      <c r="R297" s="122">
        <v>6947.7653716733703</v>
      </c>
      <c r="S297" s="122">
        <v>47953.913848939701</v>
      </c>
      <c r="T297" s="122">
        <v>129050.266095275</v>
      </c>
      <c r="U297" s="122">
        <v>27874.613572665701</v>
      </c>
      <c r="V297" s="122">
        <v>124042.412913387</v>
      </c>
      <c r="W297" s="122">
        <v>258227.38157394499</v>
      </c>
    </row>
    <row r="298" spans="1:23" ht="12.75" x14ac:dyDescent="0.2">
      <c r="A298" s="122" t="s">
        <v>644</v>
      </c>
      <c r="B298" s="122">
        <v>18145</v>
      </c>
      <c r="C298" s="122">
        <v>14938.891557754599</v>
      </c>
      <c r="D298" s="140">
        <v>940.50628063085799</v>
      </c>
      <c r="E298" s="140">
        <v>993.20670367266405</v>
      </c>
      <c r="F298" s="140">
        <v>-22.782884569687699</v>
      </c>
      <c r="G298" s="140">
        <v>1295.21107365896</v>
      </c>
      <c r="H298" s="122"/>
      <c r="I298" s="122">
        <v>2516</v>
      </c>
      <c r="J298" s="204">
        <v>1.1868625077687001</v>
      </c>
      <c r="K298" s="198">
        <v>0.10254372019077899</v>
      </c>
      <c r="L298" s="198">
        <v>2.7027027027027001E-2</v>
      </c>
      <c r="M298" s="198">
        <v>2.3847376788553301E-3</v>
      </c>
      <c r="N298" s="198">
        <v>9.3799682034976198E-2</v>
      </c>
      <c r="O298" s="198">
        <v>3.8553259141494399E-2</v>
      </c>
      <c r="P298" s="198">
        <v>1.1128775834658201E-2</v>
      </c>
      <c r="Q298" s="198"/>
      <c r="R298" s="122">
        <v>6947.7653716733703</v>
      </c>
      <c r="S298" s="122">
        <v>47953.913848939701</v>
      </c>
      <c r="T298" s="122">
        <v>129050.266095275</v>
      </c>
      <c r="U298" s="122">
        <v>27874.613572665701</v>
      </c>
      <c r="V298" s="122">
        <v>124042.412913387</v>
      </c>
      <c r="W298" s="122">
        <v>258227.38157394499</v>
      </c>
    </row>
    <row r="299" spans="1:23" ht="12.75" x14ac:dyDescent="0.2">
      <c r="A299" s="122" t="s">
        <v>645</v>
      </c>
      <c r="B299" s="122">
        <v>16084</v>
      </c>
      <c r="C299" s="122">
        <v>14686.284565460401</v>
      </c>
      <c r="D299" s="140">
        <v>541.20788966109205</v>
      </c>
      <c r="E299" s="140">
        <v>718.64361769806499</v>
      </c>
      <c r="F299" s="140">
        <v>-28.646150630128901</v>
      </c>
      <c r="G299" s="140">
        <v>166.429111226499</v>
      </c>
      <c r="H299" s="122"/>
      <c r="I299" s="122">
        <v>5943</v>
      </c>
      <c r="J299" s="204">
        <v>1.1868625077687001</v>
      </c>
      <c r="K299" s="198">
        <v>0.111559818273599</v>
      </c>
      <c r="L299" s="198">
        <v>2.6585899377418801E-2</v>
      </c>
      <c r="M299" s="198">
        <v>2.1874474171293999E-3</v>
      </c>
      <c r="N299" s="198">
        <v>9.2545852263166806E-2</v>
      </c>
      <c r="O299" s="198">
        <v>4.5095069830052202E-2</v>
      </c>
      <c r="P299" s="198">
        <v>7.2354029951203101E-3</v>
      </c>
      <c r="Q299" s="198"/>
      <c r="R299" s="122">
        <v>6947.7653716733703</v>
      </c>
      <c r="S299" s="122">
        <v>47953.913848939701</v>
      </c>
      <c r="T299" s="122">
        <v>129050.266095275</v>
      </c>
      <c r="U299" s="122">
        <v>27874.613572665701</v>
      </c>
      <c r="V299" s="122">
        <v>124042.412913387</v>
      </c>
      <c r="W299" s="122">
        <v>258227.38157394499</v>
      </c>
    </row>
    <row r="300" spans="1:23" ht="12.75" x14ac:dyDescent="0.2">
      <c r="A300" s="122" t="s">
        <v>646</v>
      </c>
      <c r="B300" s="122">
        <v>7655</v>
      </c>
      <c r="C300" s="122">
        <v>7755.4220918344599</v>
      </c>
      <c r="D300" s="140">
        <v>-27.428598621486099</v>
      </c>
      <c r="E300" s="140">
        <v>-11.4981784748969</v>
      </c>
      <c r="F300" s="140">
        <v>-27.6670609680132</v>
      </c>
      <c r="G300" s="140">
        <v>-33.412581384996002</v>
      </c>
      <c r="H300" s="122"/>
      <c r="I300" s="122">
        <v>120777</v>
      </c>
      <c r="J300" s="204">
        <v>1.1868625077687001</v>
      </c>
      <c r="K300" s="198">
        <v>7.4004156420510503E-2</v>
      </c>
      <c r="L300" s="198">
        <v>1.3595303741606401E-2</v>
      </c>
      <c r="M300" s="198">
        <v>1.0349652665656501E-3</v>
      </c>
      <c r="N300" s="198">
        <v>5.0415228064946097E-2</v>
      </c>
      <c r="O300" s="198">
        <v>1.9150997292530898E-2</v>
      </c>
      <c r="P300" s="198">
        <v>5.63021105011716E-3</v>
      </c>
      <c r="Q300" s="198"/>
      <c r="R300" s="122">
        <v>6947.7653716733703</v>
      </c>
      <c r="S300" s="122">
        <v>47953.913848939701</v>
      </c>
      <c r="T300" s="122">
        <v>129050.266095275</v>
      </c>
      <c r="U300" s="122">
        <v>27874.613572665701</v>
      </c>
      <c r="V300" s="122">
        <v>124042.412913387</v>
      </c>
      <c r="W300" s="122">
        <v>258227.38157394499</v>
      </c>
    </row>
    <row r="301" spans="1:23" ht="12.75" x14ac:dyDescent="0.2">
      <c r="A301" s="122" t="s">
        <v>647</v>
      </c>
      <c r="B301" s="122">
        <v>16325</v>
      </c>
      <c r="C301" s="122">
        <v>13952.580843476901</v>
      </c>
      <c r="D301" s="140">
        <v>937.94273354000404</v>
      </c>
      <c r="E301" s="140">
        <v>753.07806824115301</v>
      </c>
      <c r="F301" s="140">
        <v>-28.8450888386019</v>
      </c>
      <c r="G301" s="140">
        <v>710.70057561622605</v>
      </c>
      <c r="H301" s="122"/>
      <c r="I301" s="122">
        <v>6829</v>
      </c>
      <c r="J301" s="204">
        <v>1.1868625077687001</v>
      </c>
      <c r="K301" s="198">
        <v>8.8592766144384202E-2</v>
      </c>
      <c r="L301" s="198">
        <v>1.66935129594377E-2</v>
      </c>
      <c r="M301" s="198">
        <v>2.0500805388783102E-3</v>
      </c>
      <c r="N301" s="198">
        <v>9.0057109386440196E-2</v>
      </c>
      <c r="O301" s="198">
        <v>4.0562307804949502E-2</v>
      </c>
      <c r="P301" s="198">
        <v>9.8110997217747808E-3</v>
      </c>
      <c r="Q301" s="198"/>
      <c r="R301" s="122">
        <v>6947.7653716733703</v>
      </c>
      <c r="S301" s="122">
        <v>47953.913848939701</v>
      </c>
      <c r="T301" s="122">
        <v>129050.266095275</v>
      </c>
      <c r="U301" s="122">
        <v>27874.613572665701</v>
      </c>
      <c r="V301" s="122">
        <v>124042.412913387</v>
      </c>
      <c r="W301" s="122">
        <v>258227.38157394499</v>
      </c>
    </row>
    <row r="302" spans="1:23" ht="12.75" x14ac:dyDescent="0.2">
      <c r="A302" s="122" t="s">
        <v>648</v>
      </c>
      <c r="B302" s="122">
        <v>16349</v>
      </c>
      <c r="C302" s="122">
        <v>14985.7433412679</v>
      </c>
      <c r="D302" s="140">
        <v>683.926512478983</v>
      </c>
      <c r="E302" s="140">
        <v>435.714321065908</v>
      </c>
      <c r="F302" s="140">
        <v>-28.345025953547399</v>
      </c>
      <c r="G302" s="140">
        <v>271.84181534738502</v>
      </c>
      <c r="H302" s="122"/>
      <c r="I302" s="122">
        <v>5371</v>
      </c>
      <c r="J302" s="204">
        <v>1.1868625077687001</v>
      </c>
      <c r="K302" s="198">
        <v>0.11394526159002</v>
      </c>
      <c r="L302" s="198">
        <v>2.58797244460994E-2</v>
      </c>
      <c r="M302" s="198">
        <v>2.9789610873207999E-3</v>
      </c>
      <c r="N302" s="198">
        <v>8.8437907279836206E-2</v>
      </c>
      <c r="O302" s="198">
        <v>3.723701359151E-2</v>
      </c>
      <c r="P302" s="198">
        <v>1.2102029417240701E-2</v>
      </c>
      <c r="Q302" s="198"/>
      <c r="R302" s="122">
        <v>6947.7653716733703</v>
      </c>
      <c r="S302" s="122">
        <v>47953.913848939701</v>
      </c>
      <c r="T302" s="122">
        <v>129050.266095275</v>
      </c>
      <c r="U302" s="122">
        <v>27874.613572665701</v>
      </c>
      <c r="V302" s="122">
        <v>124042.412913387</v>
      </c>
      <c r="W302" s="122">
        <v>258227.38157394499</v>
      </c>
    </row>
    <row r="303" spans="1:23" ht="12.75" x14ac:dyDescent="0.2">
      <c r="A303" s="122" t="s">
        <v>649</v>
      </c>
      <c r="B303" s="122">
        <v>11028</v>
      </c>
      <c r="C303" s="122">
        <v>11195.7631322371</v>
      </c>
      <c r="D303" s="140">
        <v>-5.9046823254893299</v>
      </c>
      <c r="E303" s="140">
        <v>-11.4981784748969</v>
      </c>
      <c r="F303" s="140">
        <v>-31.776232060442101</v>
      </c>
      <c r="G303" s="140">
        <v>-118.855189133708</v>
      </c>
      <c r="H303" s="122"/>
      <c r="I303" s="122">
        <v>8593</v>
      </c>
      <c r="J303" s="204">
        <v>1.1868625077687001</v>
      </c>
      <c r="K303" s="198">
        <v>9.2168043756545998E-2</v>
      </c>
      <c r="L303" s="198">
        <v>2.1645525427673701E-2</v>
      </c>
      <c r="M303" s="198">
        <v>1.5128593040847199E-3</v>
      </c>
      <c r="N303" s="198">
        <v>6.0281624578145003E-2</v>
      </c>
      <c r="O303" s="198">
        <v>2.58349819620621E-2</v>
      </c>
      <c r="P303" s="198">
        <v>1.0357267543349201E-2</v>
      </c>
      <c r="Q303" s="198"/>
      <c r="R303" s="122">
        <v>6947.7653716733703</v>
      </c>
      <c r="S303" s="122">
        <v>47953.913848939701</v>
      </c>
      <c r="T303" s="122">
        <v>129050.266095275</v>
      </c>
      <c r="U303" s="122">
        <v>27874.613572665701</v>
      </c>
      <c r="V303" s="122">
        <v>124042.412913387</v>
      </c>
      <c r="W303" s="122">
        <v>258227.38157394499</v>
      </c>
    </row>
    <row r="304" spans="1:23" ht="12.75" x14ac:dyDescent="0.2">
      <c r="A304" s="122" t="s">
        <v>650</v>
      </c>
      <c r="B304" s="122">
        <v>20744</v>
      </c>
      <c r="C304" s="122">
        <v>18118.806054305402</v>
      </c>
      <c r="D304" s="140">
        <v>602.17797909227295</v>
      </c>
      <c r="E304" s="140">
        <v>899.59957708793695</v>
      </c>
      <c r="F304" s="140">
        <v>-26.043824973195399</v>
      </c>
      <c r="G304" s="140">
        <v>1149.01748246702</v>
      </c>
      <c r="H304" s="122"/>
      <c r="I304" s="122">
        <v>2832</v>
      </c>
      <c r="J304" s="204">
        <v>1.1868625077687001</v>
      </c>
      <c r="K304" s="198">
        <v>0.11087570621468899</v>
      </c>
      <c r="L304" s="198">
        <v>2.8954802259886999E-2</v>
      </c>
      <c r="M304" s="198">
        <v>1.41242937853107E-3</v>
      </c>
      <c r="N304" s="198">
        <v>9.7810734463276802E-2</v>
      </c>
      <c r="O304" s="198">
        <v>4.7669491525423699E-2</v>
      </c>
      <c r="P304" s="198">
        <v>1.6596045197740099E-2</v>
      </c>
      <c r="Q304" s="198"/>
      <c r="R304" s="122">
        <v>6947.7653716733703</v>
      </c>
      <c r="S304" s="122">
        <v>47953.913848939701</v>
      </c>
      <c r="T304" s="122">
        <v>129050.266095275</v>
      </c>
      <c r="U304" s="122">
        <v>27874.613572665701</v>
      </c>
      <c r="V304" s="122">
        <v>124042.412913387</v>
      </c>
      <c r="W304" s="122">
        <v>258227.38157394499</v>
      </c>
    </row>
    <row r="305" spans="1:23" ht="14.25" customHeight="1" x14ac:dyDescent="0.2">
      <c r="A305" s="19" t="s">
        <v>651</v>
      </c>
      <c r="B305" s="122"/>
      <c r="C305" s="122"/>
      <c r="D305" s="140"/>
      <c r="E305" s="140"/>
      <c r="F305" s="140"/>
      <c r="G305" s="140"/>
      <c r="H305" s="122"/>
      <c r="I305" s="122"/>
      <c r="J305" s="204"/>
      <c r="K305" s="198"/>
      <c r="L305" s="198"/>
      <c r="M305" s="198"/>
      <c r="N305" s="198"/>
      <c r="O305" s="198"/>
      <c r="P305" s="198"/>
      <c r="Q305" s="198"/>
      <c r="R305" s="122"/>
      <c r="S305" s="122"/>
      <c r="T305" s="122"/>
      <c r="U305" s="122"/>
      <c r="V305" s="122"/>
      <c r="W305" s="122"/>
    </row>
    <row r="306" spans="1:23" ht="12.75" x14ac:dyDescent="0.2">
      <c r="A306" s="122" t="s">
        <v>652</v>
      </c>
      <c r="B306" s="122">
        <v>17233</v>
      </c>
      <c r="C306" s="122">
        <v>15235.5571540132</v>
      </c>
      <c r="D306" s="140">
        <v>665.77435907285405</v>
      </c>
      <c r="E306" s="140">
        <v>916.38741727602496</v>
      </c>
      <c r="F306" s="140">
        <v>-29.7541346545257</v>
      </c>
      <c r="G306" s="140">
        <v>445.53406959751999</v>
      </c>
      <c r="H306" s="122"/>
      <c r="I306" s="122">
        <v>2887</v>
      </c>
      <c r="J306" s="204">
        <v>1.1868625077687001</v>
      </c>
      <c r="K306" s="198">
        <v>9.5600969864911706E-2</v>
      </c>
      <c r="L306" s="198">
        <v>2.4246622791825399E-2</v>
      </c>
      <c r="M306" s="198">
        <v>2.7710426047800499E-3</v>
      </c>
      <c r="N306" s="198">
        <v>9.6293730516106693E-2</v>
      </c>
      <c r="O306" s="198">
        <v>4.2604780048493197E-2</v>
      </c>
      <c r="P306" s="198">
        <v>1.03914097679252E-2</v>
      </c>
      <c r="Q306" s="198"/>
      <c r="R306" s="122">
        <v>6947.7653716733703</v>
      </c>
      <c r="S306" s="122">
        <v>47953.913848939701</v>
      </c>
      <c r="T306" s="122">
        <v>129050.266095275</v>
      </c>
      <c r="U306" s="122">
        <v>27874.613572665701</v>
      </c>
      <c r="V306" s="122">
        <v>124042.412913387</v>
      </c>
      <c r="W306" s="122">
        <v>258227.38157394499</v>
      </c>
    </row>
    <row r="307" spans="1:23" ht="12.75" x14ac:dyDescent="0.2">
      <c r="A307" s="122" t="s">
        <v>653</v>
      </c>
      <c r="B307" s="122">
        <v>15789</v>
      </c>
      <c r="C307" s="122">
        <v>14509.051196984299</v>
      </c>
      <c r="D307" s="140">
        <v>413.75566455454799</v>
      </c>
      <c r="E307" s="140">
        <v>264.41620774101102</v>
      </c>
      <c r="F307" s="140">
        <v>-28.060937736671601</v>
      </c>
      <c r="G307" s="140">
        <v>630.15714639826899</v>
      </c>
      <c r="H307" s="122"/>
      <c r="I307" s="122">
        <v>6471</v>
      </c>
      <c r="J307" s="204">
        <v>1.1868625077687001</v>
      </c>
      <c r="K307" s="198">
        <v>0.10338433008808499</v>
      </c>
      <c r="L307" s="198">
        <v>2.0707773141709199E-2</v>
      </c>
      <c r="M307" s="198">
        <v>1.85442744552619E-3</v>
      </c>
      <c r="N307" s="198">
        <v>8.8239839282954702E-2</v>
      </c>
      <c r="O307" s="198">
        <v>4.4660794313089197E-2</v>
      </c>
      <c r="P307" s="198">
        <v>8.8085303662494199E-3</v>
      </c>
      <c r="Q307" s="198"/>
      <c r="R307" s="122">
        <v>6947.7653716733703</v>
      </c>
      <c r="S307" s="122">
        <v>47953.913848939701</v>
      </c>
      <c r="T307" s="122">
        <v>129050.266095275</v>
      </c>
      <c r="U307" s="122">
        <v>27874.613572665701</v>
      </c>
      <c r="V307" s="122">
        <v>124042.412913387</v>
      </c>
      <c r="W307" s="122">
        <v>258227.38157394499</v>
      </c>
    </row>
    <row r="308" spans="1:23" ht="12.75" x14ac:dyDescent="0.2">
      <c r="A308" s="122" t="s">
        <v>654</v>
      </c>
      <c r="B308" s="122">
        <v>12103</v>
      </c>
      <c r="C308" s="122">
        <v>11989.4816383534</v>
      </c>
      <c r="D308" s="140">
        <v>90.401840088683002</v>
      </c>
      <c r="E308" s="140">
        <v>-11.4981784748969</v>
      </c>
      <c r="F308" s="140">
        <v>-30.362471855463799</v>
      </c>
      <c r="G308" s="140">
        <v>65.100135877654296</v>
      </c>
      <c r="H308" s="122"/>
      <c r="I308" s="122">
        <v>27913</v>
      </c>
      <c r="J308" s="204">
        <v>1.1868625077687001</v>
      </c>
      <c r="K308" s="198">
        <v>0.102031311575252</v>
      </c>
      <c r="L308" s="198">
        <v>1.7626195679432501E-2</v>
      </c>
      <c r="M308" s="198">
        <v>1.36137283702934E-3</v>
      </c>
      <c r="N308" s="198">
        <v>7.3908214810303394E-2</v>
      </c>
      <c r="O308" s="198">
        <v>3.1419052054598197E-2</v>
      </c>
      <c r="P308" s="198">
        <v>9.3504818543331102E-3</v>
      </c>
      <c r="Q308" s="198"/>
      <c r="R308" s="122">
        <v>6947.7653716733703</v>
      </c>
      <c r="S308" s="122">
        <v>47953.913848939701</v>
      </c>
      <c r="T308" s="122">
        <v>129050.266095275</v>
      </c>
      <c r="U308" s="122">
        <v>27874.613572665701</v>
      </c>
      <c r="V308" s="122">
        <v>124042.412913387</v>
      </c>
      <c r="W308" s="122">
        <v>258227.38157394499</v>
      </c>
    </row>
    <row r="309" spans="1:23" ht="12.75" x14ac:dyDescent="0.2">
      <c r="A309" s="122" t="s">
        <v>655</v>
      </c>
      <c r="B309" s="122">
        <v>13143</v>
      </c>
      <c r="C309" s="122">
        <v>12627.0770262306</v>
      </c>
      <c r="D309" s="140">
        <v>205.98250667050701</v>
      </c>
      <c r="E309" s="140">
        <v>46.826728162113703</v>
      </c>
      <c r="F309" s="140">
        <v>-32.691728978262397</v>
      </c>
      <c r="G309" s="140">
        <v>296.13085176636997</v>
      </c>
      <c r="H309" s="122"/>
      <c r="I309" s="122">
        <v>18123</v>
      </c>
      <c r="J309" s="204">
        <v>1.1868625077687001</v>
      </c>
      <c r="K309" s="198">
        <v>9.0878993544115202E-2</v>
      </c>
      <c r="L309" s="198">
        <v>2.1078187937979401E-2</v>
      </c>
      <c r="M309" s="198">
        <v>1.5449980687524099E-3</v>
      </c>
      <c r="N309" s="198">
        <v>8.7182033879600496E-2</v>
      </c>
      <c r="O309" s="198">
        <v>3.5479777078850097E-2</v>
      </c>
      <c r="P309" s="198">
        <v>7.6146333388511797E-3</v>
      </c>
      <c r="Q309" s="198"/>
      <c r="R309" s="122">
        <v>6947.7653716733703</v>
      </c>
      <c r="S309" s="122">
        <v>47953.913848939701</v>
      </c>
      <c r="T309" s="122">
        <v>129050.266095275</v>
      </c>
      <c r="U309" s="122">
        <v>27874.613572665701</v>
      </c>
      <c r="V309" s="122">
        <v>124042.412913387</v>
      </c>
      <c r="W309" s="122">
        <v>258227.38157394499</v>
      </c>
    </row>
    <row r="310" spans="1:23" ht="12.75" x14ac:dyDescent="0.2">
      <c r="A310" s="122" t="s">
        <v>656</v>
      </c>
      <c r="B310" s="122">
        <v>12999</v>
      </c>
      <c r="C310" s="122">
        <v>12318.947340846</v>
      </c>
      <c r="D310" s="140">
        <v>208.72206616607301</v>
      </c>
      <c r="E310" s="140">
        <v>-11.4981784748969</v>
      </c>
      <c r="F310" s="140">
        <v>-31.780625563163301</v>
      </c>
      <c r="G310" s="140">
        <v>514.65489264973803</v>
      </c>
      <c r="H310" s="122"/>
      <c r="I310" s="122">
        <v>9831</v>
      </c>
      <c r="J310" s="204">
        <v>1.1868625077687001</v>
      </c>
      <c r="K310" s="198">
        <v>0.10466890448581</v>
      </c>
      <c r="L310" s="198">
        <v>1.6580205472485E-2</v>
      </c>
      <c r="M310" s="198">
        <v>1.0171905197843599E-3</v>
      </c>
      <c r="N310" s="198">
        <v>0.103549994914047</v>
      </c>
      <c r="O310" s="198">
        <v>3.2041501373207201E-2</v>
      </c>
      <c r="P310" s="198">
        <v>7.2220526904689204E-3</v>
      </c>
      <c r="Q310" s="198"/>
      <c r="R310" s="122">
        <v>6947.7653716733703</v>
      </c>
      <c r="S310" s="122">
        <v>47953.913848939701</v>
      </c>
      <c r="T310" s="122">
        <v>129050.266095275</v>
      </c>
      <c r="U310" s="122">
        <v>27874.613572665701</v>
      </c>
      <c r="V310" s="122">
        <v>124042.412913387</v>
      </c>
      <c r="W310" s="122">
        <v>258227.38157394499</v>
      </c>
    </row>
    <row r="311" spans="1:23" ht="12.75" x14ac:dyDescent="0.2">
      <c r="A311" s="122" t="s">
        <v>657</v>
      </c>
      <c r="B311" s="122">
        <v>15765</v>
      </c>
      <c r="C311" s="122">
        <v>14160.4171571599</v>
      </c>
      <c r="D311" s="140">
        <v>353.12730871630498</v>
      </c>
      <c r="E311" s="140">
        <v>713.08481945347296</v>
      </c>
      <c r="F311" s="140">
        <v>-26.896168242846901</v>
      </c>
      <c r="G311" s="140">
        <v>565.34429892212097</v>
      </c>
      <c r="H311" s="122"/>
      <c r="I311" s="122">
        <v>5072</v>
      </c>
      <c r="J311" s="204">
        <v>1.1868625077687001</v>
      </c>
      <c r="K311" s="198">
        <v>0.10567823343848599</v>
      </c>
      <c r="L311" s="198">
        <v>2.0504731861198701E-2</v>
      </c>
      <c r="M311" s="198">
        <v>1.18296529968454E-3</v>
      </c>
      <c r="N311" s="198">
        <v>9.1285488958990496E-2</v>
      </c>
      <c r="O311" s="198">
        <v>3.8840694006309198E-2</v>
      </c>
      <c r="P311" s="198">
        <v>1.0449526813880099E-2</v>
      </c>
      <c r="Q311" s="198"/>
      <c r="R311" s="122">
        <v>6947.7653716733703</v>
      </c>
      <c r="S311" s="122">
        <v>47953.913848939701</v>
      </c>
      <c r="T311" s="122">
        <v>129050.266095275</v>
      </c>
      <c r="U311" s="122">
        <v>27874.613572665701</v>
      </c>
      <c r="V311" s="122">
        <v>124042.412913387</v>
      </c>
      <c r="W311" s="122">
        <v>258227.38157394499</v>
      </c>
    </row>
    <row r="312" spans="1:23" ht="12.75" x14ac:dyDescent="0.2">
      <c r="A312" s="122" t="s">
        <v>658</v>
      </c>
      <c r="B312" s="122">
        <v>13581</v>
      </c>
      <c r="C312" s="122">
        <v>13054.7138206252</v>
      </c>
      <c r="D312" s="140">
        <v>144.40267183583899</v>
      </c>
      <c r="E312" s="140">
        <v>-11.4981784748969</v>
      </c>
      <c r="F312" s="140">
        <v>-30.754832971898701</v>
      </c>
      <c r="G312" s="140">
        <v>423.85490968835302</v>
      </c>
      <c r="H312" s="122"/>
      <c r="I312" s="122">
        <v>16248</v>
      </c>
      <c r="J312" s="204">
        <v>1.1868625077687001</v>
      </c>
      <c r="K312" s="198">
        <v>0.126784835056622</v>
      </c>
      <c r="L312" s="198">
        <v>2.4372230428360401E-2</v>
      </c>
      <c r="M312" s="198">
        <v>1.7848350566223501E-3</v>
      </c>
      <c r="N312" s="198">
        <v>8.0563761693746905E-2</v>
      </c>
      <c r="O312" s="198">
        <v>3.6558345642540603E-2</v>
      </c>
      <c r="P312" s="198">
        <v>7.5086164451009397E-3</v>
      </c>
      <c r="Q312" s="198"/>
      <c r="R312" s="122">
        <v>6947.7653716733703</v>
      </c>
      <c r="S312" s="122">
        <v>47953.913848939701</v>
      </c>
      <c r="T312" s="122">
        <v>129050.266095275</v>
      </c>
      <c r="U312" s="122">
        <v>27874.613572665701</v>
      </c>
      <c r="V312" s="122">
        <v>124042.412913387</v>
      </c>
      <c r="W312" s="122">
        <v>258227.38157394499</v>
      </c>
    </row>
    <row r="313" spans="1:23" ht="12.75" x14ac:dyDescent="0.2">
      <c r="A313" s="122" t="s">
        <v>659</v>
      </c>
      <c r="B313" s="122">
        <v>10532</v>
      </c>
      <c r="C313" s="122">
        <v>10016.786633535199</v>
      </c>
      <c r="D313" s="140">
        <v>230.36492813474999</v>
      </c>
      <c r="E313" s="140">
        <v>-11.4981784748969</v>
      </c>
      <c r="F313" s="140">
        <v>-31.750168393383099</v>
      </c>
      <c r="G313" s="140">
        <v>328.35277987491003</v>
      </c>
      <c r="H313" s="122"/>
      <c r="I313" s="122">
        <v>23178</v>
      </c>
      <c r="J313" s="204">
        <v>1.1868625077687001</v>
      </c>
      <c r="K313" s="198">
        <v>8.6331866425058204E-2</v>
      </c>
      <c r="L313" s="198">
        <v>1.8638363965829699E-2</v>
      </c>
      <c r="M313" s="198">
        <v>1.0354646647683101E-3</v>
      </c>
      <c r="N313" s="198">
        <v>6.4889118992147707E-2</v>
      </c>
      <c r="O313" s="198">
        <v>2.9381309862800901E-2</v>
      </c>
      <c r="P313" s="198">
        <v>5.2636120459055996E-3</v>
      </c>
      <c r="Q313" s="198"/>
      <c r="R313" s="122">
        <v>6947.7653716733703</v>
      </c>
      <c r="S313" s="122">
        <v>47953.913848939701</v>
      </c>
      <c r="T313" s="122">
        <v>129050.266095275</v>
      </c>
      <c r="U313" s="122">
        <v>27874.613572665701</v>
      </c>
      <c r="V313" s="122">
        <v>124042.412913387</v>
      </c>
      <c r="W313" s="122">
        <v>258227.38157394499</v>
      </c>
    </row>
    <row r="314" spans="1:23" ht="12.75" x14ac:dyDescent="0.2">
      <c r="A314" s="122" t="s">
        <v>660</v>
      </c>
      <c r="B314" s="122">
        <v>9503</v>
      </c>
      <c r="C314" s="122">
        <v>9498.0434675595206</v>
      </c>
      <c r="D314" s="140">
        <v>2.0535538448417698</v>
      </c>
      <c r="E314" s="140">
        <v>-11.4981784748969</v>
      </c>
      <c r="F314" s="140">
        <v>-29.703607908438698</v>
      </c>
      <c r="G314" s="140">
        <v>44.5721704221273</v>
      </c>
      <c r="H314" s="122"/>
      <c r="I314" s="122">
        <v>76088</v>
      </c>
      <c r="J314" s="204">
        <v>1.1868625077687001</v>
      </c>
      <c r="K314" s="198">
        <v>8.6597098096940398E-2</v>
      </c>
      <c r="L314" s="198">
        <v>1.7111765324361299E-2</v>
      </c>
      <c r="M314" s="198">
        <v>1.39312375144569E-3</v>
      </c>
      <c r="N314" s="198">
        <v>6.2440857953948103E-2</v>
      </c>
      <c r="O314" s="198">
        <v>2.50105141415203E-2</v>
      </c>
      <c r="P314" s="198">
        <v>6.0324886972978704E-3</v>
      </c>
      <c r="Q314" s="198"/>
      <c r="R314" s="122">
        <v>6947.7653716733703</v>
      </c>
      <c r="S314" s="122">
        <v>47953.913848939701</v>
      </c>
      <c r="T314" s="122">
        <v>129050.266095275</v>
      </c>
      <c r="U314" s="122">
        <v>27874.613572665701</v>
      </c>
      <c r="V314" s="122">
        <v>124042.412913387</v>
      </c>
      <c r="W314" s="122">
        <v>258227.38157394499</v>
      </c>
    </row>
    <row r="315" spans="1:23" ht="12.75" x14ac:dyDescent="0.2">
      <c r="A315" s="122" t="s">
        <v>661</v>
      </c>
      <c r="B315" s="122">
        <v>19218</v>
      </c>
      <c r="C315" s="122">
        <v>16801.661767661</v>
      </c>
      <c r="D315" s="140">
        <v>680.95488760385194</v>
      </c>
      <c r="E315" s="140">
        <v>951.19764489227703</v>
      </c>
      <c r="F315" s="140">
        <v>-33.0445716329086</v>
      </c>
      <c r="G315" s="140">
        <v>817.52922147093898</v>
      </c>
      <c r="H315" s="122"/>
      <c r="I315" s="122">
        <v>6193</v>
      </c>
      <c r="J315" s="204">
        <v>1.1868625077687001</v>
      </c>
      <c r="K315" s="198">
        <v>0.12320361698692101</v>
      </c>
      <c r="L315" s="198">
        <v>2.6158566123042098E-2</v>
      </c>
      <c r="M315" s="198">
        <v>2.0991441950589402E-3</v>
      </c>
      <c r="N315" s="198">
        <v>0.117229129662522</v>
      </c>
      <c r="O315" s="198">
        <v>4.9087679638301303E-2</v>
      </c>
      <c r="P315" s="198">
        <v>9.3654125625706394E-3</v>
      </c>
      <c r="Q315" s="198"/>
      <c r="R315" s="122">
        <v>6947.7653716733703</v>
      </c>
      <c r="S315" s="122">
        <v>47953.913848939701</v>
      </c>
      <c r="T315" s="122">
        <v>129050.266095275</v>
      </c>
      <c r="U315" s="122">
        <v>27874.613572665701</v>
      </c>
      <c r="V315" s="122">
        <v>124042.412913387</v>
      </c>
      <c r="W315" s="122">
        <v>258227.38157394499</v>
      </c>
    </row>
    <row r="316" spans="1:23" ht="12.75" x14ac:dyDescent="0.2">
      <c r="A316" s="122" t="s">
        <v>662</v>
      </c>
      <c r="B316" s="122">
        <v>10619</v>
      </c>
      <c r="C316" s="122">
        <v>10361.3196140253</v>
      </c>
      <c r="D316" s="140">
        <v>28.518004345686201</v>
      </c>
      <c r="E316" s="140">
        <v>-11.4981784748969</v>
      </c>
      <c r="F316" s="140">
        <v>-31.329048317299701</v>
      </c>
      <c r="G316" s="140">
        <v>271.66217347414801</v>
      </c>
      <c r="H316" s="122"/>
      <c r="I316" s="122">
        <v>41548</v>
      </c>
      <c r="J316" s="204">
        <v>1.1868625077687001</v>
      </c>
      <c r="K316" s="198">
        <v>0.106599595648407</v>
      </c>
      <c r="L316" s="198">
        <v>1.77385193029749E-2</v>
      </c>
      <c r="M316" s="198">
        <v>1.13122171945701E-3</v>
      </c>
      <c r="N316" s="198">
        <v>6.5514585539616796E-2</v>
      </c>
      <c r="O316" s="198">
        <v>2.9676518725329702E-2</v>
      </c>
      <c r="P316" s="198">
        <v>5.7523827861750299E-3</v>
      </c>
      <c r="Q316" s="198"/>
      <c r="R316" s="122">
        <v>6947.7653716733703</v>
      </c>
      <c r="S316" s="122">
        <v>47953.913848939701</v>
      </c>
      <c r="T316" s="122">
        <v>129050.266095275</v>
      </c>
      <c r="U316" s="122">
        <v>27874.613572665701</v>
      </c>
      <c r="V316" s="122">
        <v>124042.412913387</v>
      </c>
      <c r="W316" s="122">
        <v>258227.38157394499</v>
      </c>
    </row>
    <row r="317" spans="1:23" ht="12.75" x14ac:dyDescent="0.2">
      <c r="A317" s="122" t="s">
        <v>663</v>
      </c>
      <c r="B317" s="122">
        <v>13539</v>
      </c>
      <c r="C317" s="122">
        <v>13208.4846884573</v>
      </c>
      <c r="D317" s="140">
        <v>101.918823895976</v>
      </c>
      <c r="E317" s="140">
        <v>-11.4981784748969</v>
      </c>
      <c r="F317" s="140">
        <v>-30.6367286768795</v>
      </c>
      <c r="G317" s="140">
        <v>270.82928267617899</v>
      </c>
      <c r="H317" s="122"/>
      <c r="I317" s="122">
        <v>8183</v>
      </c>
      <c r="J317" s="204">
        <v>1.1868625077687001</v>
      </c>
      <c r="K317" s="198">
        <v>0.10362947574239301</v>
      </c>
      <c r="L317" s="198">
        <v>2.8718074055969701E-2</v>
      </c>
      <c r="M317" s="198">
        <v>2.0774776976658898E-3</v>
      </c>
      <c r="N317" s="198">
        <v>7.7355493095441805E-2</v>
      </c>
      <c r="O317" s="198">
        <v>3.49505071489674E-2</v>
      </c>
      <c r="P317" s="198">
        <v>8.7987290724673099E-3</v>
      </c>
      <c r="Q317" s="198"/>
      <c r="R317" s="122">
        <v>6947.7653716733703</v>
      </c>
      <c r="S317" s="122">
        <v>47953.913848939701</v>
      </c>
      <c r="T317" s="122">
        <v>129050.266095275</v>
      </c>
      <c r="U317" s="122">
        <v>27874.613572665701</v>
      </c>
      <c r="V317" s="122">
        <v>124042.412913387</v>
      </c>
      <c r="W317" s="122">
        <v>258227.38157394499</v>
      </c>
    </row>
    <row r="318" spans="1:23" ht="12.75" x14ac:dyDescent="0.2">
      <c r="A318" s="122" t="s">
        <v>664</v>
      </c>
      <c r="B318" s="122">
        <v>20158</v>
      </c>
      <c r="C318" s="122">
        <v>17507.148794934299</v>
      </c>
      <c r="D318" s="140">
        <v>548.21720971365403</v>
      </c>
      <c r="E318" s="140">
        <v>844.91542032836696</v>
      </c>
      <c r="F318" s="140">
        <v>-29.178859614717101</v>
      </c>
      <c r="G318" s="140">
        <v>1286.5019869206501</v>
      </c>
      <c r="H318" s="122"/>
      <c r="I318" s="122">
        <v>3395</v>
      </c>
      <c r="J318" s="204">
        <v>1.1868625077687001</v>
      </c>
      <c r="K318" s="198">
        <v>0.132253313696613</v>
      </c>
      <c r="L318" s="198">
        <v>2.06185567010309E-2</v>
      </c>
      <c r="M318" s="198">
        <v>5.8910162002945505E-4</v>
      </c>
      <c r="N318" s="198">
        <v>0.10397643593519899</v>
      </c>
      <c r="O318" s="198">
        <v>5.6259204712813003E-2</v>
      </c>
      <c r="P318" s="198">
        <v>1.11929307805596E-2</v>
      </c>
      <c r="Q318" s="198"/>
      <c r="R318" s="122">
        <v>6947.7653716733703</v>
      </c>
      <c r="S318" s="122">
        <v>47953.913848939701</v>
      </c>
      <c r="T318" s="122">
        <v>129050.266095275</v>
      </c>
      <c r="U318" s="122">
        <v>27874.613572665701</v>
      </c>
      <c r="V318" s="122">
        <v>124042.412913387</v>
      </c>
      <c r="W318" s="122">
        <v>258227.38157394499</v>
      </c>
    </row>
    <row r="319" spans="1:23" ht="12.75" x14ac:dyDescent="0.2">
      <c r="A319" s="122" t="s">
        <v>665</v>
      </c>
      <c r="B319" s="122">
        <v>16817</v>
      </c>
      <c r="C319" s="122">
        <v>15224.363697557401</v>
      </c>
      <c r="D319" s="140">
        <v>462.251304549834</v>
      </c>
      <c r="E319" s="140">
        <v>591.54107607120102</v>
      </c>
      <c r="F319" s="140">
        <v>-27.081495751596901</v>
      </c>
      <c r="G319" s="140">
        <v>566.26507976106598</v>
      </c>
      <c r="H319" s="122"/>
      <c r="I319" s="122">
        <v>4603</v>
      </c>
      <c r="J319" s="204">
        <v>1.1868625077687001</v>
      </c>
      <c r="K319" s="198">
        <v>0.12926352378883299</v>
      </c>
      <c r="L319" s="198">
        <v>2.3680208559634999E-2</v>
      </c>
      <c r="M319" s="198">
        <v>1.30349771887899E-3</v>
      </c>
      <c r="N319" s="198">
        <v>9.9934825114056006E-2</v>
      </c>
      <c r="O319" s="198">
        <v>4.1494677384314602E-2</v>
      </c>
      <c r="P319" s="198">
        <v>1.0427981751031899E-2</v>
      </c>
      <c r="Q319" s="198"/>
      <c r="R319" s="122">
        <v>6947.7653716733703</v>
      </c>
      <c r="S319" s="122">
        <v>47953.913848939701</v>
      </c>
      <c r="T319" s="122">
        <v>129050.266095275</v>
      </c>
      <c r="U319" s="122">
        <v>27874.613572665701</v>
      </c>
      <c r="V319" s="122">
        <v>124042.412913387</v>
      </c>
      <c r="W319" s="122">
        <v>258227.38157394499</v>
      </c>
    </row>
    <row r="320" spans="1:23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</sheetData>
  <mergeCells count="4">
    <mergeCell ref="R5:W5"/>
    <mergeCell ref="K5:P5"/>
    <mergeCell ref="D4:G4"/>
    <mergeCell ref="J4:W4"/>
  </mergeCells>
  <conditionalFormatting sqref="B10:W319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3" manualBreakCount="3">
    <brk id="54" max="16383" man="1"/>
    <brk id="244" max="16383" man="1"/>
    <brk id="2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4.25" zeroHeight="1" x14ac:dyDescent="0.2"/>
  <cols>
    <col min="1" max="1" width="15.42578125" bestFit="1" customWidth="1"/>
    <col min="2" max="2" width="12" customWidth="1"/>
    <col min="3" max="3" width="15" customWidth="1"/>
    <col min="4" max="4" width="10.85546875" customWidth="1"/>
    <col min="5" max="5" width="12" customWidth="1"/>
    <col min="6" max="6" width="10.85546875" customWidth="1"/>
    <col min="7" max="7" width="9" customWidth="1"/>
    <col min="8" max="8" width="7.7109375" style="66" customWidth="1"/>
    <col min="9" max="9" width="12.5703125" customWidth="1"/>
    <col min="10" max="10" width="10.5703125" customWidth="1"/>
    <col min="11" max="11" width="4" customWidth="1"/>
    <col min="12" max="12" width="10.85546875" customWidth="1"/>
    <col min="13" max="13" width="10.42578125" customWidth="1"/>
    <col min="14" max="14" width="3.5703125" customWidth="1"/>
    <col min="15" max="16" width="11.5703125" customWidth="1"/>
    <col min="17" max="17" width="4.42578125" customWidth="1"/>
    <col min="18" max="18" width="10.28515625" customWidth="1"/>
    <col min="19" max="19" width="13.140625" customWidth="1"/>
    <col min="20" max="20" width="12.42578125" customWidth="1"/>
    <col min="21" max="21" width="11.7109375" customWidth="1"/>
    <col min="22" max="22" width="12.42578125" customWidth="1"/>
    <col min="23" max="23" width="12.140625" customWidth="1"/>
    <col min="24" max="24" width="3" customWidth="1"/>
    <col min="25" max="26" width="9.7109375" customWidth="1"/>
    <col min="27" max="27" width="9.7109375" style="73" customWidth="1"/>
    <col min="28" max="30" width="9.7109375" customWidth="1"/>
    <col min="31" max="31" width="4.140625" customWidth="1"/>
    <col min="32" max="41" width="9.140625" hidden="1" customWidth="1"/>
    <col min="42" max="47" width="0" hidden="1" customWidth="1"/>
    <col min="48" max="16384" width="9.140625" hidden="1"/>
  </cols>
  <sheetData>
    <row r="1" spans="1:40" ht="11.25" customHeight="1" x14ac:dyDescent="0.2"/>
    <row r="2" spans="1:40" ht="16.5" thickBot="1" x14ac:dyDescent="0.3">
      <c r="A2" s="71" t="str">
        <f>"Tabell 10  Befolkningsförändringar, utjämningsåret "&amp;Innehåll!C46</f>
        <v>Tabell 10  Befolkningsförändringar, utjämningsåret 2017</v>
      </c>
      <c r="B2" s="70"/>
      <c r="C2" s="70"/>
      <c r="D2" s="70"/>
      <c r="E2" s="70"/>
      <c r="F2" s="70"/>
      <c r="G2" s="70"/>
      <c r="I2" s="71" t="s">
        <v>73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0"/>
      <c r="Z2" s="70"/>
      <c r="AA2" s="72"/>
      <c r="AB2" s="70"/>
      <c r="AC2" s="70"/>
      <c r="AD2" s="70"/>
    </row>
    <row r="3" spans="1:40" ht="6.75" customHeight="1" x14ac:dyDescent="0.2">
      <c r="AB3" s="73"/>
      <c r="AC3" s="73"/>
      <c r="AD3" s="73"/>
    </row>
    <row r="4" spans="1:40" s="66" customFormat="1" ht="25.5" customHeight="1" x14ac:dyDescent="0.2">
      <c r="A4" t="s">
        <v>19</v>
      </c>
      <c r="B4"/>
      <c r="D4" s="77"/>
      <c r="E4" s="77"/>
      <c r="F4" s="77"/>
      <c r="G4" s="77"/>
      <c r="H4" s="74"/>
      <c r="I4" s="669" t="s">
        <v>299</v>
      </c>
      <c r="J4" s="669"/>
      <c r="K4" s="74"/>
      <c r="L4" s="669" t="s">
        <v>295</v>
      </c>
      <c r="M4" s="669"/>
      <c r="N4" s="210"/>
      <c r="O4" s="669" t="s">
        <v>300</v>
      </c>
      <c r="P4" s="669"/>
      <c r="Q4" s="80"/>
      <c r="R4" s="662" t="s">
        <v>296</v>
      </c>
      <c r="S4" s="662"/>
      <c r="T4" s="662"/>
      <c r="U4" s="662"/>
      <c r="V4" s="662"/>
      <c r="W4" s="662"/>
      <c r="X4" s="662"/>
      <c r="Y4" s="662"/>
      <c r="Z4" s="662"/>
      <c r="AA4" s="662"/>
      <c r="AB4" s="662"/>
      <c r="AC4" s="662"/>
      <c r="AD4" s="662"/>
    </row>
    <row r="5" spans="1:40" s="66" customFormat="1" ht="13.5" customHeight="1" x14ac:dyDescent="0.2">
      <c r="A5"/>
      <c r="B5"/>
      <c r="D5" s="77"/>
      <c r="E5" s="77"/>
      <c r="F5" s="77"/>
      <c r="G5" s="77"/>
      <c r="H5" s="74"/>
      <c r="I5" s="80"/>
      <c r="J5" s="80"/>
      <c r="K5" s="74"/>
      <c r="L5" s="80"/>
      <c r="M5" s="80"/>
      <c r="N5" s="210"/>
      <c r="O5" s="80"/>
      <c r="P5" s="80"/>
      <c r="Q5" s="80"/>
      <c r="R5" s="207"/>
      <c r="S5" s="207"/>
      <c r="T5" s="666" t="s">
        <v>302</v>
      </c>
      <c r="U5" s="666"/>
      <c r="V5" s="666"/>
      <c r="W5" s="666"/>
      <c r="X5" s="207"/>
      <c r="Y5" s="666" t="s">
        <v>41</v>
      </c>
      <c r="Z5" s="666"/>
      <c r="AA5" s="666"/>
      <c r="AB5" s="666"/>
      <c r="AC5" s="666"/>
      <c r="AD5" s="666"/>
    </row>
    <row r="6" spans="1:40" s="66" customFormat="1" ht="63.75" x14ac:dyDescent="0.2">
      <c r="A6" s="3" t="s">
        <v>47</v>
      </c>
      <c r="B6" s="192" t="s">
        <v>284</v>
      </c>
      <c r="C6" s="192" t="s">
        <v>301</v>
      </c>
      <c r="D6" s="192" t="s">
        <v>295</v>
      </c>
      <c r="E6" s="192" t="s">
        <v>293</v>
      </c>
      <c r="F6" s="192" t="s">
        <v>294</v>
      </c>
      <c r="G6" s="192" t="s">
        <v>297</v>
      </c>
      <c r="H6" s="199"/>
      <c r="I6" s="192" t="str">
        <f>"Folkmängd 31/12 -"&amp;Innehåll!C46-12</f>
        <v>Folkmängd 31/12 -2005</v>
      </c>
      <c r="J6" s="192" t="str">
        <f>"Folkmängd 31/12 -"&amp;Innehåll!C46-2</f>
        <v>Folkmängd 31/12 -2015</v>
      </c>
      <c r="K6" s="192"/>
      <c r="L6" s="192" t="str">
        <f>"Antal 1-5 år 31/12 -"&amp;Innehåll!C46-7</f>
        <v>Antal 1-5 år 31/12 -2010</v>
      </c>
      <c r="M6" s="192" t="str">
        <f>"Antal 1-5 år 31/12 -"&amp;Innehåll!C46-2</f>
        <v>Antal 1-5 år 31/12 -2015</v>
      </c>
      <c r="N6" s="192"/>
      <c r="O6" s="192" t="str">
        <f>"Antal 7-18 år 31/12 -"&amp;Innehåll!C46-7</f>
        <v>Antal 7-18 år 31/12 -2010</v>
      </c>
      <c r="P6" s="192" t="str">
        <f>"Antal 7-18 år 31/12 -"&amp;Innehåll!C46-2</f>
        <v>Antal 7-18 år 31/12 -2015</v>
      </c>
      <c r="Q6" s="192"/>
      <c r="R6" s="192" t="str">
        <f>"Genom-snittlig årlig procentuell förändring år "&amp;Innehåll!C46-2006&amp;" - "&amp;Innehåll!C46-2002</f>
        <v>Genom-snittlig årlig procentuell förändring år 11 - 15</v>
      </c>
      <c r="S6" s="192" t="str">
        <f>"Procentuell förändring "&amp;AC6&amp;" jämfört med senaste mättillfället "</f>
        <v xml:space="preserve">Procentuell förändring 1/11 2015 jämfört med senaste mättillfället </v>
      </c>
      <c r="T6" s="192" t="str">
        <f>Y6&amp;" till "&amp;Z6</f>
        <v>1/11 2011 till 1/11 2012</v>
      </c>
      <c r="U6" s="192" t="str">
        <f>Z6&amp;" till "&amp;AA6</f>
        <v>1/11 2012 till 1/11 2013</v>
      </c>
      <c r="V6" s="192" t="str">
        <f>AA6&amp;" till "&amp;AB6</f>
        <v>1/11 2013 till 1/11 2014</v>
      </c>
      <c r="W6" s="192" t="str">
        <f>AB6&amp;" till "&amp;AC6</f>
        <v>1/11 2014 till 1/11 2015</v>
      </c>
      <c r="X6" s="192"/>
      <c r="Y6" s="218" t="str">
        <f>"1/11 "&amp;Innehåll!C46-6</f>
        <v>1/11 2011</v>
      </c>
      <c r="Z6" s="218" t="str">
        <f>"1/11 "&amp;Innehåll!C46-5</f>
        <v>1/11 2012</v>
      </c>
      <c r="AA6" s="218" t="str">
        <f>"1/11 "&amp;Innehåll!C46-4</f>
        <v>1/11 2013</v>
      </c>
      <c r="AB6" s="218" t="str">
        <f>"1/11 "&amp;Innehåll!C46-3</f>
        <v>1/11 2014</v>
      </c>
      <c r="AC6" s="218" t="str">
        <f>"1/11 "&amp;Innehåll!C46-2</f>
        <v>1/11 2015</v>
      </c>
      <c r="AD6" s="218" t="str">
        <f>"1/11 "&amp;Innehåll!C46-1</f>
        <v>1/11 2016</v>
      </c>
    </row>
    <row r="7" spans="1:40" s="74" customFormat="1" ht="15.75" customHeight="1" x14ac:dyDescent="0.2">
      <c r="B7" s="199" t="s">
        <v>92</v>
      </c>
      <c r="C7" s="199" t="s">
        <v>93</v>
      </c>
      <c r="D7" s="199" t="s">
        <v>94</v>
      </c>
      <c r="E7" s="199" t="s">
        <v>95</v>
      </c>
      <c r="F7" s="199" t="s">
        <v>96</v>
      </c>
      <c r="G7" s="199" t="s">
        <v>118</v>
      </c>
      <c r="H7" s="199"/>
      <c r="I7" s="199" t="s">
        <v>98</v>
      </c>
      <c r="J7" s="199" t="s">
        <v>99</v>
      </c>
      <c r="K7" s="199"/>
      <c r="L7" s="199" t="s">
        <v>100</v>
      </c>
      <c r="M7" s="199" t="s">
        <v>101</v>
      </c>
      <c r="N7" s="199"/>
      <c r="O7" s="199" t="s">
        <v>102</v>
      </c>
      <c r="P7" s="199" t="s">
        <v>103</v>
      </c>
      <c r="Q7" s="199"/>
      <c r="R7" s="199" t="s">
        <v>104</v>
      </c>
      <c r="S7" s="199" t="s">
        <v>105</v>
      </c>
      <c r="T7" s="199" t="s">
        <v>106</v>
      </c>
      <c r="U7" s="199" t="s">
        <v>128</v>
      </c>
      <c r="V7" s="199" t="s">
        <v>181</v>
      </c>
      <c r="W7" s="199" t="s">
        <v>179</v>
      </c>
      <c r="X7" s="199"/>
      <c r="Y7" s="199" t="s">
        <v>180</v>
      </c>
      <c r="Z7" s="200" t="s">
        <v>182</v>
      </c>
      <c r="AA7" s="201" t="s">
        <v>183</v>
      </c>
      <c r="AB7" s="200" t="s">
        <v>184</v>
      </c>
      <c r="AC7" s="200" t="s">
        <v>298</v>
      </c>
      <c r="AD7" s="200" t="s">
        <v>185</v>
      </c>
    </row>
    <row r="8" spans="1:40" s="74" customFormat="1" ht="15.75" customHeight="1" x14ac:dyDescent="0.2">
      <c r="A8" s="191"/>
      <c r="B8" s="192" t="s">
        <v>178</v>
      </c>
      <c r="C8" s="192"/>
      <c r="D8" s="192"/>
      <c r="E8" s="219"/>
      <c r="F8" s="192"/>
      <c r="G8" s="219"/>
      <c r="H8" s="199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217"/>
      <c r="AB8" s="217"/>
      <c r="AC8" s="217"/>
      <c r="AD8" s="217"/>
    </row>
    <row r="9" spans="1:40" ht="18.75" customHeight="1" x14ac:dyDescent="0.2">
      <c r="A9" s="18" t="s">
        <v>358</v>
      </c>
      <c r="B9" s="122"/>
      <c r="C9" s="122"/>
      <c r="D9" s="122"/>
      <c r="E9" s="122"/>
      <c r="F9" s="122"/>
      <c r="G9" s="122"/>
      <c r="H9" s="18"/>
      <c r="I9" s="122"/>
      <c r="J9" s="204"/>
      <c r="K9" s="204"/>
      <c r="L9" s="198"/>
      <c r="M9" s="198"/>
      <c r="N9" s="198"/>
      <c r="O9" s="198"/>
      <c r="P9" s="198"/>
      <c r="Q9" s="198"/>
      <c r="R9" s="198"/>
      <c r="S9" s="198"/>
      <c r="T9" s="198"/>
      <c r="U9" s="122"/>
      <c r="V9" s="122"/>
      <c r="W9" s="122"/>
      <c r="X9" s="122"/>
      <c r="Y9" s="122"/>
      <c r="Z9" s="122"/>
      <c r="AA9" s="122"/>
    </row>
    <row r="10" spans="1:40" ht="12.75" x14ac:dyDescent="0.2">
      <c r="A10" s="122" t="s">
        <v>359</v>
      </c>
      <c r="B10" s="122">
        <v>18</v>
      </c>
      <c r="C10" s="122">
        <v>0</v>
      </c>
      <c r="D10" s="122">
        <v>0</v>
      </c>
      <c r="E10" s="122">
        <v>0</v>
      </c>
      <c r="F10" s="122">
        <v>17.674087155557299</v>
      </c>
      <c r="G10" s="122">
        <v>0</v>
      </c>
      <c r="H10" s="122"/>
      <c r="I10" s="122">
        <v>76592</v>
      </c>
      <c r="J10" s="122">
        <v>89425</v>
      </c>
      <c r="K10" s="122"/>
      <c r="L10" s="122">
        <v>5911</v>
      </c>
      <c r="M10" s="122">
        <v>6394</v>
      </c>
      <c r="N10" s="122"/>
      <c r="O10" s="122">
        <v>13024</v>
      </c>
      <c r="P10" s="122">
        <v>13693</v>
      </c>
      <c r="Q10" s="122"/>
      <c r="R10" s="212">
        <v>1.4547808907603699E-2</v>
      </c>
      <c r="S10" s="212">
        <v>1.07078121153803E-2</v>
      </c>
      <c r="T10" s="212">
        <v>1.02021171924085</v>
      </c>
      <c r="U10" s="212">
        <v>1.0150472914875299</v>
      </c>
      <c r="V10" s="212">
        <v>1.0165413189555501</v>
      </c>
      <c r="W10" s="212">
        <v>1.0064412963672</v>
      </c>
      <c r="X10" s="212"/>
      <c r="Y10" s="122">
        <v>84357</v>
      </c>
      <c r="Z10" s="122">
        <v>86062</v>
      </c>
      <c r="AA10" s="122">
        <v>87357</v>
      </c>
      <c r="AB10" s="122">
        <v>88802</v>
      </c>
      <c r="AC10" s="122">
        <v>89374</v>
      </c>
      <c r="AD10" s="122">
        <v>90331</v>
      </c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</row>
    <row r="11" spans="1:40" ht="12.75" x14ac:dyDescent="0.2">
      <c r="A11" s="122" t="s">
        <v>360</v>
      </c>
      <c r="B11" s="122">
        <v>92</v>
      </c>
      <c r="C11" s="122">
        <v>0</v>
      </c>
      <c r="D11" s="122">
        <v>0</v>
      </c>
      <c r="E11" s="122">
        <v>0</v>
      </c>
      <c r="F11" s="122">
        <v>92.055385473940206</v>
      </c>
      <c r="G11" s="122">
        <v>0</v>
      </c>
      <c r="H11" s="122"/>
      <c r="I11" s="122">
        <v>30226</v>
      </c>
      <c r="J11" s="122">
        <v>32421</v>
      </c>
      <c r="K11" s="122"/>
      <c r="L11" s="122">
        <v>2239</v>
      </c>
      <c r="M11" s="122">
        <v>1922</v>
      </c>
      <c r="N11" s="122"/>
      <c r="O11" s="122">
        <v>5558</v>
      </c>
      <c r="P11" s="122">
        <v>6036</v>
      </c>
      <c r="Q11" s="122"/>
      <c r="R11" s="212">
        <v>5.2184434395248199E-3</v>
      </c>
      <c r="S11" s="212">
        <v>6.2829160121962496E-3</v>
      </c>
      <c r="T11" s="212">
        <v>1.0067924528301899</v>
      </c>
      <c r="U11" s="212">
        <v>1.0052786106946501</v>
      </c>
      <c r="V11" s="212">
        <v>1.0034177411837799</v>
      </c>
      <c r="W11" s="212">
        <v>1.00538783093358</v>
      </c>
      <c r="X11" s="212"/>
      <c r="Y11" s="122">
        <v>31800</v>
      </c>
      <c r="Z11" s="122">
        <v>32016</v>
      </c>
      <c r="AA11" s="122">
        <v>32185</v>
      </c>
      <c r="AB11" s="122">
        <v>32295</v>
      </c>
      <c r="AC11" s="122">
        <v>32469</v>
      </c>
      <c r="AD11" s="122">
        <v>32673</v>
      </c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</row>
    <row r="12" spans="1:40" ht="12.75" x14ac:dyDescent="0.2">
      <c r="A12" s="122" t="s">
        <v>361</v>
      </c>
      <c r="B12" s="122">
        <v>22</v>
      </c>
      <c r="C12" s="122">
        <v>0</v>
      </c>
      <c r="D12" s="122">
        <v>0</v>
      </c>
      <c r="E12" s="122">
        <v>0</v>
      </c>
      <c r="F12" s="122">
        <v>22.407507908970299</v>
      </c>
      <c r="G12" s="122">
        <v>0</v>
      </c>
      <c r="H12" s="122"/>
      <c r="I12" s="122">
        <v>24010</v>
      </c>
      <c r="J12" s="122">
        <v>26984</v>
      </c>
      <c r="K12" s="122"/>
      <c r="L12" s="122">
        <v>1955</v>
      </c>
      <c r="M12" s="122">
        <v>1901</v>
      </c>
      <c r="N12" s="122"/>
      <c r="O12" s="122">
        <v>4572</v>
      </c>
      <c r="P12" s="122">
        <v>4811</v>
      </c>
      <c r="Q12" s="122"/>
      <c r="R12" s="212">
        <v>1.1467572407219699E-2</v>
      </c>
      <c r="S12" s="212">
        <v>1.3709827233884499E-2</v>
      </c>
      <c r="T12" s="212">
        <v>1.0143884892086299</v>
      </c>
      <c r="U12" s="212">
        <v>1.0085873107149701</v>
      </c>
      <c r="V12" s="212">
        <v>1.0122391577026899</v>
      </c>
      <c r="W12" s="212">
        <v>1.0106642634523699</v>
      </c>
      <c r="X12" s="212"/>
      <c r="Y12" s="122">
        <v>25715</v>
      </c>
      <c r="Z12" s="122">
        <v>26085</v>
      </c>
      <c r="AA12" s="122">
        <v>26309</v>
      </c>
      <c r="AB12" s="122">
        <v>26631</v>
      </c>
      <c r="AC12" s="122">
        <v>26915</v>
      </c>
      <c r="AD12" s="122">
        <v>27284</v>
      </c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</row>
    <row r="13" spans="1:40" ht="12.75" x14ac:dyDescent="0.2">
      <c r="A13" s="122" t="s">
        <v>362</v>
      </c>
      <c r="B13" s="122">
        <v>509</v>
      </c>
      <c r="C13" s="122">
        <v>0</v>
      </c>
      <c r="D13" s="122">
        <v>0</v>
      </c>
      <c r="E13" s="122">
        <v>0</v>
      </c>
      <c r="F13" s="122">
        <v>23.001181387341099</v>
      </c>
      <c r="G13" s="122">
        <v>486.424295900603</v>
      </c>
      <c r="H13" s="122"/>
      <c r="I13" s="122">
        <v>71837</v>
      </c>
      <c r="J13" s="122">
        <v>83866</v>
      </c>
      <c r="K13" s="122"/>
      <c r="L13" s="122">
        <v>5255</v>
      </c>
      <c r="M13" s="122">
        <v>5712</v>
      </c>
      <c r="N13" s="122"/>
      <c r="O13" s="122">
        <v>11714</v>
      </c>
      <c r="P13" s="122">
        <v>12358</v>
      </c>
      <c r="Q13" s="122"/>
      <c r="R13" s="212">
        <v>1.6696842795516101E-2</v>
      </c>
      <c r="S13" s="212">
        <v>2.2373401044411399E-2</v>
      </c>
      <c r="T13" s="212">
        <v>1.0146018095494</v>
      </c>
      <c r="U13" s="212">
        <v>1.0191972957291699</v>
      </c>
      <c r="V13" s="212">
        <v>1.0166328399584199</v>
      </c>
      <c r="W13" s="212">
        <v>1.0163607148074201</v>
      </c>
      <c r="X13" s="212"/>
      <c r="Y13" s="122">
        <v>78141</v>
      </c>
      <c r="Z13" s="122">
        <v>79282</v>
      </c>
      <c r="AA13" s="122">
        <v>80804</v>
      </c>
      <c r="AB13" s="122">
        <v>82148</v>
      </c>
      <c r="AC13" s="122">
        <v>83492</v>
      </c>
      <c r="AD13" s="122">
        <v>85360</v>
      </c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</row>
    <row r="14" spans="1:40" ht="12.75" x14ac:dyDescent="0.2">
      <c r="A14" s="122" t="s">
        <v>363</v>
      </c>
      <c r="B14" s="122">
        <v>511</v>
      </c>
      <c r="C14" s="122">
        <v>0</v>
      </c>
      <c r="D14" s="122">
        <v>0.19208548638138001</v>
      </c>
      <c r="E14" s="122">
        <v>0</v>
      </c>
      <c r="F14" s="122">
        <v>84.420166444119104</v>
      </c>
      <c r="G14" s="122">
        <v>426.46507962131199</v>
      </c>
      <c r="H14" s="122"/>
      <c r="I14" s="122">
        <v>88750</v>
      </c>
      <c r="J14" s="122">
        <v>105311</v>
      </c>
      <c r="K14" s="122"/>
      <c r="L14" s="122">
        <v>7179</v>
      </c>
      <c r="M14" s="122">
        <v>7848</v>
      </c>
      <c r="N14" s="122"/>
      <c r="O14" s="122">
        <v>15420</v>
      </c>
      <c r="P14" s="122">
        <v>16797</v>
      </c>
      <c r="Q14" s="122"/>
      <c r="R14" s="212">
        <v>1.53116335151742E-2</v>
      </c>
      <c r="S14" s="212">
        <v>2.08382936980352E-2</v>
      </c>
      <c r="T14" s="212">
        <v>1.0187031283208701</v>
      </c>
      <c r="U14" s="212">
        <v>1.0161045154239701</v>
      </c>
      <c r="V14" s="212">
        <v>1.01821541710665</v>
      </c>
      <c r="W14" s="212">
        <v>1.0082581933761601</v>
      </c>
      <c r="X14" s="212"/>
      <c r="Y14" s="122">
        <v>98807</v>
      </c>
      <c r="Z14" s="122">
        <v>100655</v>
      </c>
      <c r="AA14" s="122">
        <v>102276</v>
      </c>
      <c r="AB14" s="122">
        <v>104139</v>
      </c>
      <c r="AC14" s="122">
        <v>104999</v>
      </c>
      <c r="AD14" s="122">
        <v>107187</v>
      </c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</row>
    <row r="15" spans="1:40" ht="12.75" x14ac:dyDescent="0.2">
      <c r="A15" s="122" t="s">
        <v>364</v>
      </c>
      <c r="B15" s="122">
        <v>760</v>
      </c>
      <c r="C15" s="122">
        <v>0</v>
      </c>
      <c r="D15" s="122">
        <v>0</v>
      </c>
      <c r="E15" s="122">
        <v>0</v>
      </c>
      <c r="F15" s="122">
        <v>66.947952735775303</v>
      </c>
      <c r="G15" s="122">
        <v>693.25430421516205</v>
      </c>
      <c r="H15" s="122"/>
      <c r="I15" s="122">
        <v>61743</v>
      </c>
      <c r="J15" s="122">
        <v>72429</v>
      </c>
      <c r="K15" s="122"/>
      <c r="L15" s="122">
        <v>4426</v>
      </c>
      <c r="M15" s="122">
        <v>4792</v>
      </c>
      <c r="N15" s="122"/>
      <c r="O15" s="122">
        <v>9888</v>
      </c>
      <c r="P15" s="122">
        <v>10700</v>
      </c>
      <c r="Q15" s="122"/>
      <c r="R15" s="212">
        <v>1.8402697266653799E-2</v>
      </c>
      <c r="S15" s="212">
        <v>2.6022922318808501E-2</v>
      </c>
      <c r="T15" s="212">
        <v>1.01430868645961</v>
      </c>
      <c r="U15" s="212">
        <v>1.0133875489922599</v>
      </c>
      <c r="V15" s="212">
        <v>1.0200333164336901</v>
      </c>
      <c r="W15" s="212">
        <v>1.0259308699480201</v>
      </c>
      <c r="X15" s="212"/>
      <c r="Y15" s="122">
        <v>67162</v>
      </c>
      <c r="Z15" s="122">
        <v>68123</v>
      </c>
      <c r="AA15" s="122">
        <v>69035</v>
      </c>
      <c r="AB15" s="122">
        <v>70418</v>
      </c>
      <c r="AC15" s="122">
        <v>72244</v>
      </c>
      <c r="AD15" s="122">
        <v>74124</v>
      </c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</row>
    <row r="16" spans="1:40" ht="12.75" x14ac:dyDescent="0.2">
      <c r="A16" s="122" t="s">
        <v>365</v>
      </c>
      <c r="B16" s="122">
        <v>115</v>
      </c>
      <c r="C16" s="122">
        <v>0</v>
      </c>
      <c r="D16" s="122">
        <v>0</v>
      </c>
      <c r="E16" s="122">
        <v>0</v>
      </c>
      <c r="F16" s="122">
        <v>115.487085581394</v>
      </c>
      <c r="G16" s="122">
        <v>0</v>
      </c>
      <c r="H16" s="122"/>
      <c r="I16" s="122">
        <v>42046</v>
      </c>
      <c r="J16" s="122">
        <v>46302</v>
      </c>
      <c r="K16" s="122"/>
      <c r="L16" s="122">
        <v>3061</v>
      </c>
      <c r="M16" s="122">
        <v>2892</v>
      </c>
      <c r="N16" s="122"/>
      <c r="O16" s="122">
        <v>6821</v>
      </c>
      <c r="P16" s="122">
        <v>7548</v>
      </c>
      <c r="Q16" s="122"/>
      <c r="R16" s="212">
        <v>1.17090945479068E-2</v>
      </c>
      <c r="S16" s="212">
        <v>1.31689912422965E-2</v>
      </c>
      <c r="T16" s="212">
        <v>1.00430438821051</v>
      </c>
      <c r="U16" s="212">
        <v>1.0174370079628301</v>
      </c>
      <c r="V16" s="212">
        <v>1.0086245122383799</v>
      </c>
      <c r="W16" s="212">
        <v>1.0165300156068</v>
      </c>
      <c r="X16" s="212"/>
      <c r="Y16" s="122">
        <v>44141</v>
      </c>
      <c r="Z16" s="122">
        <v>44331</v>
      </c>
      <c r="AA16" s="122">
        <v>45104</v>
      </c>
      <c r="AB16" s="122">
        <v>45493</v>
      </c>
      <c r="AC16" s="122">
        <v>46245</v>
      </c>
      <c r="AD16" s="122">
        <v>46854</v>
      </c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</row>
    <row r="17" spans="1:40" ht="12.75" x14ac:dyDescent="0.2">
      <c r="A17" s="122" t="s">
        <v>366</v>
      </c>
      <c r="B17" s="122">
        <v>193</v>
      </c>
      <c r="C17" s="122">
        <v>0</v>
      </c>
      <c r="D17" s="122">
        <v>0</v>
      </c>
      <c r="E17" s="122">
        <v>0</v>
      </c>
      <c r="F17" s="122">
        <v>156.84532975166599</v>
      </c>
      <c r="G17" s="122">
        <v>35.690272079684902</v>
      </c>
      <c r="H17" s="122"/>
      <c r="I17" s="122">
        <v>80247</v>
      </c>
      <c r="J17" s="122">
        <v>97986</v>
      </c>
      <c r="K17" s="122"/>
      <c r="L17" s="122">
        <v>7090</v>
      </c>
      <c r="M17" s="122">
        <v>7011</v>
      </c>
      <c r="N17" s="122"/>
      <c r="O17" s="122">
        <v>14163</v>
      </c>
      <c r="P17" s="122">
        <v>16028</v>
      </c>
      <c r="Q17" s="122"/>
      <c r="R17" s="212">
        <v>1.7318341913632501E-2</v>
      </c>
      <c r="S17" s="212">
        <v>1.2810813021429701E-2</v>
      </c>
      <c r="T17" s="212">
        <v>1.0155503964256001</v>
      </c>
      <c r="U17" s="212">
        <v>1.01749051069703</v>
      </c>
      <c r="V17" s="212">
        <v>1.01572733631489</v>
      </c>
      <c r="W17" s="212">
        <v>1.0205129275265501</v>
      </c>
      <c r="X17" s="212"/>
      <c r="Y17" s="122">
        <v>91316</v>
      </c>
      <c r="Z17" s="122">
        <v>92736</v>
      </c>
      <c r="AA17" s="122">
        <v>94358</v>
      </c>
      <c r="AB17" s="122">
        <v>95842</v>
      </c>
      <c r="AC17" s="122">
        <v>97808</v>
      </c>
      <c r="AD17" s="122">
        <v>99061</v>
      </c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</row>
    <row r="18" spans="1:40" ht="12.75" x14ac:dyDescent="0.2">
      <c r="A18" s="122" t="s">
        <v>367</v>
      </c>
      <c r="B18" s="122">
        <v>99</v>
      </c>
      <c r="C18" s="122">
        <v>0</v>
      </c>
      <c r="D18" s="122">
        <v>0</v>
      </c>
      <c r="E18" s="122">
        <v>99.215122125824493</v>
      </c>
      <c r="F18" s="122">
        <v>0</v>
      </c>
      <c r="G18" s="122">
        <v>0</v>
      </c>
      <c r="H18" s="122"/>
      <c r="I18" s="122">
        <v>54596</v>
      </c>
      <c r="J18" s="122">
        <v>58669</v>
      </c>
      <c r="K18" s="122"/>
      <c r="L18" s="122">
        <v>2724</v>
      </c>
      <c r="M18" s="122">
        <v>2885</v>
      </c>
      <c r="N18" s="122"/>
      <c r="O18" s="122">
        <v>7588</v>
      </c>
      <c r="P18" s="122">
        <v>6963</v>
      </c>
      <c r="Q18" s="122"/>
      <c r="R18" s="212">
        <v>9.7898668248157499E-3</v>
      </c>
      <c r="S18" s="212">
        <v>1.46208830671364E-2</v>
      </c>
      <c r="T18" s="212">
        <v>1.00632967658197</v>
      </c>
      <c r="U18" s="212">
        <v>1.0034806268662</v>
      </c>
      <c r="V18" s="212">
        <v>1.0117613916473001</v>
      </c>
      <c r="W18" s="212">
        <v>1.0176458304329701</v>
      </c>
      <c r="X18" s="212"/>
      <c r="Y18" s="122">
        <v>56243</v>
      </c>
      <c r="Z18" s="122">
        <v>56599</v>
      </c>
      <c r="AA18" s="122">
        <v>56796</v>
      </c>
      <c r="AB18" s="122">
        <v>57464</v>
      </c>
      <c r="AC18" s="122">
        <v>58478</v>
      </c>
      <c r="AD18" s="122">
        <v>59333</v>
      </c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</row>
    <row r="19" spans="1:40" ht="12.75" x14ac:dyDescent="0.2">
      <c r="A19" s="122" t="s">
        <v>368</v>
      </c>
      <c r="B19" s="122">
        <v>926</v>
      </c>
      <c r="C19" s="122">
        <v>0</v>
      </c>
      <c r="D19" s="122">
        <v>0</v>
      </c>
      <c r="E19" s="122">
        <v>0</v>
      </c>
      <c r="F19" s="122">
        <v>52.4643536332634</v>
      </c>
      <c r="G19" s="122">
        <v>873.67827708006303</v>
      </c>
      <c r="H19" s="122"/>
      <c r="I19" s="122">
        <v>8354</v>
      </c>
      <c r="J19" s="122">
        <v>10192</v>
      </c>
      <c r="K19" s="122"/>
      <c r="L19" s="122">
        <v>714</v>
      </c>
      <c r="M19" s="122">
        <v>684</v>
      </c>
      <c r="N19" s="122"/>
      <c r="O19" s="122">
        <v>1659</v>
      </c>
      <c r="P19" s="122">
        <v>1772</v>
      </c>
      <c r="Q19" s="122"/>
      <c r="R19" s="212">
        <v>1.9984611171817199E-2</v>
      </c>
      <c r="S19" s="212">
        <v>3.0558587161424702E-2</v>
      </c>
      <c r="T19" s="212">
        <v>1.01331615120275</v>
      </c>
      <c r="U19" s="212">
        <v>1.00805426027978</v>
      </c>
      <c r="V19" s="212">
        <v>1.02270815811606</v>
      </c>
      <c r="W19" s="212">
        <v>1.0360814144736801</v>
      </c>
      <c r="X19" s="212"/>
      <c r="Y19" s="122">
        <v>9312</v>
      </c>
      <c r="Z19" s="122">
        <v>9436</v>
      </c>
      <c r="AA19" s="122">
        <v>9512</v>
      </c>
      <c r="AB19" s="122">
        <v>9728</v>
      </c>
      <c r="AC19" s="122">
        <v>10079</v>
      </c>
      <c r="AD19" s="122">
        <v>10387</v>
      </c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</row>
    <row r="20" spans="1:40" ht="12.75" x14ac:dyDescent="0.2">
      <c r="A20" s="122" t="s">
        <v>369</v>
      </c>
      <c r="B20" s="122">
        <v>52</v>
      </c>
      <c r="C20" s="122">
        <v>0</v>
      </c>
      <c r="D20" s="122">
        <v>0</v>
      </c>
      <c r="E20" s="122">
        <v>52.1788363636364</v>
      </c>
      <c r="F20" s="122">
        <v>0</v>
      </c>
      <c r="G20" s="122">
        <v>0</v>
      </c>
      <c r="H20" s="122"/>
      <c r="I20" s="122">
        <v>24648</v>
      </c>
      <c r="J20" s="122">
        <v>27500</v>
      </c>
      <c r="K20" s="122"/>
      <c r="L20" s="122">
        <v>1466</v>
      </c>
      <c r="M20" s="122">
        <v>1587</v>
      </c>
      <c r="N20" s="122"/>
      <c r="O20" s="122">
        <v>3817</v>
      </c>
      <c r="P20" s="122">
        <v>3624</v>
      </c>
      <c r="Q20" s="122"/>
      <c r="R20" s="212">
        <v>1.16957006628449E-2</v>
      </c>
      <c r="S20" s="212">
        <v>9.6213418856372305E-3</v>
      </c>
      <c r="T20" s="212">
        <v>1.01103390348198</v>
      </c>
      <c r="U20" s="212">
        <v>1.0098938861825499</v>
      </c>
      <c r="V20" s="212">
        <v>1.0086751673335099</v>
      </c>
      <c r="W20" s="212">
        <v>1.0172011121408699</v>
      </c>
      <c r="X20" s="212"/>
      <c r="Y20" s="122">
        <v>26192</v>
      </c>
      <c r="Z20" s="122">
        <v>26481</v>
      </c>
      <c r="AA20" s="122">
        <v>26743</v>
      </c>
      <c r="AB20" s="122">
        <v>26975</v>
      </c>
      <c r="AC20" s="122">
        <v>27439</v>
      </c>
      <c r="AD20" s="122">
        <v>27703</v>
      </c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</row>
    <row r="21" spans="1:40" ht="12.75" x14ac:dyDescent="0.2">
      <c r="A21" s="122" t="s">
        <v>370</v>
      </c>
      <c r="B21" s="122">
        <v>55</v>
      </c>
      <c r="C21" s="122">
        <v>0</v>
      </c>
      <c r="D21" s="122">
        <v>0</v>
      </c>
      <c r="E21" s="122">
        <v>0</v>
      </c>
      <c r="F21" s="122">
        <v>54.515514656649401</v>
      </c>
      <c r="G21" s="122">
        <v>0</v>
      </c>
      <c r="H21" s="122"/>
      <c r="I21" s="122">
        <v>14334</v>
      </c>
      <c r="J21" s="122">
        <v>16426</v>
      </c>
      <c r="K21" s="122"/>
      <c r="L21" s="122">
        <v>1141</v>
      </c>
      <c r="M21" s="122">
        <v>1113</v>
      </c>
      <c r="N21" s="122"/>
      <c r="O21" s="122">
        <v>2821</v>
      </c>
      <c r="P21" s="122">
        <v>3012</v>
      </c>
      <c r="Q21" s="122"/>
      <c r="R21" s="212">
        <v>1.1352983354272501E-2</v>
      </c>
      <c r="S21" s="212">
        <v>1.4148066837419201E-2</v>
      </c>
      <c r="T21" s="212">
        <v>1.0074007911190499</v>
      </c>
      <c r="U21" s="212">
        <v>1.0124762507916401</v>
      </c>
      <c r="V21" s="212">
        <v>1.0065678363670501</v>
      </c>
      <c r="W21" s="212">
        <v>1.01901565995526</v>
      </c>
      <c r="X21" s="212"/>
      <c r="Y21" s="122">
        <v>15674</v>
      </c>
      <c r="Z21" s="122">
        <v>15790</v>
      </c>
      <c r="AA21" s="122">
        <v>15987</v>
      </c>
      <c r="AB21" s="122">
        <v>16092</v>
      </c>
      <c r="AC21" s="122">
        <v>16398</v>
      </c>
      <c r="AD21" s="122">
        <v>16630</v>
      </c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</row>
    <row r="22" spans="1:40" ht="12.75" x14ac:dyDescent="0.2">
      <c r="A22" s="122" t="s">
        <v>371</v>
      </c>
      <c r="B22" s="122">
        <v>1117</v>
      </c>
      <c r="C22" s="122">
        <v>0</v>
      </c>
      <c r="D22" s="122">
        <v>34.464655811153698</v>
      </c>
      <c r="E22" s="122">
        <v>0</v>
      </c>
      <c r="F22" s="122">
        <v>55.907997035532198</v>
      </c>
      <c r="G22" s="122">
        <v>1026.67668467825</v>
      </c>
      <c r="H22" s="122"/>
      <c r="I22" s="122">
        <v>36711</v>
      </c>
      <c r="J22" s="122">
        <v>44786</v>
      </c>
      <c r="K22" s="122"/>
      <c r="L22" s="122">
        <v>2672</v>
      </c>
      <c r="M22" s="122">
        <v>3049</v>
      </c>
      <c r="N22" s="122"/>
      <c r="O22" s="122">
        <v>6238</v>
      </c>
      <c r="P22" s="122">
        <v>6704</v>
      </c>
      <c r="Q22" s="122"/>
      <c r="R22" s="212">
        <v>2.0220334494959399E-2</v>
      </c>
      <c r="S22" s="212">
        <v>3.3991793537971701E-2</v>
      </c>
      <c r="T22" s="212">
        <v>1.0244613403939999</v>
      </c>
      <c r="U22" s="212">
        <v>1.0247545881348701</v>
      </c>
      <c r="V22" s="212">
        <v>1.01871905224675</v>
      </c>
      <c r="W22" s="212">
        <v>1.01299202761942</v>
      </c>
      <c r="X22" s="212"/>
      <c r="Y22" s="122">
        <v>41167</v>
      </c>
      <c r="Z22" s="122">
        <v>42174</v>
      </c>
      <c r="AA22" s="122">
        <v>43218</v>
      </c>
      <c r="AB22" s="122">
        <v>44027</v>
      </c>
      <c r="AC22" s="122">
        <v>44599</v>
      </c>
      <c r="AD22" s="122">
        <v>46115</v>
      </c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</row>
    <row r="23" spans="1:40" ht="12.75" x14ac:dyDescent="0.2">
      <c r="A23" s="122" t="s">
        <v>372</v>
      </c>
      <c r="B23" s="122">
        <v>123</v>
      </c>
      <c r="C23" s="122">
        <v>0</v>
      </c>
      <c r="D23" s="122">
        <v>0</v>
      </c>
      <c r="E23" s="122">
        <v>0</v>
      </c>
      <c r="F23" s="122">
        <v>122.97636519548399</v>
      </c>
      <c r="G23" s="122">
        <v>0</v>
      </c>
      <c r="H23" s="122"/>
      <c r="I23" s="122">
        <v>59355</v>
      </c>
      <c r="J23" s="122">
        <v>70251</v>
      </c>
      <c r="K23" s="122"/>
      <c r="L23" s="122">
        <v>4924</v>
      </c>
      <c r="M23" s="122">
        <v>4633</v>
      </c>
      <c r="N23" s="122"/>
      <c r="O23" s="122">
        <v>10643</v>
      </c>
      <c r="P23" s="122">
        <v>11802</v>
      </c>
      <c r="Q23" s="122"/>
      <c r="R23" s="212">
        <v>1.58949838547504E-2</v>
      </c>
      <c r="S23" s="212">
        <v>1.1789557820216401E-2</v>
      </c>
      <c r="T23" s="212">
        <v>1.0136821782027701</v>
      </c>
      <c r="U23" s="212">
        <v>1.0199013182561201</v>
      </c>
      <c r="V23" s="212">
        <v>1.0184395494515199</v>
      </c>
      <c r="W23" s="212">
        <v>1.01157955529887</v>
      </c>
      <c r="X23" s="212"/>
      <c r="Y23" s="122">
        <v>65779</v>
      </c>
      <c r="Z23" s="122">
        <v>66679</v>
      </c>
      <c r="AA23" s="122">
        <v>68006</v>
      </c>
      <c r="AB23" s="122">
        <v>69260</v>
      </c>
      <c r="AC23" s="122">
        <v>70062</v>
      </c>
      <c r="AD23" s="122">
        <v>70888</v>
      </c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</row>
    <row r="24" spans="1:40" ht="12.75" x14ac:dyDescent="0.2">
      <c r="A24" s="122" t="s">
        <v>373</v>
      </c>
      <c r="B24" s="122">
        <v>692</v>
      </c>
      <c r="C24" s="122">
        <v>0</v>
      </c>
      <c r="D24" s="122">
        <v>47.2497480626065</v>
      </c>
      <c r="E24" s="122">
        <v>0</v>
      </c>
      <c r="F24" s="122">
        <v>109.148449965212</v>
      </c>
      <c r="G24" s="122">
        <v>535.99290947766497</v>
      </c>
      <c r="H24" s="122"/>
      <c r="I24" s="122">
        <v>60575</v>
      </c>
      <c r="J24" s="122">
        <v>76158</v>
      </c>
      <c r="K24" s="122"/>
      <c r="L24" s="122">
        <v>4154</v>
      </c>
      <c r="M24" s="122">
        <v>4840</v>
      </c>
      <c r="N24" s="122"/>
      <c r="O24" s="122">
        <v>5558</v>
      </c>
      <c r="P24" s="122">
        <v>6480</v>
      </c>
      <c r="Q24" s="122"/>
      <c r="R24" s="212">
        <v>2.0827069593045502E-2</v>
      </c>
      <c r="S24" s="212">
        <v>2.65437860720718E-2</v>
      </c>
      <c r="T24" s="212">
        <v>1.0190739974016001</v>
      </c>
      <c r="U24" s="212">
        <v>1.02008994242004</v>
      </c>
      <c r="V24" s="212">
        <v>1.0214384793924201</v>
      </c>
      <c r="W24" s="212">
        <v>1.0227095490359499</v>
      </c>
      <c r="X24" s="212"/>
      <c r="Y24" s="122">
        <v>70043</v>
      </c>
      <c r="Z24" s="122">
        <v>71379</v>
      </c>
      <c r="AA24" s="122">
        <v>72813</v>
      </c>
      <c r="AB24" s="122">
        <v>74374</v>
      </c>
      <c r="AC24" s="122">
        <v>76063</v>
      </c>
      <c r="AD24" s="122">
        <v>78082</v>
      </c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</row>
    <row r="25" spans="1:40" ht="12.75" x14ac:dyDescent="0.2">
      <c r="A25" s="122" t="s">
        <v>374</v>
      </c>
      <c r="B25" s="122">
        <v>111</v>
      </c>
      <c r="C25" s="122">
        <v>0</v>
      </c>
      <c r="D25" s="122">
        <v>9.9039260621838103</v>
      </c>
      <c r="E25" s="122">
        <v>0</v>
      </c>
      <c r="F25" s="122">
        <v>89.904471315679302</v>
      </c>
      <c r="G25" s="122">
        <v>11.1854911013994</v>
      </c>
      <c r="H25" s="122"/>
      <c r="I25" s="122">
        <v>771038</v>
      </c>
      <c r="J25" s="122">
        <v>923516</v>
      </c>
      <c r="K25" s="122"/>
      <c r="L25" s="122">
        <v>54369</v>
      </c>
      <c r="M25" s="122">
        <v>60185</v>
      </c>
      <c r="N25" s="122"/>
      <c r="O25" s="122">
        <v>94536</v>
      </c>
      <c r="P25" s="122">
        <v>105355</v>
      </c>
      <c r="Q25" s="122"/>
      <c r="R25" s="212">
        <v>1.6956724320854599E-2</v>
      </c>
      <c r="S25" s="212">
        <v>1.2254673631166099E-2</v>
      </c>
      <c r="T25" s="212">
        <v>1.01957803756184</v>
      </c>
      <c r="U25" s="212">
        <v>1.0186714211689001</v>
      </c>
      <c r="V25" s="212">
        <v>1.01780600799385</v>
      </c>
      <c r="W25" s="212">
        <v>1.01178977226022</v>
      </c>
      <c r="X25" s="212"/>
      <c r="Y25" s="122">
        <v>863110</v>
      </c>
      <c r="Z25" s="122">
        <v>880008</v>
      </c>
      <c r="AA25" s="122">
        <v>896439</v>
      </c>
      <c r="AB25" s="122">
        <v>912401</v>
      </c>
      <c r="AC25" s="122">
        <v>923158</v>
      </c>
      <c r="AD25" s="122">
        <v>934471</v>
      </c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</row>
    <row r="26" spans="1:40" ht="12.75" x14ac:dyDescent="0.2">
      <c r="A26" s="122" t="s">
        <v>375</v>
      </c>
      <c r="B26" s="122">
        <v>1470</v>
      </c>
      <c r="C26" s="122">
        <v>0</v>
      </c>
      <c r="D26" s="122">
        <v>140.742945509252</v>
      </c>
      <c r="E26" s="122">
        <v>0</v>
      </c>
      <c r="F26" s="122">
        <v>181.187242284456</v>
      </c>
      <c r="G26" s="122">
        <v>1148.5307308609799</v>
      </c>
      <c r="H26" s="122"/>
      <c r="I26" s="122">
        <v>34016</v>
      </c>
      <c r="J26" s="122">
        <v>46110</v>
      </c>
      <c r="K26" s="122"/>
      <c r="L26" s="122">
        <v>2541</v>
      </c>
      <c r="M26" s="122">
        <v>3318</v>
      </c>
      <c r="N26" s="122"/>
      <c r="O26" s="122">
        <v>3946</v>
      </c>
      <c r="P26" s="122">
        <v>4805</v>
      </c>
      <c r="Q26" s="122"/>
      <c r="R26" s="212">
        <v>3.76516800216899E-2</v>
      </c>
      <c r="S26" s="212">
        <v>3.73243591704727E-2</v>
      </c>
      <c r="T26" s="212">
        <v>1.02910924199433</v>
      </c>
      <c r="U26" s="212">
        <v>1.04226877723345</v>
      </c>
      <c r="V26" s="212">
        <v>1.03550002361944</v>
      </c>
      <c r="W26" s="212">
        <v>1.04379462147305</v>
      </c>
      <c r="X26" s="212"/>
      <c r="Y26" s="122">
        <v>39472</v>
      </c>
      <c r="Z26" s="122">
        <v>40621</v>
      </c>
      <c r="AA26" s="122">
        <v>42338</v>
      </c>
      <c r="AB26" s="122">
        <v>43841</v>
      </c>
      <c r="AC26" s="122">
        <v>45761</v>
      </c>
      <c r="AD26" s="122">
        <v>47469</v>
      </c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</row>
    <row r="27" spans="1:40" ht="12.75" x14ac:dyDescent="0.2">
      <c r="A27" s="122" t="s">
        <v>376</v>
      </c>
      <c r="B27" s="122">
        <v>136</v>
      </c>
      <c r="C27" s="122">
        <v>0</v>
      </c>
      <c r="D27" s="122">
        <v>0</v>
      </c>
      <c r="E27" s="122">
        <v>0</v>
      </c>
      <c r="F27" s="122">
        <v>38.222627210325498</v>
      </c>
      <c r="G27" s="122">
        <v>97.420742044162097</v>
      </c>
      <c r="H27" s="122"/>
      <c r="I27" s="122">
        <v>80553</v>
      </c>
      <c r="J27" s="122">
        <v>93202</v>
      </c>
      <c r="K27" s="122"/>
      <c r="L27" s="122">
        <v>5500</v>
      </c>
      <c r="M27" s="122">
        <v>5877</v>
      </c>
      <c r="N27" s="122"/>
      <c r="O27" s="122">
        <v>12705</v>
      </c>
      <c r="P27" s="122">
        <v>13526</v>
      </c>
      <c r="Q27" s="122"/>
      <c r="R27" s="212">
        <v>1.53090920946102E-2</v>
      </c>
      <c r="S27" s="212">
        <v>1.39563367570587E-2</v>
      </c>
      <c r="T27" s="212">
        <v>1.01815317166735</v>
      </c>
      <c r="U27" s="212">
        <v>1.01790800421629</v>
      </c>
      <c r="V27" s="212">
        <v>1.01394657119251</v>
      </c>
      <c r="W27" s="212">
        <v>1.0112449886463599</v>
      </c>
      <c r="X27" s="212"/>
      <c r="Y27" s="122">
        <v>87588</v>
      </c>
      <c r="Z27" s="122">
        <v>89178</v>
      </c>
      <c r="AA27" s="122">
        <v>90775</v>
      </c>
      <c r="AB27" s="122">
        <v>92041</v>
      </c>
      <c r="AC27" s="122">
        <v>93076</v>
      </c>
      <c r="AD27" s="122">
        <v>94375</v>
      </c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</row>
    <row r="28" spans="1:40" ht="12.75" x14ac:dyDescent="0.2">
      <c r="A28" s="122" t="s">
        <v>377</v>
      </c>
      <c r="B28" s="122">
        <v>473</v>
      </c>
      <c r="C28" s="122">
        <v>0</v>
      </c>
      <c r="D28" s="122">
        <v>0</v>
      </c>
      <c r="E28" s="122">
        <v>0</v>
      </c>
      <c r="F28" s="122">
        <v>0</v>
      </c>
      <c r="G28" s="122">
        <v>472.59536132706802</v>
      </c>
      <c r="H28" s="122"/>
      <c r="I28" s="122">
        <v>41134</v>
      </c>
      <c r="J28" s="122">
        <v>46177</v>
      </c>
      <c r="K28" s="122"/>
      <c r="L28" s="122">
        <v>3015</v>
      </c>
      <c r="M28" s="122">
        <v>3012</v>
      </c>
      <c r="N28" s="122"/>
      <c r="O28" s="122">
        <v>7518</v>
      </c>
      <c r="P28" s="122">
        <v>7799</v>
      </c>
      <c r="Q28" s="122"/>
      <c r="R28" s="212">
        <v>1.5846707640303499E-2</v>
      </c>
      <c r="S28" s="212">
        <v>2.1730154936004699E-2</v>
      </c>
      <c r="T28" s="212">
        <v>1.0115009024853101</v>
      </c>
      <c r="U28" s="212">
        <v>1.008784974034</v>
      </c>
      <c r="V28" s="212">
        <v>1.0237895452999199</v>
      </c>
      <c r="W28" s="212">
        <v>1.0193824206982101</v>
      </c>
      <c r="X28" s="212"/>
      <c r="Y28" s="122">
        <v>43214</v>
      </c>
      <c r="Z28" s="122">
        <v>43711</v>
      </c>
      <c r="AA28" s="122">
        <v>44095</v>
      </c>
      <c r="AB28" s="122">
        <v>45144</v>
      </c>
      <c r="AC28" s="122">
        <v>46019</v>
      </c>
      <c r="AD28" s="122">
        <v>47019</v>
      </c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</row>
    <row r="29" spans="1:40" ht="12.75" x14ac:dyDescent="0.2">
      <c r="A29" s="122" t="s">
        <v>378</v>
      </c>
      <c r="B29" s="122">
        <v>374</v>
      </c>
      <c r="C29" s="122">
        <v>0</v>
      </c>
      <c r="D29" s="122">
        <v>0</v>
      </c>
      <c r="E29" s="122">
        <v>0</v>
      </c>
      <c r="F29" s="122">
        <v>92.305863966277499</v>
      </c>
      <c r="G29" s="122">
        <v>281.98807867488802</v>
      </c>
      <c r="H29" s="122"/>
      <c r="I29" s="122">
        <v>60594</v>
      </c>
      <c r="J29" s="122">
        <v>68281</v>
      </c>
      <c r="K29" s="122"/>
      <c r="L29" s="122">
        <v>4500</v>
      </c>
      <c r="M29" s="122">
        <v>4482</v>
      </c>
      <c r="N29" s="122"/>
      <c r="O29" s="122">
        <v>10345</v>
      </c>
      <c r="P29" s="122">
        <v>11297</v>
      </c>
      <c r="Q29" s="122"/>
      <c r="R29" s="212">
        <v>1.3570282223267499E-2</v>
      </c>
      <c r="S29" s="212">
        <v>1.8275380430787299E-2</v>
      </c>
      <c r="T29" s="212">
        <v>1.0131585072542499</v>
      </c>
      <c r="U29" s="212">
        <v>1.014932688037</v>
      </c>
      <c r="V29" s="212">
        <v>1.01708215126456</v>
      </c>
      <c r="W29" s="212">
        <v>1.0091246290801199</v>
      </c>
      <c r="X29" s="212"/>
      <c r="Y29" s="122">
        <v>64445</v>
      </c>
      <c r="Z29" s="122">
        <v>65293</v>
      </c>
      <c r="AA29" s="122">
        <v>66268</v>
      </c>
      <c r="AB29" s="122">
        <v>67400</v>
      </c>
      <c r="AC29" s="122">
        <v>68015</v>
      </c>
      <c r="AD29" s="122">
        <v>69258</v>
      </c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</row>
    <row r="30" spans="1:40" ht="12.75" x14ac:dyDescent="0.2">
      <c r="A30" s="122" t="s">
        <v>379</v>
      </c>
      <c r="B30" s="122">
        <v>836</v>
      </c>
      <c r="C30" s="122">
        <v>0</v>
      </c>
      <c r="D30" s="122">
        <v>0.795272019110002</v>
      </c>
      <c r="E30" s="122">
        <v>0</v>
      </c>
      <c r="F30" s="122">
        <v>31.880009153260001</v>
      </c>
      <c r="G30" s="122">
        <v>803.28574107498696</v>
      </c>
      <c r="H30" s="122"/>
      <c r="I30" s="122">
        <v>37624</v>
      </c>
      <c r="J30" s="122">
        <v>42661</v>
      </c>
      <c r="K30" s="122"/>
      <c r="L30" s="122">
        <v>2530</v>
      </c>
      <c r="M30" s="122">
        <v>2768</v>
      </c>
      <c r="N30" s="122"/>
      <c r="O30" s="122">
        <v>5761</v>
      </c>
      <c r="P30" s="122">
        <v>6112</v>
      </c>
      <c r="Q30" s="122"/>
      <c r="R30" s="212">
        <v>1.47483662143191E-2</v>
      </c>
      <c r="S30" s="212">
        <v>2.9465843194568901E-2</v>
      </c>
      <c r="T30" s="212">
        <v>1.0144967382339001</v>
      </c>
      <c r="U30" s="212">
        <v>1.0196358619330399</v>
      </c>
      <c r="V30" s="212">
        <v>1.0101000338278601</v>
      </c>
      <c r="W30" s="212">
        <v>1.01478327432782</v>
      </c>
      <c r="X30" s="212"/>
      <c r="Y30" s="122">
        <v>40009</v>
      </c>
      <c r="Z30" s="122">
        <v>40589</v>
      </c>
      <c r="AA30" s="122">
        <v>41386</v>
      </c>
      <c r="AB30" s="122">
        <v>41804</v>
      </c>
      <c r="AC30" s="122">
        <v>42422</v>
      </c>
      <c r="AD30" s="122">
        <v>43672</v>
      </c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</row>
    <row r="31" spans="1:40" ht="12.75" x14ac:dyDescent="0.2">
      <c r="A31" s="122" t="s">
        <v>380</v>
      </c>
      <c r="B31" s="122">
        <v>1239</v>
      </c>
      <c r="C31" s="122">
        <v>0</v>
      </c>
      <c r="D31" s="122">
        <v>0</v>
      </c>
      <c r="E31" s="122">
        <v>0</v>
      </c>
      <c r="F31" s="122">
        <v>106.78849584265799</v>
      </c>
      <c r="G31" s="122">
        <v>1131.86102601885</v>
      </c>
      <c r="H31" s="122"/>
      <c r="I31" s="122">
        <v>21327</v>
      </c>
      <c r="J31" s="122">
        <v>25789</v>
      </c>
      <c r="K31" s="122"/>
      <c r="L31" s="122">
        <v>1730</v>
      </c>
      <c r="M31" s="122">
        <v>1840</v>
      </c>
      <c r="N31" s="122"/>
      <c r="O31" s="122">
        <v>3527</v>
      </c>
      <c r="P31" s="122">
        <v>3902</v>
      </c>
      <c r="Q31" s="122"/>
      <c r="R31" s="212">
        <v>1.77085105064059E-2</v>
      </c>
      <c r="S31" s="212">
        <v>3.5576661087540401E-2</v>
      </c>
      <c r="T31" s="212">
        <v>1.0122760866842</v>
      </c>
      <c r="U31" s="212">
        <v>1.0145196551581901</v>
      </c>
      <c r="V31" s="212">
        <v>1.0269566985159599</v>
      </c>
      <c r="W31" s="212">
        <v>1.0171430833795201</v>
      </c>
      <c r="X31" s="212"/>
      <c r="Y31" s="122">
        <v>23949</v>
      </c>
      <c r="Z31" s="122">
        <v>24243</v>
      </c>
      <c r="AA31" s="122">
        <v>24595</v>
      </c>
      <c r="AB31" s="122">
        <v>25258</v>
      </c>
      <c r="AC31" s="122">
        <v>25691</v>
      </c>
      <c r="AD31" s="122">
        <v>26605</v>
      </c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</row>
    <row r="32" spans="1:40" ht="12.75" x14ac:dyDescent="0.2">
      <c r="A32" s="122" t="s">
        <v>381</v>
      </c>
      <c r="B32" s="122">
        <v>18</v>
      </c>
      <c r="C32" s="122">
        <v>0</v>
      </c>
      <c r="D32" s="122">
        <v>0</v>
      </c>
      <c r="E32" s="122">
        <v>0</v>
      </c>
      <c r="F32" s="122">
        <v>18.432479958593198</v>
      </c>
      <c r="G32" s="122">
        <v>0</v>
      </c>
      <c r="H32" s="122"/>
      <c r="I32" s="122">
        <v>27397</v>
      </c>
      <c r="J32" s="122">
        <v>32380</v>
      </c>
      <c r="K32" s="122"/>
      <c r="L32" s="122">
        <v>2318</v>
      </c>
      <c r="M32" s="122">
        <v>2397</v>
      </c>
      <c r="N32" s="122"/>
      <c r="O32" s="122">
        <v>5218</v>
      </c>
      <c r="P32" s="122">
        <v>5483</v>
      </c>
      <c r="Q32" s="122"/>
      <c r="R32" s="212">
        <v>1.37626139827123E-2</v>
      </c>
      <c r="S32" s="212">
        <v>9.2695587690025897E-3</v>
      </c>
      <c r="T32" s="212">
        <v>1.01713334638731</v>
      </c>
      <c r="U32" s="212">
        <v>1.0116790194757299</v>
      </c>
      <c r="V32" s="212">
        <v>1.01198820208684</v>
      </c>
      <c r="W32" s="212">
        <v>1.0142592998840501</v>
      </c>
      <c r="X32" s="212"/>
      <c r="Y32" s="122">
        <v>30642</v>
      </c>
      <c r="Z32" s="122">
        <v>31167</v>
      </c>
      <c r="AA32" s="122">
        <v>31531</v>
      </c>
      <c r="AB32" s="122">
        <v>31909</v>
      </c>
      <c r="AC32" s="122">
        <v>32364</v>
      </c>
      <c r="AD32" s="122">
        <v>32664</v>
      </c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</row>
    <row r="33" spans="1:40" ht="12.75" x14ac:dyDescent="0.2">
      <c r="A33" s="122" t="s">
        <v>382</v>
      </c>
      <c r="B33" s="122">
        <v>100</v>
      </c>
      <c r="C33" s="122">
        <v>0</v>
      </c>
      <c r="D33" s="122">
        <v>0</v>
      </c>
      <c r="E33" s="122">
        <v>0</v>
      </c>
      <c r="F33" s="122">
        <v>99.946441599821298</v>
      </c>
      <c r="G33" s="122">
        <v>0</v>
      </c>
      <c r="H33" s="122"/>
      <c r="I33" s="122">
        <v>9969</v>
      </c>
      <c r="J33" s="122">
        <v>11380</v>
      </c>
      <c r="K33" s="122"/>
      <c r="L33" s="122">
        <v>845</v>
      </c>
      <c r="M33" s="122">
        <v>697</v>
      </c>
      <c r="N33" s="122"/>
      <c r="O33" s="122">
        <v>1896</v>
      </c>
      <c r="P33" s="122">
        <v>2069</v>
      </c>
      <c r="Q33" s="122"/>
      <c r="R33" s="212">
        <v>7.0511751939883504E-3</v>
      </c>
      <c r="S33" s="212">
        <v>1.4383441501491E-2</v>
      </c>
      <c r="T33" s="212">
        <v>1.0049612123398901</v>
      </c>
      <c r="U33" s="212">
        <v>1.0033210663315699</v>
      </c>
      <c r="V33" s="212">
        <v>1.0114510645911601</v>
      </c>
      <c r="W33" s="212">
        <v>1.00849106669025</v>
      </c>
      <c r="X33" s="212"/>
      <c r="Y33" s="122">
        <v>11086</v>
      </c>
      <c r="Z33" s="122">
        <v>11141</v>
      </c>
      <c r="AA33" s="122">
        <v>11178</v>
      </c>
      <c r="AB33" s="122">
        <v>11306</v>
      </c>
      <c r="AC33" s="122">
        <v>11402</v>
      </c>
      <c r="AD33" s="122">
        <v>11566</v>
      </c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</row>
    <row r="34" spans="1:40" ht="12.75" x14ac:dyDescent="0.2">
      <c r="A34" s="122" t="s">
        <v>383</v>
      </c>
      <c r="B34" s="122">
        <v>441</v>
      </c>
      <c r="C34" s="122">
        <v>0</v>
      </c>
      <c r="D34" s="122">
        <v>0</v>
      </c>
      <c r="E34" s="122">
        <v>0</v>
      </c>
      <c r="F34" s="122">
        <v>24.768385706012602</v>
      </c>
      <c r="G34" s="122">
        <v>416.70803026248598</v>
      </c>
      <c r="H34" s="122"/>
      <c r="I34" s="122">
        <v>34933</v>
      </c>
      <c r="J34" s="122">
        <v>41107</v>
      </c>
      <c r="K34" s="122"/>
      <c r="L34" s="122">
        <v>2947</v>
      </c>
      <c r="M34" s="122">
        <v>2726</v>
      </c>
      <c r="N34" s="122"/>
      <c r="O34" s="122">
        <v>6694</v>
      </c>
      <c r="P34" s="122">
        <v>7055</v>
      </c>
      <c r="Q34" s="122"/>
      <c r="R34" s="212">
        <v>1.38975658936475E-2</v>
      </c>
      <c r="S34" s="212">
        <v>2.0489304095421601E-2</v>
      </c>
      <c r="T34" s="212">
        <v>1.01482149761567</v>
      </c>
      <c r="U34" s="212">
        <v>1.0090678181356401</v>
      </c>
      <c r="V34" s="212">
        <v>1.0148765323331701</v>
      </c>
      <c r="W34" s="212">
        <v>1.01684111315045</v>
      </c>
      <c r="X34" s="212"/>
      <c r="Y34" s="122">
        <v>38795</v>
      </c>
      <c r="Z34" s="122">
        <v>39370</v>
      </c>
      <c r="AA34" s="122">
        <v>39727</v>
      </c>
      <c r="AB34" s="122">
        <v>40318</v>
      </c>
      <c r="AC34" s="122">
        <v>40997</v>
      </c>
      <c r="AD34" s="122">
        <v>41837</v>
      </c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</row>
    <row r="35" spans="1:40" ht="12.75" x14ac:dyDescent="0.2">
      <c r="A35" s="122" t="s">
        <v>384</v>
      </c>
      <c r="B35" s="122">
        <v>813</v>
      </c>
      <c r="C35" s="122">
        <v>0</v>
      </c>
      <c r="D35" s="122">
        <v>0</v>
      </c>
      <c r="E35" s="122">
        <v>0</v>
      </c>
      <c r="F35" s="122">
        <v>3.2862797647864199</v>
      </c>
      <c r="G35" s="122">
        <v>809.779729408972</v>
      </c>
      <c r="H35" s="122"/>
      <c r="I35" s="122">
        <v>37336</v>
      </c>
      <c r="J35" s="122">
        <v>42130</v>
      </c>
      <c r="K35" s="122"/>
      <c r="L35" s="122">
        <v>2792</v>
      </c>
      <c r="M35" s="122">
        <v>2721</v>
      </c>
      <c r="N35" s="122"/>
      <c r="O35" s="122">
        <v>6653</v>
      </c>
      <c r="P35" s="122">
        <v>6939</v>
      </c>
      <c r="Q35" s="122"/>
      <c r="R35" s="212">
        <v>1.35666202201437E-2</v>
      </c>
      <c r="S35" s="212">
        <v>2.9062559603280601E-2</v>
      </c>
      <c r="T35" s="212">
        <v>1.0111969403417</v>
      </c>
      <c r="U35" s="212">
        <v>1.00569821837364</v>
      </c>
      <c r="V35" s="212">
        <v>1.01635450429275</v>
      </c>
      <c r="W35" s="212">
        <v>1.02108184429622</v>
      </c>
      <c r="X35" s="212"/>
      <c r="Y35" s="122">
        <v>39743</v>
      </c>
      <c r="Z35" s="122">
        <v>40188</v>
      </c>
      <c r="AA35" s="122">
        <v>40417</v>
      </c>
      <c r="AB35" s="122">
        <v>41078</v>
      </c>
      <c r="AC35" s="122">
        <v>41944</v>
      </c>
      <c r="AD35" s="122">
        <v>43163</v>
      </c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</row>
    <row r="36" spans="1:40" ht="14.25" customHeight="1" x14ac:dyDescent="0.2">
      <c r="A36" s="19" t="s">
        <v>385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212"/>
      <c r="S36" s="212"/>
      <c r="T36" s="212"/>
      <c r="U36" s="212"/>
      <c r="V36" s="212"/>
      <c r="W36" s="212"/>
      <c r="X36" s="21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</row>
    <row r="37" spans="1:40" ht="12.75" x14ac:dyDescent="0.2">
      <c r="A37" s="122" t="s">
        <v>386</v>
      </c>
      <c r="B37" s="122">
        <v>0</v>
      </c>
      <c r="C37" s="122">
        <v>0</v>
      </c>
      <c r="D37" s="122">
        <v>0</v>
      </c>
      <c r="E37" s="122">
        <v>0</v>
      </c>
      <c r="F37" s="122">
        <v>0</v>
      </c>
      <c r="G37" s="122">
        <v>0</v>
      </c>
      <c r="H37" s="122"/>
      <c r="I37" s="122">
        <v>38422</v>
      </c>
      <c r="J37" s="122">
        <v>41893</v>
      </c>
      <c r="K37" s="122"/>
      <c r="L37" s="122">
        <v>2252</v>
      </c>
      <c r="M37" s="122">
        <v>2434</v>
      </c>
      <c r="N37" s="122"/>
      <c r="O37" s="122">
        <v>5856</v>
      </c>
      <c r="P37" s="122">
        <v>5844</v>
      </c>
      <c r="Q37" s="122"/>
      <c r="R37" s="212">
        <v>1.0731427009419399E-2</v>
      </c>
      <c r="S37" s="212">
        <v>2.3484630853203101E-2</v>
      </c>
      <c r="T37" s="212">
        <v>1.0071203717583599</v>
      </c>
      <c r="U37" s="212">
        <v>1.00664830939446</v>
      </c>
      <c r="V37" s="212">
        <v>1.01148377239459</v>
      </c>
      <c r="W37" s="212">
        <v>1.017712267024</v>
      </c>
      <c r="X37" s="212"/>
      <c r="Y37" s="122">
        <v>40026</v>
      </c>
      <c r="Z37" s="122">
        <v>40311</v>
      </c>
      <c r="AA37" s="122">
        <v>40579</v>
      </c>
      <c r="AB37" s="122">
        <v>41045</v>
      </c>
      <c r="AC37" s="122">
        <v>41772</v>
      </c>
      <c r="AD37" s="122">
        <v>42753</v>
      </c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</row>
    <row r="38" spans="1:40" ht="12.75" x14ac:dyDescent="0.2">
      <c r="A38" s="122" t="s">
        <v>387</v>
      </c>
      <c r="B38" s="122">
        <v>249</v>
      </c>
      <c r="C38" s="122">
        <v>0</v>
      </c>
      <c r="D38" s="122">
        <v>63.820748945867898</v>
      </c>
      <c r="E38" s="122">
        <v>184.762395174342</v>
      </c>
      <c r="F38" s="122">
        <v>0</v>
      </c>
      <c r="G38" s="122">
        <v>0</v>
      </c>
      <c r="H38" s="122"/>
      <c r="I38" s="122">
        <v>13634</v>
      </c>
      <c r="J38" s="122">
        <v>13594</v>
      </c>
      <c r="K38" s="122"/>
      <c r="L38" s="122">
        <v>610</v>
      </c>
      <c r="M38" s="122">
        <v>739</v>
      </c>
      <c r="N38" s="122"/>
      <c r="O38" s="122">
        <v>1990</v>
      </c>
      <c r="P38" s="122">
        <v>1746</v>
      </c>
      <c r="Q38" s="122"/>
      <c r="R38" s="212">
        <v>3.4771491759675302E-3</v>
      </c>
      <c r="S38" s="212">
        <v>1.48208228874797E-2</v>
      </c>
      <c r="T38" s="212">
        <v>0.99887850467289696</v>
      </c>
      <c r="U38" s="212">
        <v>1.0061377245509</v>
      </c>
      <c r="V38" s="212">
        <v>1.00163666121113</v>
      </c>
      <c r="W38" s="212">
        <v>1.0072786690433699</v>
      </c>
      <c r="X38" s="212"/>
      <c r="Y38" s="122">
        <v>13375</v>
      </c>
      <c r="Z38" s="122">
        <v>13360</v>
      </c>
      <c r="AA38" s="122">
        <v>13442</v>
      </c>
      <c r="AB38" s="122">
        <v>13464</v>
      </c>
      <c r="AC38" s="122">
        <v>13562</v>
      </c>
      <c r="AD38" s="122">
        <v>13763</v>
      </c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</row>
    <row r="39" spans="1:40" ht="12.75" x14ac:dyDescent="0.2">
      <c r="A39" s="122" t="s">
        <v>388</v>
      </c>
      <c r="B39" s="122">
        <v>0</v>
      </c>
      <c r="C39" s="122">
        <v>0</v>
      </c>
      <c r="D39" s="122">
        <v>0</v>
      </c>
      <c r="E39" s="122">
        <v>0</v>
      </c>
      <c r="F39" s="122">
        <v>0</v>
      </c>
      <c r="G39" s="122">
        <v>0</v>
      </c>
      <c r="H39" s="122"/>
      <c r="I39" s="122">
        <v>18569</v>
      </c>
      <c r="J39" s="122">
        <v>20279</v>
      </c>
      <c r="K39" s="122"/>
      <c r="L39" s="122">
        <v>1366</v>
      </c>
      <c r="M39" s="122">
        <v>1218</v>
      </c>
      <c r="N39" s="122"/>
      <c r="O39" s="122">
        <v>3356</v>
      </c>
      <c r="P39" s="122">
        <v>3389</v>
      </c>
      <c r="Q39" s="122"/>
      <c r="R39" s="212">
        <v>6.9841206618281903E-3</v>
      </c>
      <c r="S39" s="212">
        <v>1.7875660461211799E-2</v>
      </c>
      <c r="T39" s="212">
        <v>1.00512820512821</v>
      </c>
      <c r="U39" s="212">
        <v>1.0070721357850101</v>
      </c>
      <c r="V39" s="212">
        <v>1.00531701444623</v>
      </c>
      <c r="W39" s="212">
        <v>1.0104281009879299</v>
      </c>
      <c r="X39" s="212"/>
      <c r="Y39" s="122">
        <v>19695</v>
      </c>
      <c r="Z39" s="122">
        <v>19796</v>
      </c>
      <c r="AA39" s="122">
        <v>19936</v>
      </c>
      <c r="AB39" s="122">
        <v>20042</v>
      </c>
      <c r="AC39" s="122">
        <v>20251</v>
      </c>
      <c r="AD39" s="122">
        <v>20613</v>
      </c>
      <c r="AE39" s="122"/>
      <c r="AF39" s="122"/>
      <c r="AG39" s="122"/>
      <c r="AH39" s="122"/>
      <c r="AI39" s="122"/>
      <c r="AJ39" s="122"/>
      <c r="AK39" s="122"/>
      <c r="AL39" s="122"/>
      <c r="AM39" s="122"/>
      <c r="AN39" s="122"/>
    </row>
    <row r="40" spans="1:40" ht="12.75" x14ac:dyDescent="0.2">
      <c r="A40" s="122" t="s">
        <v>389</v>
      </c>
      <c r="B40" s="122">
        <v>943</v>
      </c>
      <c r="C40" s="122">
        <v>0</v>
      </c>
      <c r="D40" s="122">
        <v>0</v>
      </c>
      <c r="E40" s="122">
        <v>0</v>
      </c>
      <c r="F40" s="122">
        <v>287.39728919581398</v>
      </c>
      <c r="G40" s="122">
        <v>655.26492382476704</v>
      </c>
      <c r="H40" s="122"/>
      <c r="I40" s="122">
        <v>13324</v>
      </c>
      <c r="J40" s="122">
        <v>16869</v>
      </c>
      <c r="K40" s="122"/>
      <c r="L40" s="122">
        <v>1296</v>
      </c>
      <c r="M40" s="122">
        <v>1360</v>
      </c>
      <c r="N40" s="122"/>
      <c r="O40" s="122">
        <v>2545</v>
      </c>
      <c r="P40" s="122">
        <v>3054</v>
      </c>
      <c r="Q40" s="122"/>
      <c r="R40" s="212">
        <v>3.0456516955303901E-2</v>
      </c>
      <c r="S40" s="212">
        <v>2.5031214697663399E-2</v>
      </c>
      <c r="T40" s="212">
        <v>1.0215190721995</v>
      </c>
      <c r="U40" s="212">
        <v>1.0196876230476399</v>
      </c>
      <c r="V40" s="212">
        <v>1.0328227571116</v>
      </c>
      <c r="W40" s="212">
        <v>1.04804336989033</v>
      </c>
      <c r="X40" s="212"/>
      <c r="Y40" s="122">
        <v>14917</v>
      </c>
      <c r="Z40" s="122">
        <v>15238</v>
      </c>
      <c r="AA40" s="122">
        <v>15538</v>
      </c>
      <c r="AB40" s="122">
        <v>16048</v>
      </c>
      <c r="AC40" s="122">
        <v>16819</v>
      </c>
      <c r="AD40" s="122">
        <v>17240</v>
      </c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</row>
    <row r="41" spans="1:40" ht="12.75" x14ac:dyDescent="0.2">
      <c r="A41" s="122" t="s">
        <v>390</v>
      </c>
      <c r="B41" s="122">
        <v>115</v>
      </c>
      <c r="C41" s="122">
        <v>0</v>
      </c>
      <c r="D41" s="122">
        <v>20.168553423810099</v>
      </c>
      <c r="E41" s="122">
        <v>94.9303547963206</v>
      </c>
      <c r="F41" s="122">
        <v>0</v>
      </c>
      <c r="G41" s="122">
        <v>0</v>
      </c>
      <c r="H41" s="122"/>
      <c r="I41" s="122">
        <v>20056</v>
      </c>
      <c r="J41" s="122">
        <v>20547</v>
      </c>
      <c r="K41" s="122"/>
      <c r="L41" s="122">
        <v>984</v>
      </c>
      <c r="M41" s="122">
        <v>1110</v>
      </c>
      <c r="N41" s="122"/>
      <c r="O41" s="122">
        <v>2871</v>
      </c>
      <c r="P41" s="122">
        <v>2655</v>
      </c>
      <c r="Q41" s="122"/>
      <c r="R41" s="212">
        <v>5.0667069107692697E-3</v>
      </c>
      <c r="S41" s="212">
        <v>1.12266315224289E-2</v>
      </c>
      <c r="T41" s="212">
        <v>1.0021417542461499</v>
      </c>
      <c r="U41" s="212">
        <v>1.00198807157058</v>
      </c>
      <c r="V41" s="212">
        <v>1.0017361111111101</v>
      </c>
      <c r="W41" s="212">
        <v>1.0144590245110201</v>
      </c>
      <c r="X41" s="212"/>
      <c r="Y41" s="122">
        <v>20077</v>
      </c>
      <c r="Z41" s="122">
        <v>20120</v>
      </c>
      <c r="AA41" s="122">
        <v>20160</v>
      </c>
      <c r="AB41" s="122">
        <v>20195</v>
      </c>
      <c r="AC41" s="122">
        <v>20487</v>
      </c>
      <c r="AD41" s="122">
        <v>20717</v>
      </c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</row>
    <row r="42" spans="1:40" ht="12.75" x14ac:dyDescent="0.2">
      <c r="A42" s="122" t="s">
        <v>385</v>
      </c>
      <c r="B42" s="122">
        <v>286</v>
      </c>
      <c r="C42" s="122">
        <v>0</v>
      </c>
      <c r="D42" s="122">
        <v>0</v>
      </c>
      <c r="E42" s="122">
        <v>0</v>
      </c>
      <c r="F42" s="122">
        <v>2.4745098950940299</v>
      </c>
      <c r="G42" s="122">
        <v>283.41117234421301</v>
      </c>
      <c r="H42" s="122"/>
      <c r="I42" s="122">
        <v>183308</v>
      </c>
      <c r="J42" s="122">
        <v>210126</v>
      </c>
      <c r="K42" s="122"/>
      <c r="L42" s="122">
        <v>11913</v>
      </c>
      <c r="M42" s="122">
        <v>12704</v>
      </c>
      <c r="N42" s="122"/>
      <c r="O42" s="122">
        <v>25129</v>
      </c>
      <c r="P42" s="122">
        <v>26209</v>
      </c>
      <c r="Q42" s="122"/>
      <c r="R42" s="212">
        <v>1.2404955993750201E-2</v>
      </c>
      <c r="S42" s="212">
        <v>1.8514021228268202E-2</v>
      </c>
      <c r="T42" s="212">
        <v>1.01189106444287</v>
      </c>
      <c r="U42" s="212">
        <v>1.0135459152144399</v>
      </c>
      <c r="V42" s="212">
        <v>1.0126624881106301</v>
      </c>
      <c r="W42" s="212">
        <v>1.0115215475095201</v>
      </c>
      <c r="X42" s="212"/>
      <c r="Y42" s="122">
        <v>199898</v>
      </c>
      <c r="Z42" s="122">
        <v>202275</v>
      </c>
      <c r="AA42" s="122">
        <v>205015</v>
      </c>
      <c r="AB42" s="122">
        <v>207611</v>
      </c>
      <c r="AC42" s="122">
        <v>210003</v>
      </c>
      <c r="AD42" s="122">
        <v>213891</v>
      </c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</row>
    <row r="43" spans="1:40" ht="12.75" x14ac:dyDescent="0.2">
      <c r="A43" s="122" t="s">
        <v>391</v>
      </c>
      <c r="B43" s="122">
        <v>0</v>
      </c>
      <c r="C43" s="122">
        <v>0</v>
      </c>
      <c r="D43" s="122">
        <v>0</v>
      </c>
      <c r="E43" s="122">
        <v>0</v>
      </c>
      <c r="F43" s="122">
        <v>0</v>
      </c>
      <c r="G43" s="122">
        <v>0</v>
      </c>
      <c r="H43" s="122"/>
      <c r="I43" s="122">
        <v>9080</v>
      </c>
      <c r="J43" s="122">
        <v>9293</v>
      </c>
      <c r="K43" s="122"/>
      <c r="L43" s="122">
        <v>504</v>
      </c>
      <c r="M43" s="122">
        <v>521</v>
      </c>
      <c r="N43" s="122"/>
      <c r="O43" s="122">
        <v>1205</v>
      </c>
      <c r="P43" s="122">
        <v>1208</v>
      </c>
      <c r="Q43" s="122"/>
      <c r="R43" s="212">
        <v>4.2387156617233997E-3</v>
      </c>
      <c r="S43" s="212">
        <v>1.4395497348197899E-2</v>
      </c>
      <c r="T43" s="212">
        <v>0.99889916336415696</v>
      </c>
      <c r="U43" s="212">
        <v>1.0079347586510901</v>
      </c>
      <c r="V43" s="212">
        <v>1.0044828340258001</v>
      </c>
      <c r="W43" s="212">
        <v>1.0056601719821501</v>
      </c>
      <c r="X43" s="212"/>
      <c r="Y43" s="122">
        <v>9084</v>
      </c>
      <c r="Z43" s="122">
        <v>9074</v>
      </c>
      <c r="AA43" s="122">
        <v>9146</v>
      </c>
      <c r="AB43" s="122">
        <v>9187</v>
      </c>
      <c r="AC43" s="122">
        <v>9239</v>
      </c>
      <c r="AD43" s="122">
        <v>9372</v>
      </c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</row>
    <row r="44" spans="1:40" ht="12.75" x14ac:dyDescent="0.2">
      <c r="A44" s="122" t="s">
        <v>392</v>
      </c>
      <c r="B44" s="122">
        <v>142</v>
      </c>
      <c r="C44" s="122">
        <v>0</v>
      </c>
      <c r="D44" s="122">
        <v>0</v>
      </c>
      <c r="E44" s="122">
        <v>141.69271437184099</v>
      </c>
      <c r="F44" s="122">
        <v>0</v>
      </c>
      <c r="G44" s="122">
        <v>0</v>
      </c>
      <c r="H44" s="122"/>
      <c r="I44" s="122">
        <v>21608</v>
      </c>
      <c r="J44" s="122">
        <v>21563</v>
      </c>
      <c r="K44" s="122"/>
      <c r="L44" s="122">
        <v>1066</v>
      </c>
      <c r="M44" s="122">
        <v>1121</v>
      </c>
      <c r="N44" s="122"/>
      <c r="O44" s="122">
        <v>2980</v>
      </c>
      <c r="P44" s="122">
        <v>2672</v>
      </c>
      <c r="Q44" s="122"/>
      <c r="R44" s="212">
        <v>1.0500416979848401E-3</v>
      </c>
      <c r="S44" s="212">
        <v>1.3544963693911701E-2</v>
      </c>
      <c r="T44" s="212">
        <v>0.99518556604655495</v>
      </c>
      <c r="U44" s="212">
        <v>1.0015029824808599</v>
      </c>
      <c r="V44" s="212">
        <v>1.0037518172865001</v>
      </c>
      <c r="W44" s="212">
        <v>1.00378451618932</v>
      </c>
      <c r="X44" s="212"/>
      <c r="Y44" s="122">
        <v>21394</v>
      </c>
      <c r="Z44" s="122">
        <v>21291</v>
      </c>
      <c r="AA44" s="122">
        <v>21323</v>
      </c>
      <c r="AB44" s="122">
        <v>21403</v>
      </c>
      <c r="AC44" s="122">
        <v>21484</v>
      </c>
      <c r="AD44" s="122">
        <v>21775</v>
      </c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</row>
    <row r="45" spans="1:40" ht="14.25" customHeight="1" x14ac:dyDescent="0.2">
      <c r="A45" s="19" t="s">
        <v>393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212"/>
      <c r="S45" s="212"/>
      <c r="T45" s="212"/>
      <c r="U45" s="212"/>
      <c r="V45" s="212"/>
      <c r="W45" s="212"/>
      <c r="X45" s="21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</row>
    <row r="46" spans="1:40" ht="12.75" x14ac:dyDescent="0.2">
      <c r="A46" s="122" t="s">
        <v>394</v>
      </c>
      <c r="B46" s="122">
        <v>61</v>
      </c>
      <c r="C46" s="122">
        <v>0</v>
      </c>
      <c r="D46" s="122">
        <v>22.250661430765</v>
      </c>
      <c r="E46" s="122">
        <v>0</v>
      </c>
      <c r="F46" s="122">
        <v>38.518951993215801</v>
      </c>
      <c r="G46" s="122">
        <v>0</v>
      </c>
      <c r="H46" s="122"/>
      <c r="I46" s="122">
        <v>91635</v>
      </c>
      <c r="J46" s="122">
        <v>102065</v>
      </c>
      <c r="K46" s="122"/>
      <c r="L46" s="122">
        <v>5613</v>
      </c>
      <c r="M46" s="122">
        <v>6324</v>
      </c>
      <c r="N46" s="122"/>
      <c r="O46" s="122">
        <v>13414</v>
      </c>
      <c r="P46" s="122">
        <v>14295</v>
      </c>
      <c r="Q46" s="122"/>
      <c r="R46" s="212">
        <v>1.13808537154263E-2</v>
      </c>
      <c r="S46" s="212">
        <v>1.38689856893269E-2</v>
      </c>
      <c r="T46" s="212">
        <v>1.0126626477565699</v>
      </c>
      <c r="U46" s="212">
        <v>1.01101352858852</v>
      </c>
      <c r="V46" s="212">
        <v>1.01160574569675</v>
      </c>
      <c r="W46" s="212">
        <v>1.0102430366191</v>
      </c>
      <c r="X46" s="212"/>
      <c r="Y46" s="122">
        <v>97373</v>
      </c>
      <c r="Z46" s="122">
        <v>98606</v>
      </c>
      <c r="AA46" s="122">
        <v>99692</v>
      </c>
      <c r="AB46" s="122">
        <v>100849</v>
      </c>
      <c r="AC46" s="122">
        <v>101882</v>
      </c>
      <c r="AD46" s="122">
        <v>103295</v>
      </c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</row>
    <row r="47" spans="1:40" ht="12.75" x14ac:dyDescent="0.2">
      <c r="A47" s="122" t="s">
        <v>395</v>
      </c>
      <c r="B47" s="122">
        <v>41</v>
      </c>
      <c r="C47" s="122">
        <v>0</v>
      </c>
      <c r="D47" s="122">
        <v>27.825797986424998</v>
      </c>
      <c r="E47" s="122">
        <v>12.778832116788299</v>
      </c>
      <c r="F47" s="122">
        <v>0</v>
      </c>
      <c r="G47" s="122">
        <v>0</v>
      </c>
      <c r="H47" s="122"/>
      <c r="I47" s="122">
        <v>16412</v>
      </c>
      <c r="J47" s="122">
        <v>16440</v>
      </c>
      <c r="K47" s="122"/>
      <c r="L47" s="122">
        <v>741</v>
      </c>
      <c r="M47" s="122">
        <v>848</v>
      </c>
      <c r="N47" s="122"/>
      <c r="O47" s="122">
        <v>2396</v>
      </c>
      <c r="P47" s="122">
        <v>2331</v>
      </c>
      <c r="Q47" s="122"/>
      <c r="R47" s="212">
        <v>5.5282290021403399E-3</v>
      </c>
      <c r="S47" s="212">
        <v>1.6936761301328099E-2</v>
      </c>
      <c r="T47" s="212">
        <v>0.997072745391131</v>
      </c>
      <c r="U47" s="212">
        <v>1.0046223999000601</v>
      </c>
      <c r="V47" s="212">
        <v>1.00920226325934</v>
      </c>
      <c r="W47" s="212">
        <v>1.01127472121249</v>
      </c>
      <c r="X47" s="212"/>
      <c r="Y47" s="122">
        <v>16056</v>
      </c>
      <c r="Z47" s="122">
        <v>16009</v>
      </c>
      <c r="AA47" s="122">
        <v>16083</v>
      </c>
      <c r="AB47" s="122">
        <v>16231</v>
      </c>
      <c r="AC47" s="122">
        <v>16414</v>
      </c>
      <c r="AD47" s="122">
        <v>16692</v>
      </c>
      <c r="AE47" s="122"/>
      <c r="AF47" s="122"/>
      <c r="AG47" s="122"/>
      <c r="AH47" s="122"/>
      <c r="AI47" s="122"/>
      <c r="AJ47" s="122"/>
      <c r="AK47" s="122"/>
      <c r="AL47" s="122"/>
      <c r="AM47" s="122"/>
      <c r="AN47" s="122"/>
    </row>
    <row r="48" spans="1:40" ht="12.75" x14ac:dyDescent="0.2">
      <c r="A48" s="122" t="s">
        <v>396</v>
      </c>
      <c r="B48" s="122">
        <v>91</v>
      </c>
      <c r="C48" s="122">
        <v>0</v>
      </c>
      <c r="D48" s="122">
        <v>0</v>
      </c>
      <c r="E48" s="122">
        <v>90.578082449056296</v>
      </c>
      <c r="F48" s="122">
        <v>0</v>
      </c>
      <c r="G48" s="122">
        <v>0</v>
      </c>
      <c r="H48" s="122"/>
      <c r="I48" s="122">
        <v>9958</v>
      </c>
      <c r="J48" s="122">
        <v>10649</v>
      </c>
      <c r="K48" s="122"/>
      <c r="L48" s="122">
        <v>596</v>
      </c>
      <c r="M48" s="122">
        <v>644</v>
      </c>
      <c r="N48" s="122"/>
      <c r="O48" s="122">
        <v>1579</v>
      </c>
      <c r="P48" s="122">
        <v>1469</v>
      </c>
      <c r="Q48" s="122"/>
      <c r="R48" s="212">
        <v>6.4900372876779402E-3</v>
      </c>
      <c r="S48" s="212">
        <v>2.1585446319162999E-2</v>
      </c>
      <c r="T48" s="212">
        <v>1.0088992068098299</v>
      </c>
      <c r="U48" s="212">
        <v>0.99798657718120798</v>
      </c>
      <c r="V48" s="212">
        <v>1.0078777980593701</v>
      </c>
      <c r="W48" s="212">
        <v>1.0112477361548</v>
      </c>
      <c r="X48" s="212"/>
      <c r="Y48" s="122">
        <v>10338</v>
      </c>
      <c r="Z48" s="122">
        <v>10430</v>
      </c>
      <c r="AA48" s="122">
        <v>10409</v>
      </c>
      <c r="AB48" s="122">
        <v>10491</v>
      </c>
      <c r="AC48" s="122">
        <v>10609</v>
      </c>
      <c r="AD48" s="122">
        <v>10838</v>
      </c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</row>
    <row r="49" spans="1:40" ht="12.75" x14ac:dyDescent="0.2">
      <c r="A49" s="122" t="s">
        <v>397</v>
      </c>
      <c r="B49" s="122">
        <v>11</v>
      </c>
      <c r="C49" s="122">
        <v>0</v>
      </c>
      <c r="D49" s="122">
        <v>11.310563029289501</v>
      </c>
      <c r="E49" s="122">
        <v>0</v>
      </c>
      <c r="F49" s="122">
        <v>0</v>
      </c>
      <c r="G49" s="122">
        <v>0</v>
      </c>
      <c r="H49" s="122"/>
      <c r="I49" s="122">
        <v>32185</v>
      </c>
      <c r="J49" s="122">
        <v>33462</v>
      </c>
      <c r="K49" s="122"/>
      <c r="L49" s="122">
        <v>1737</v>
      </c>
      <c r="M49" s="122">
        <v>1930</v>
      </c>
      <c r="N49" s="122"/>
      <c r="O49" s="122">
        <v>4651</v>
      </c>
      <c r="P49" s="122">
        <v>4690</v>
      </c>
      <c r="Q49" s="122"/>
      <c r="R49" s="212">
        <v>8.0739937590137405E-3</v>
      </c>
      <c r="S49" s="212">
        <v>4.6629801225526804E-3</v>
      </c>
      <c r="T49" s="212">
        <v>1.0021298925793301</v>
      </c>
      <c r="U49" s="212">
        <v>1.01309102109965</v>
      </c>
      <c r="V49" s="212">
        <v>1.0096685922772899</v>
      </c>
      <c r="W49" s="212">
        <v>1.007437966755</v>
      </c>
      <c r="X49" s="212"/>
      <c r="Y49" s="122">
        <v>32396</v>
      </c>
      <c r="Z49" s="122">
        <v>32465</v>
      </c>
      <c r="AA49" s="122">
        <v>32890</v>
      </c>
      <c r="AB49" s="122">
        <v>33208</v>
      </c>
      <c r="AC49" s="122">
        <v>33455</v>
      </c>
      <c r="AD49" s="122">
        <v>33611</v>
      </c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</row>
    <row r="50" spans="1:40" ht="12.75" x14ac:dyDescent="0.2">
      <c r="A50" s="122" t="s">
        <v>398</v>
      </c>
      <c r="B50" s="122">
        <v>7</v>
      </c>
      <c r="C50" s="122">
        <v>0</v>
      </c>
      <c r="D50" s="122">
        <v>0</v>
      </c>
      <c r="E50" s="122">
        <v>0</v>
      </c>
      <c r="F50" s="122">
        <v>7.2401951048336404</v>
      </c>
      <c r="G50" s="122">
        <v>0</v>
      </c>
      <c r="H50" s="122"/>
      <c r="I50" s="122">
        <v>49816</v>
      </c>
      <c r="J50" s="122">
        <v>54262</v>
      </c>
      <c r="K50" s="122"/>
      <c r="L50" s="122">
        <v>2935</v>
      </c>
      <c r="M50" s="122">
        <v>3113</v>
      </c>
      <c r="N50" s="122"/>
      <c r="O50" s="122">
        <v>6939</v>
      </c>
      <c r="P50" s="122">
        <v>7258</v>
      </c>
      <c r="Q50" s="122"/>
      <c r="R50" s="212">
        <v>1.02491966554681E-2</v>
      </c>
      <c r="S50" s="212">
        <v>1.31931484321588E-2</v>
      </c>
      <c r="T50" s="212">
        <v>1.0063515282161799</v>
      </c>
      <c r="U50" s="212">
        <v>1.0122786214282999</v>
      </c>
      <c r="V50" s="212">
        <v>1.0102781136638499</v>
      </c>
      <c r="W50" s="212">
        <v>1.0120997905445801</v>
      </c>
      <c r="X50" s="212"/>
      <c r="Y50" s="122">
        <v>51956</v>
      </c>
      <c r="Z50" s="122">
        <v>52286</v>
      </c>
      <c r="AA50" s="122">
        <v>52928</v>
      </c>
      <c r="AB50" s="122">
        <v>53472</v>
      </c>
      <c r="AC50" s="122">
        <v>54119</v>
      </c>
      <c r="AD50" s="122">
        <v>54833</v>
      </c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</row>
    <row r="51" spans="1:40" ht="12.75" x14ac:dyDescent="0.2">
      <c r="A51" s="122" t="s">
        <v>399</v>
      </c>
      <c r="B51" s="122">
        <v>27</v>
      </c>
      <c r="C51" s="122">
        <v>0</v>
      </c>
      <c r="D51" s="122">
        <v>26.5597618489521</v>
      </c>
      <c r="E51" s="122">
        <v>0</v>
      </c>
      <c r="F51" s="122">
        <v>0</v>
      </c>
      <c r="G51" s="122">
        <v>0</v>
      </c>
      <c r="H51" s="122"/>
      <c r="I51" s="122">
        <v>11134</v>
      </c>
      <c r="J51" s="122">
        <v>11701</v>
      </c>
      <c r="K51" s="122"/>
      <c r="L51" s="122">
        <v>539</v>
      </c>
      <c r="M51" s="122">
        <v>615</v>
      </c>
      <c r="N51" s="122"/>
      <c r="O51" s="122">
        <v>1302</v>
      </c>
      <c r="P51" s="122">
        <v>1314</v>
      </c>
      <c r="Q51" s="122"/>
      <c r="R51" s="212">
        <v>1.0056811897392499E-2</v>
      </c>
      <c r="S51" s="212">
        <v>1.4906193780519101E-2</v>
      </c>
      <c r="T51" s="212">
        <v>1.00071333036112</v>
      </c>
      <c r="U51" s="212">
        <v>1.01479105408536</v>
      </c>
      <c r="V51" s="212">
        <v>1.0111511107208699</v>
      </c>
      <c r="W51" s="212">
        <v>1.0136332059743001</v>
      </c>
      <c r="X51" s="212"/>
      <c r="Y51" s="122">
        <v>11215</v>
      </c>
      <c r="Z51" s="122">
        <v>11223</v>
      </c>
      <c r="AA51" s="122">
        <v>11389</v>
      </c>
      <c r="AB51" s="122">
        <v>11516</v>
      </c>
      <c r="AC51" s="122">
        <v>11673</v>
      </c>
      <c r="AD51" s="122">
        <v>11847</v>
      </c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</row>
    <row r="52" spans="1:40" ht="12.75" x14ac:dyDescent="0.2">
      <c r="A52" s="122" t="s">
        <v>400</v>
      </c>
      <c r="B52" s="122">
        <v>21</v>
      </c>
      <c r="C52" s="122">
        <v>0</v>
      </c>
      <c r="D52" s="122">
        <v>0</v>
      </c>
      <c r="E52" s="122">
        <v>0</v>
      </c>
      <c r="F52" s="122">
        <v>21.356756231158901</v>
      </c>
      <c r="G52" s="122">
        <v>0</v>
      </c>
      <c r="H52" s="122"/>
      <c r="I52" s="122">
        <v>30655</v>
      </c>
      <c r="J52" s="122">
        <v>34102</v>
      </c>
      <c r="K52" s="122"/>
      <c r="L52" s="122">
        <v>2025</v>
      </c>
      <c r="M52" s="122">
        <v>1966</v>
      </c>
      <c r="N52" s="122"/>
      <c r="O52" s="122">
        <v>4807</v>
      </c>
      <c r="P52" s="122">
        <v>5066</v>
      </c>
      <c r="Q52" s="122"/>
      <c r="R52" s="212">
        <v>1.10845730804416E-2</v>
      </c>
      <c r="S52" s="212">
        <v>1.31756558483479E-2</v>
      </c>
      <c r="T52" s="212">
        <v>1.01275760549558</v>
      </c>
      <c r="U52" s="212">
        <v>1.0087512112403101</v>
      </c>
      <c r="V52" s="212">
        <v>1.0153693753189399</v>
      </c>
      <c r="W52" s="212">
        <v>1.00747967479675</v>
      </c>
      <c r="X52" s="212"/>
      <c r="Y52" s="122">
        <v>32608</v>
      </c>
      <c r="Z52" s="122">
        <v>33024</v>
      </c>
      <c r="AA52" s="122">
        <v>33313</v>
      </c>
      <c r="AB52" s="122">
        <v>33825</v>
      </c>
      <c r="AC52" s="122">
        <v>34078</v>
      </c>
      <c r="AD52" s="122">
        <v>34527</v>
      </c>
      <c r="AE52" s="122"/>
      <c r="AF52" s="122"/>
      <c r="AG52" s="122"/>
      <c r="AH52" s="122"/>
      <c r="AI52" s="122"/>
      <c r="AJ52" s="122"/>
      <c r="AK52" s="122"/>
      <c r="AL52" s="122"/>
      <c r="AM52" s="122"/>
      <c r="AN52" s="122"/>
    </row>
    <row r="53" spans="1:40" ht="12.75" x14ac:dyDescent="0.2">
      <c r="A53" s="122" t="s">
        <v>401</v>
      </c>
      <c r="B53" s="122">
        <v>768</v>
      </c>
      <c r="C53" s="122">
        <v>0</v>
      </c>
      <c r="D53" s="122">
        <v>0</v>
      </c>
      <c r="E53" s="122">
        <v>27.129657228017901</v>
      </c>
      <c r="F53" s="122">
        <v>0</v>
      </c>
      <c r="G53" s="122">
        <v>741.36289120715401</v>
      </c>
      <c r="H53" s="122"/>
      <c r="I53" s="122">
        <v>10831</v>
      </c>
      <c r="J53" s="122">
        <v>12078</v>
      </c>
      <c r="K53" s="122"/>
      <c r="L53" s="122">
        <v>650</v>
      </c>
      <c r="M53" s="122">
        <v>682</v>
      </c>
      <c r="N53" s="122"/>
      <c r="O53" s="122">
        <v>1818</v>
      </c>
      <c r="P53" s="122">
        <v>1755</v>
      </c>
      <c r="Q53" s="122"/>
      <c r="R53" s="212">
        <v>1.20494636997024E-2</v>
      </c>
      <c r="S53" s="212">
        <v>2.79185708350644E-2</v>
      </c>
      <c r="T53" s="212">
        <v>1.0049686192468601</v>
      </c>
      <c r="U53" s="212">
        <v>1.0091942059155199</v>
      </c>
      <c r="V53" s="212">
        <v>1.0193382036957499</v>
      </c>
      <c r="W53" s="212">
        <v>1.01475548060708</v>
      </c>
      <c r="X53" s="212"/>
      <c r="Y53" s="122">
        <v>11472</v>
      </c>
      <c r="Z53" s="122">
        <v>11529</v>
      </c>
      <c r="AA53" s="122">
        <v>11635</v>
      </c>
      <c r="AB53" s="122">
        <v>11860</v>
      </c>
      <c r="AC53" s="122">
        <v>12035</v>
      </c>
      <c r="AD53" s="122">
        <v>12371</v>
      </c>
      <c r="AE53" s="122"/>
      <c r="AF53" s="122"/>
      <c r="AG53" s="122"/>
      <c r="AH53" s="122"/>
      <c r="AI53" s="122"/>
      <c r="AJ53" s="122"/>
      <c r="AK53" s="122"/>
      <c r="AL53" s="122"/>
      <c r="AM53" s="122"/>
      <c r="AN53" s="122"/>
    </row>
    <row r="54" spans="1:40" ht="12.75" x14ac:dyDescent="0.2">
      <c r="A54" s="122" t="s">
        <v>402</v>
      </c>
      <c r="B54" s="122">
        <v>236</v>
      </c>
      <c r="C54" s="122">
        <v>140.92135073902301</v>
      </c>
      <c r="D54" s="122">
        <v>0</v>
      </c>
      <c r="E54" s="122">
        <v>95.097285825980094</v>
      </c>
      <c r="F54" s="122">
        <v>0</v>
      </c>
      <c r="G54" s="122">
        <v>0</v>
      </c>
      <c r="H54" s="122"/>
      <c r="I54" s="122">
        <v>9269</v>
      </c>
      <c r="J54" s="122">
        <v>8953</v>
      </c>
      <c r="K54" s="122"/>
      <c r="L54" s="122">
        <v>423</v>
      </c>
      <c r="M54" s="122">
        <v>460</v>
      </c>
      <c r="N54" s="122"/>
      <c r="O54" s="122">
        <v>1339</v>
      </c>
      <c r="P54" s="122">
        <v>1243</v>
      </c>
      <c r="Q54" s="122"/>
      <c r="R54" s="212">
        <v>2.17028010137676E-3</v>
      </c>
      <c r="S54" s="212">
        <v>1.72684458398744E-2</v>
      </c>
      <c r="T54" s="212">
        <v>0.99072503110507903</v>
      </c>
      <c r="U54" s="212">
        <v>1.00411005822582</v>
      </c>
      <c r="V54" s="212">
        <v>1.01057418988061</v>
      </c>
      <c r="W54" s="212">
        <v>1.00337533753375</v>
      </c>
      <c r="X54" s="212"/>
      <c r="Y54" s="122">
        <v>8841</v>
      </c>
      <c r="Z54" s="122">
        <v>8759</v>
      </c>
      <c r="AA54" s="122">
        <v>8795</v>
      </c>
      <c r="AB54" s="122">
        <v>8888</v>
      </c>
      <c r="AC54" s="122">
        <v>8918</v>
      </c>
      <c r="AD54" s="122">
        <v>9072</v>
      </c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</row>
    <row r="55" spans="1:40" ht="14.25" customHeight="1" x14ac:dyDescent="0.2">
      <c r="A55" s="19" t="s">
        <v>403</v>
      </c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212"/>
      <c r="S55" s="212"/>
      <c r="T55" s="212"/>
      <c r="U55" s="212"/>
      <c r="V55" s="212"/>
      <c r="W55" s="212"/>
      <c r="X55" s="21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</row>
    <row r="56" spans="1:40" ht="12.75" x14ac:dyDescent="0.2">
      <c r="A56" s="122" t="s">
        <v>404</v>
      </c>
      <c r="B56" s="122">
        <v>294</v>
      </c>
      <c r="C56" s="122">
        <v>0</v>
      </c>
      <c r="D56" s="122">
        <v>125.639812995268</v>
      </c>
      <c r="E56" s="122">
        <v>168.66328828828799</v>
      </c>
      <c r="F56" s="122">
        <v>0</v>
      </c>
      <c r="G56" s="122">
        <v>0</v>
      </c>
      <c r="H56" s="122"/>
      <c r="I56" s="122">
        <v>5242</v>
      </c>
      <c r="J56" s="122">
        <v>5328</v>
      </c>
      <c r="K56" s="122"/>
      <c r="L56" s="122">
        <v>239</v>
      </c>
      <c r="M56" s="122">
        <v>317</v>
      </c>
      <c r="N56" s="122"/>
      <c r="O56" s="122">
        <v>747</v>
      </c>
      <c r="P56" s="122">
        <v>659</v>
      </c>
      <c r="Q56" s="122"/>
      <c r="R56" s="212">
        <v>4.9997987185610403E-3</v>
      </c>
      <c r="S56" s="212">
        <v>6.5838976674191096E-3</v>
      </c>
      <c r="T56" s="212">
        <v>0.99635386682018801</v>
      </c>
      <c r="U56" s="212">
        <v>1.01463790446841</v>
      </c>
      <c r="V56" s="212">
        <v>1.0089217919514</v>
      </c>
      <c r="W56" s="212">
        <v>1.00018814675447</v>
      </c>
      <c r="X56" s="212"/>
      <c r="Y56" s="122">
        <v>5211</v>
      </c>
      <c r="Z56" s="122">
        <v>5192</v>
      </c>
      <c r="AA56" s="122">
        <v>5268</v>
      </c>
      <c r="AB56" s="122">
        <v>5315</v>
      </c>
      <c r="AC56" s="122">
        <v>5316</v>
      </c>
      <c r="AD56" s="122">
        <v>5351</v>
      </c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</row>
    <row r="57" spans="1:40" ht="12.75" x14ac:dyDescent="0.2">
      <c r="A57" s="122" t="s">
        <v>405</v>
      </c>
      <c r="B57" s="122">
        <v>116</v>
      </c>
      <c r="C57" s="122">
        <v>0</v>
      </c>
      <c r="D57" s="122">
        <v>25.8436918473571</v>
      </c>
      <c r="E57" s="122">
        <v>90.571725081371795</v>
      </c>
      <c r="F57" s="122">
        <v>0</v>
      </c>
      <c r="G57" s="122">
        <v>0</v>
      </c>
      <c r="H57" s="122"/>
      <c r="I57" s="122">
        <v>20888</v>
      </c>
      <c r="J57" s="122">
        <v>21199</v>
      </c>
      <c r="K57" s="122"/>
      <c r="L57" s="122">
        <v>1058</v>
      </c>
      <c r="M57" s="122">
        <v>1202</v>
      </c>
      <c r="N57" s="122"/>
      <c r="O57" s="122">
        <v>2845</v>
      </c>
      <c r="P57" s="122">
        <v>2632</v>
      </c>
      <c r="Q57" s="122"/>
      <c r="R57" s="212">
        <v>5.70136942365429E-3</v>
      </c>
      <c r="S57" s="212">
        <v>8.9087909497996692E-3</v>
      </c>
      <c r="T57" s="212">
        <v>1.00385765261838</v>
      </c>
      <c r="U57" s="212">
        <v>1.0014410606206201</v>
      </c>
      <c r="V57" s="212">
        <v>1.0121834228702999</v>
      </c>
      <c r="W57" s="212">
        <v>1.0053549426594599</v>
      </c>
      <c r="X57" s="212"/>
      <c r="Y57" s="122">
        <v>20738</v>
      </c>
      <c r="Z57" s="122">
        <v>20818</v>
      </c>
      <c r="AA57" s="122">
        <v>20848</v>
      </c>
      <c r="AB57" s="122">
        <v>21102</v>
      </c>
      <c r="AC57" s="122">
        <v>21215</v>
      </c>
      <c r="AD57" s="122">
        <v>21404</v>
      </c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</row>
    <row r="58" spans="1:40" ht="12.75" x14ac:dyDescent="0.2">
      <c r="A58" s="122" t="s">
        <v>406</v>
      </c>
      <c r="B58" s="122">
        <v>72</v>
      </c>
      <c r="C58" s="122">
        <v>0</v>
      </c>
      <c r="D58" s="122">
        <v>0</v>
      </c>
      <c r="E58" s="122">
        <v>72.280551301684497</v>
      </c>
      <c r="F58" s="122">
        <v>0</v>
      </c>
      <c r="G58" s="122">
        <v>0</v>
      </c>
      <c r="H58" s="122"/>
      <c r="I58" s="122">
        <v>9946</v>
      </c>
      <c r="J58" s="122">
        <v>9795</v>
      </c>
      <c r="K58" s="122"/>
      <c r="L58" s="122">
        <v>504</v>
      </c>
      <c r="M58" s="122">
        <v>522</v>
      </c>
      <c r="N58" s="122"/>
      <c r="O58" s="122">
        <v>1422</v>
      </c>
      <c r="P58" s="122">
        <v>1336</v>
      </c>
      <c r="Q58" s="122"/>
      <c r="R58" s="212">
        <v>8.4043318240656405E-4</v>
      </c>
      <c r="S58" s="212">
        <v>4.5745654162854497E-3</v>
      </c>
      <c r="T58" s="212">
        <v>0.99500203998367998</v>
      </c>
      <c r="U58" s="212">
        <v>1.0042029728344399</v>
      </c>
      <c r="V58" s="212">
        <v>0.99979583503470804</v>
      </c>
      <c r="W58" s="212">
        <v>1.0043904431284501</v>
      </c>
      <c r="X58" s="212"/>
      <c r="Y58" s="122">
        <v>9804</v>
      </c>
      <c r="Z58" s="122">
        <v>9755</v>
      </c>
      <c r="AA58" s="122">
        <v>9796</v>
      </c>
      <c r="AB58" s="122">
        <v>9794</v>
      </c>
      <c r="AC58" s="122">
        <v>9837</v>
      </c>
      <c r="AD58" s="122">
        <v>9882</v>
      </c>
      <c r="AE58" s="122"/>
      <c r="AF58" s="122"/>
      <c r="AG58" s="122"/>
      <c r="AH58" s="122"/>
      <c r="AI58" s="122"/>
      <c r="AJ58" s="122"/>
      <c r="AK58" s="122"/>
      <c r="AL58" s="122"/>
      <c r="AM58" s="122"/>
      <c r="AN58" s="122"/>
    </row>
    <row r="59" spans="1:40" ht="12.75" x14ac:dyDescent="0.2">
      <c r="A59" s="122" t="s">
        <v>407</v>
      </c>
      <c r="B59" s="122">
        <v>0</v>
      </c>
      <c r="C59" s="122">
        <v>0</v>
      </c>
      <c r="D59" s="122">
        <v>0</v>
      </c>
      <c r="E59" s="122">
        <v>0</v>
      </c>
      <c r="F59" s="122">
        <v>0</v>
      </c>
      <c r="G59" s="122">
        <v>0</v>
      </c>
      <c r="H59" s="122"/>
      <c r="I59" s="122">
        <v>137636</v>
      </c>
      <c r="J59" s="122">
        <v>152966</v>
      </c>
      <c r="K59" s="122"/>
      <c r="L59" s="122">
        <v>8536</v>
      </c>
      <c r="M59" s="122">
        <v>9240</v>
      </c>
      <c r="N59" s="122"/>
      <c r="O59" s="122">
        <v>19388</v>
      </c>
      <c r="P59" s="122">
        <v>19650</v>
      </c>
      <c r="Q59" s="122"/>
      <c r="R59" s="212">
        <v>9.6817680258252103E-3</v>
      </c>
      <c r="S59" s="212">
        <v>1.5638875829284901E-2</v>
      </c>
      <c r="T59" s="212">
        <v>1.0069221059489399</v>
      </c>
      <c r="U59" s="212">
        <v>1.0115518891449999</v>
      </c>
      <c r="V59" s="212">
        <v>1.0107536911678501</v>
      </c>
      <c r="W59" s="212">
        <v>1.0095054778447199</v>
      </c>
      <c r="X59" s="212"/>
      <c r="Y59" s="122">
        <v>147354</v>
      </c>
      <c r="Z59" s="122">
        <v>148374</v>
      </c>
      <c r="AA59" s="122">
        <v>150088</v>
      </c>
      <c r="AB59" s="122">
        <v>151702</v>
      </c>
      <c r="AC59" s="122">
        <v>153144</v>
      </c>
      <c r="AD59" s="122">
        <v>155539</v>
      </c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</row>
    <row r="60" spans="1:40" ht="12.75" x14ac:dyDescent="0.2">
      <c r="A60" s="122" t="s">
        <v>408</v>
      </c>
      <c r="B60" s="122">
        <v>20</v>
      </c>
      <c r="C60" s="122">
        <v>0</v>
      </c>
      <c r="D60" s="122">
        <v>0</v>
      </c>
      <c r="E60" s="122">
        <v>20.316592737388198</v>
      </c>
      <c r="F60" s="122">
        <v>0</v>
      </c>
      <c r="G60" s="122">
        <v>0</v>
      </c>
      <c r="H60" s="122"/>
      <c r="I60" s="122">
        <v>25258</v>
      </c>
      <c r="J60" s="122">
        <v>26602</v>
      </c>
      <c r="K60" s="122"/>
      <c r="L60" s="122">
        <v>1534</v>
      </c>
      <c r="M60" s="122">
        <v>1525</v>
      </c>
      <c r="N60" s="122"/>
      <c r="O60" s="122">
        <v>3703</v>
      </c>
      <c r="P60" s="122">
        <v>3585</v>
      </c>
      <c r="Q60" s="122"/>
      <c r="R60" s="212">
        <v>4.4475381650945804E-3</v>
      </c>
      <c r="S60" s="212">
        <v>3.9935199487623899E-3</v>
      </c>
      <c r="T60" s="212">
        <v>1.00452523393158</v>
      </c>
      <c r="U60" s="212">
        <v>1.0042376116667899</v>
      </c>
      <c r="V60" s="212">
        <v>1.0038015586390401</v>
      </c>
      <c r="W60" s="212">
        <v>1.0052262829009699</v>
      </c>
      <c r="X60" s="212"/>
      <c r="Y60" s="122">
        <v>26076</v>
      </c>
      <c r="Z60" s="122">
        <v>26194</v>
      </c>
      <c r="AA60" s="122">
        <v>26305</v>
      </c>
      <c r="AB60" s="122">
        <v>26405</v>
      </c>
      <c r="AC60" s="122">
        <v>26543</v>
      </c>
      <c r="AD60" s="122">
        <v>26649</v>
      </c>
      <c r="AE60" s="122"/>
      <c r="AF60" s="122"/>
      <c r="AG60" s="122"/>
      <c r="AH60" s="122"/>
      <c r="AI60" s="122"/>
      <c r="AJ60" s="122"/>
      <c r="AK60" s="122"/>
      <c r="AL60" s="122"/>
      <c r="AM60" s="122"/>
      <c r="AN60" s="122"/>
    </row>
    <row r="61" spans="1:40" ht="12.75" x14ac:dyDescent="0.2">
      <c r="A61" s="122" t="s">
        <v>409</v>
      </c>
      <c r="B61" s="122">
        <v>27</v>
      </c>
      <c r="C61" s="122">
        <v>0</v>
      </c>
      <c r="D61" s="122">
        <v>0</v>
      </c>
      <c r="E61" s="122">
        <v>26.9376966645689</v>
      </c>
      <c r="F61" s="122">
        <v>0</v>
      </c>
      <c r="G61" s="122">
        <v>0</v>
      </c>
      <c r="H61" s="122"/>
      <c r="I61" s="122">
        <v>41912</v>
      </c>
      <c r="J61" s="122">
        <v>42903</v>
      </c>
      <c r="K61" s="122"/>
      <c r="L61" s="122">
        <v>2226</v>
      </c>
      <c r="M61" s="122">
        <v>2327</v>
      </c>
      <c r="N61" s="122"/>
      <c r="O61" s="122">
        <v>5952</v>
      </c>
      <c r="P61" s="122">
        <v>5739</v>
      </c>
      <c r="Q61" s="122"/>
      <c r="R61" s="212">
        <v>6.24873081109767E-3</v>
      </c>
      <c r="S61" s="212">
        <v>8.5141124329367896E-3</v>
      </c>
      <c r="T61" s="212">
        <v>1.0002391486308699</v>
      </c>
      <c r="U61" s="212">
        <v>1.00738792588165</v>
      </c>
      <c r="V61" s="212">
        <v>1.0089239094318101</v>
      </c>
      <c r="W61" s="212">
        <v>1.00846859562456</v>
      </c>
      <c r="X61" s="212"/>
      <c r="Y61" s="122">
        <v>41815</v>
      </c>
      <c r="Z61" s="122">
        <v>41825</v>
      </c>
      <c r="AA61" s="122">
        <v>42134</v>
      </c>
      <c r="AB61" s="122">
        <v>42510</v>
      </c>
      <c r="AC61" s="122">
        <v>42870</v>
      </c>
      <c r="AD61" s="122">
        <v>43235</v>
      </c>
      <c r="AE61" s="122"/>
      <c r="AF61" s="122"/>
      <c r="AG61" s="122"/>
      <c r="AH61" s="122"/>
      <c r="AI61" s="122"/>
      <c r="AJ61" s="122"/>
      <c r="AK61" s="122"/>
      <c r="AL61" s="122"/>
      <c r="AM61" s="122"/>
      <c r="AN61" s="122"/>
    </row>
    <row r="62" spans="1:40" ht="12.75" x14ac:dyDescent="0.2">
      <c r="A62" s="122" t="s">
        <v>410</v>
      </c>
      <c r="B62" s="122">
        <v>7</v>
      </c>
      <c r="C62" s="122">
        <v>0</v>
      </c>
      <c r="D62" s="122">
        <v>6.7389080409201103</v>
      </c>
      <c r="E62" s="122">
        <v>0</v>
      </c>
      <c r="F62" s="122">
        <v>0</v>
      </c>
      <c r="G62" s="122">
        <v>0</v>
      </c>
      <c r="H62" s="122"/>
      <c r="I62" s="122">
        <v>124642</v>
      </c>
      <c r="J62" s="122">
        <v>137035</v>
      </c>
      <c r="K62" s="122"/>
      <c r="L62" s="122">
        <v>7714</v>
      </c>
      <c r="M62" s="122">
        <v>8508</v>
      </c>
      <c r="N62" s="122"/>
      <c r="O62" s="122">
        <v>17731</v>
      </c>
      <c r="P62" s="122">
        <v>18450</v>
      </c>
      <c r="Q62" s="122"/>
      <c r="R62" s="212">
        <v>1.1690063441936301E-2</v>
      </c>
      <c r="S62" s="212">
        <v>1.42770507734011E-2</v>
      </c>
      <c r="T62" s="212">
        <v>1.00972857952023</v>
      </c>
      <c r="U62" s="212">
        <v>1.0134857524049199</v>
      </c>
      <c r="V62" s="212">
        <v>1.0104715174724701</v>
      </c>
      <c r="W62" s="212">
        <v>1.0130795878486401</v>
      </c>
      <c r="X62" s="212"/>
      <c r="Y62" s="122">
        <v>130646</v>
      </c>
      <c r="Z62" s="122">
        <v>131917</v>
      </c>
      <c r="AA62" s="122">
        <v>133696</v>
      </c>
      <c r="AB62" s="122">
        <v>135096</v>
      </c>
      <c r="AC62" s="122">
        <v>136863</v>
      </c>
      <c r="AD62" s="122">
        <v>138817</v>
      </c>
      <c r="AE62" s="122"/>
      <c r="AF62" s="122"/>
      <c r="AG62" s="122"/>
      <c r="AH62" s="122"/>
      <c r="AI62" s="122"/>
      <c r="AJ62" s="122"/>
      <c r="AK62" s="122"/>
      <c r="AL62" s="122"/>
      <c r="AM62" s="122"/>
      <c r="AN62" s="122"/>
    </row>
    <row r="63" spans="1:40" ht="12.75" x14ac:dyDescent="0.2">
      <c r="A63" s="122" t="s">
        <v>411</v>
      </c>
      <c r="B63" s="122">
        <v>202</v>
      </c>
      <c r="C63" s="122">
        <v>0</v>
      </c>
      <c r="D63" s="122">
        <v>55.0341998992361</v>
      </c>
      <c r="E63" s="122">
        <v>146.87443820224701</v>
      </c>
      <c r="F63" s="122">
        <v>0</v>
      </c>
      <c r="G63" s="122">
        <v>0</v>
      </c>
      <c r="H63" s="122"/>
      <c r="I63" s="122">
        <v>14025</v>
      </c>
      <c r="J63" s="122">
        <v>14240</v>
      </c>
      <c r="K63" s="122"/>
      <c r="L63" s="122">
        <v>739</v>
      </c>
      <c r="M63" s="122">
        <v>873</v>
      </c>
      <c r="N63" s="122"/>
      <c r="O63" s="122">
        <v>2148</v>
      </c>
      <c r="P63" s="122">
        <v>1935</v>
      </c>
      <c r="Q63" s="122"/>
      <c r="R63" s="212">
        <v>4.3234290505180803E-3</v>
      </c>
      <c r="S63" s="212">
        <v>9.4657130837189699E-3</v>
      </c>
      <c r="T63" s="212">
        <v>1.0074903695249</v>
      </c>
      <c r="U63" s="212">
        <v>1.0038235502371999</v>
      </c>
      <c r="V63" s="212">
        <v>1.00754743598787</v>
      </c>
      <c r="W63" s="212">
        <v>0.99845981517782101</v>
      </c>
      <c r="X63" s="212"/>
      <c r="Y63" s="122">
        <v>14018</v>
      </c>
      <c r="Z63" s="122">
        <v>14123</v>
      </c>
      <c r="AA63" s="122">
        <v>14177</v>
      </c>
      <c r="AB63" s="122">
        <v>14284</v>
      </c>
      <c r="AC63" s="122">
        <v>14262</v>
      </c>
      <c r="AD63" s="122">
        <v>14397</v>
      </c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</row>
    <row r="64" spans="1:40" ht="12.75" x14ac:dyDescent="0.2">
      <c r="A64" s="122" t="s">
        <v>412</v>
      </c>
      <c r="B64" s="122">
        <v>287</v>
      </c>
      <c r="C64" s="122">
        <v>0</v>
      </c>
      <c r="D64" s="122">
        <v>63.591475353204999</v>
      </c>
      <c r="E64" s="122">
        <v>223.61522883758599</v>
      </c>
      <c r="F64" s="122">
        <v>0</v>
      </c>
      <c r="G64" s="122">
        <v>0</v>
      </c>
      <c r="H64" s="122"/>
      <c r="I64" s="122">
        <v>7527</v>
      </c>
      <c r="J64" s="122">
        <v>7407</v>
      </c>
      <c r="K64" s="122"/>
      <c r="L64" s="122">
        <v>277</v>
      </c>
      <c r="M64" s="122">
        <v>342</v>
      </c>
      <c r="N64" s="122"/>
      <c r="O64" s="122">
        <v>1017</v>
      </c>
      <c r="P64" s="122">
        <v>862</v>
      </c>
      <c r="Q64" s="122"/>
      <c r="R64" s="212">
        <v>2.68833351099107E-3</v>
      </c>
      <c r="S64" s="212">
        <v>-6.4899945916711702E-3</v>
      </c>
      <c r="T64" s="212">
        <v>1.00246002460025</v>
      </c>
      <c r="U64" s="212">
        <v>1.0053169734151299</v>
      </c>
      <c r="V64" s="212">
        <v>1.0035259018172</v>
      </c>
      <c r="W64" s="212">
        <v>0.99945945945945902</v>
      </c>
      <c r="X64" s="212"/>
      <c r="Y64" s="122">
        <v>7317</v>
      </c>
      <c r="Z64" s="122">
        <v>7335</v>
      </c>
      <c r="AA64" s="122">
        <v>7374</v>
      </c>
      <c r="AB64" s="122">
        <v>7400</v>
      </c>
      <c r="AC64" s="122">
        <v>7396</v>
      </c>
      <c r="AD64" s="122">
        <v>7348</v>
      </c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</row>
    <row r="65" spans="1:40" ht="12.75" x14ac:dyDescent="0.2">
      <c r="A65" s="122" t="s">
        <v>413</v>
      </c>
      <c r="B65" s="122">
        <v>389</v>
      </c>
      <c r="C65" s="122">
        <v>261.708938685053</v>
      </c>
      <c r="D65" s="122">
        <v>0</v>
      </c>
      <c r="E65" s="122">
        <v>127.08041822641</v>
      </c>
      <c r="F65" s="122">
        <v>0</v>
      </c>
      <c r="G65" s="122">
        <v>0</v>
      </c>
      <c r="H65" s="122"/>
      <c r="I65" s="122">
        <v>8122</v>
      </c>
      <c r="J65" s="122">
        <v>7747</v>
      </c>
      <c r="K65" s="122"/>
      <c r="L65" s="122">
        <v>336</v>
      </c>
      <c r="M65" s="122">
        <v>329</v>
      </c>
      <c r="N65" s="122"/>
      <c r="O65" s="122">
        <v>998</v>
      </c>
      <c r="P65" s="122">
        <v>898</v>
      </c>
      <c r="Q65" s="122"/>
      <c r="R65" s="212">
        <v>2.1094767284621798E-3</v>
      </c>
      <c r="S65" s="212">
        <v>1.5495867768595001E-3</v>
      </c>
      <c r="T65" s="212">
        <v>0.99023310326865499</v>
      </c>
      <c r="U65" s="212">
        <v>0.99894792214623895</v>
      </c>
      <c r="V65" s="212">
        <v>1.0050026329647199</v>
      </c>
      <c r="W65" s="212">
        <v>1.01440922190202</v>
      </c>
      <c r="X65" s="212"/>
      <c r="Y65" s="122">
        <v>7679</v>
      </c>
      <c r="Z65" s="122">
        <v>7604</v>
      </c>
      <c r="AA65" s="122">
        <v>7596</v>
      </c>
      <c r="AB65" s="122">
        <v>7634</v>
      </c>
      <c r="AC65" s="122">
        <v>7744</v>
      </c>
      <c r="AD65" s="122">
        <v>7756</v>
      </c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</row>
    <row r="66" spans="1:40" ht="12.75" x14ac:dyDescent="0.2">
      <c r="A66" s="122" t="s">
        <v>414</v>
      </c>
      <c r="B66" s="122">
        <v>419</v>
      </c>
      <c r="C66" s="122">
        <v>338.023797206415</v>
      </c>
      <c r="D66" s="122">
        <v>0</v>
      </c>
      <c r="E66" s="122">
        <v>80.565336249316502</v>
      </c>
      <c r="F66" s="122">
        <v>0</v>
      </c>
      <c r="G66" s="122">
        <v>0</v>
      </c>
      <c r="H66" s="122"/>
      <c r="I66" s="122">
        <v>3866</v>
      </c>
      <c r="J66" s="122">
        <v>3658</v>
      </c>
      <c r="K66" s="122"/>
      <c r="L66" s="122">
        <v>178</v>
      </c>
      <c r="M66" s="122">
        <v>188</v>
      </c>
      <c r="N66" s="122"/>
      <c r="O66" s="122">
        <v>502</v>
      </c>
      <c r="P66" s="122">
        <v>468</v>
      </c>
      <c r="Q66" s="122"/>
      <c r="R66" s="212">
        <v>-1.70457102077681E-3</v>
      </c>
      <c r="S66" s="212">
        <v>3.8345658723637401E-3</v>
      </c>
      <c r="T66" s="212">
        <v>0.99047878128400402</v>
      </c>
      <c r="U66" s="212">
        <v>0.99230980499862698</v>
      </c>
      <c r="V66" s="212">
        <v>1.0143924716302199</v>
      </c>
      <c r="W66" s="212">
        <v>0.99618008185538898</v>
      </c>
      <c r="X66" s="212"/>
      <c r="Y66" s="122">
        <v>3676</v>
      </c>
      <c r="Z66" s="122">
        <v>3641</v>
      </c>
      <c r="AA66" s="122">
        <v>3613</v>
      </c>
      <c r="AB66" s="122">
        <v>3665</v>
      </c>
      <c r="AC66" s="122">
        <v>3651</v>
      </c>
      <c r="AD66" s="122">
        <v>3665</v>
      </c>
      <c r="AE66" s="122"/>
      <c r="AF66" s="122"/>
      <c r="AG66" s="122"/>
      <c r="AH66" s="122"/>
      <c r="AI66" s="122"/>
      <c r="AJ66" s="122"/>
      <c r="AK66" s="122"/>
      <c r="AL66" s="122"/>
      <c r="AM66" s="122"/>
      <c r="AN66" s="122"/>
    </row>
    <row r="67" spans="1:40" ht="12.75" x14ac:dyDescent="0.2">
      <c r="A67" s="122" t="s">
        <v>415</v>
      </c>
      <c r="B67" s="122">
        <v>124</v>
      </c>
      <c r="C67" s="122">
        <v>0</v>
      </c>
      <c r="D67" s="122">
        <v>0</v>
      </c>
      <c r="E67" s="122">
        <v>123.77773928107401</v>
      </c>
      <c r="F67" s="122">
        <v>0</v>
      </c>
      <c r="G67" s="122">
        <v>0</v>
      </c>
      <c r="H67" s="122"/>
      <c r="I67" s="122">
        <v>11723</v>
      </c>
      <c r="J67" s="122">
        <v>11545</v>
      </c>
      <c r="K67" s="122"/>
      <c r="L67" s="122">
        <v>598</v>
      </c>
      <c r="M67" s="122">
        <v>567</v>
      </c>
      <c r="N67" s="122"/>
      <c r="O67" s="122">
        <v>1741</v>
      </c>
      <c r="P67" s="122">
        <v>1590</v>
      </c>
      <c r="Q67" s="122"/>
      <c r="R67" s="212">
        <v>6.7387680214836499E-4</v>
      </c>
      <c r="S67" s="212">
        <v>9.0277777777777804E-3</v>
      </c>
      <c r="T67" s="212">
        <v>0.99773696579336801</v>
      </c>
      <c r="U67" s="212">
        <v>0.99930210241647</v>
      </c>
      <c r="V67" s="212">
        <v>0.99869052815364501</v>
      </c>
      <c r="W67" s="212">
        <v>1.00699300699301</v>
      </c>
      <c r="X67" s="212"/>
      <c r="Y67" s="122">
        <v>11489</v>
      </c>
      <c r="Z67" s="122">
        <v>11463</v>
      </c>
      <c r="AA67" s="122">
        <v>11455</v>
      </c>
      <c r="AB67" s="122">
        <v>11440</v>
      </c>
      <c r="AC67" s="122">
        <v>11520</v>
      </c>
      <c r="AD67" s="122">
        <v>11624</v>
      </c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</row>
    <row r="68" spans="1:40" ht="12.75" x14ac:dyDescent="0.2">
      <c r="A68" s="122" t="s">
        <v>416</v>
      </c>
      <c r="B68" s="122">
        <v>439</v>
      </c>
      <c r="C68" s="122">
        <v>307.61421319797</v>
      </c>
      <c r="D68" s="122">
        <v>0</v>
      </c>
      <c r="E68" s="122">
        <v>130.893048128342</v>
      </c>
      <c r="F68" s="122">
        <v>0</v>
      </c>
      <c r="G68" s="122">
        <v>0</v>
      </c>
      <c r="H68" s="122"/>
      <c r="I68" s="122">
        <v>5516</v>
      </c>
      <c r="J68" s="122">
        <v>5236</v>
      </c>
      <c r="K68" s="122"/>
      <c r="L68" s="122">
        <v>245</v>
      </c>
      <c r="M68" s="122">
        <v>259</v>
      </c>
      <c r="N68" s="122"/>
      <c r="O68" s="122">
        <v>764</v>
      </c>
      <c r="P68" s="122">
        <v>693</v>
      </c>
      <c r="Q68" s="122"/>
      <c r="R68" s="212">
        <v>-2.3872617423337201E-4</v>
      </c>
      <c r="S68" s="212">
        <v>1.3949933116758999E-2</v>
      </c>
      <c r="T68" s="212">
        <v>0.99675448644520803</v>
      </c>
      <c r="U68" s="212">
        <v>0.994062440145566</v>
      </c>
      <c r="V68" s="212">
        <v>1.0073217726396899</v>
      </c>
      <c r="W68" s="212">
        <v>1.0009563886763599</v>
      </c>
      <c r="X68" s="212"/>
      <c r="Y68" s="122">
        <v>5238</v>
      </c>
      <c r="Z68" s="122">
        <v>5221</v>
      </c>
      <c r="AA68" s="122">
        <v>5190</v>
      </c>
      <c r="AB68" s="122">
        <v>5228</v>
      </c>
      <c r="AC68" s="122">
        <v>5233</v>
      </c>
      <c r="AD68" s="122">
        <v>5306</v>
      </c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</row>
    <row r="69" spans="1:40" ht="14.25" customHeight="1" x14ac:dyDescent="0.2">
      <c r="A69" s="19" t="s">
        <v>417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212"/>
      <c r="S69" s="212"/>
      <c r="T69" s="212"/>
      <c r="U69" s="212"/>
      <c r="V69" s="212"/>
      <c r="W69" s="212"/>
      <c r="X69" s="21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</row>
    <row r="70" spans="1:40" ht="12.75" x14ac:dyDescent="0.2">
      <c r="A70" s="122" t="s">
        <v>418</v>
      </c>
      <c r="B70" s="122">
        <v>194</v>
      </c>
      <c r="C70" s="122">
        <v>0</v>
      </c>
      <c r="D70" s="122">
        <v>45.165957814566703</v>
      </c>
      <c r="E70" s="122">
        <v>149.28591096833401</v>
      </c>
      <c r="F70" s="122">
        <v>0</v>
      </c>
      <c r="G70" s="122">
        <v>0</v>
      </c>
      <c r="H70" s="122"/>
      <c r="I70" s="122">
        <v>6576</v>
      </c>
      <c r="J70" s="122">
        <v>6537</v>
      </c>
      <c r="K70" s="122"/>
      <c r="L70" s="122">
        <v>327</v>
      </c>
      <c r="M70" s="122">
        <v>382</v>
      </c>
      <c r="N70" s="122"/>
      <c r="O70" s="122">
        <v>933</v>
      </c>
      <c r="P70" s="122">
        <v>835</v>
      </c>
      <c r="Q70" s="122"/>
      <c r="R70" s="212">
        <v>4.4944952534427002E-3</v>
      </c>
      <c r="S70" s="212">
        <v>1.47126436781609E-2</v>
      </c>
      <c r="T70" s="212">
        <v>0.99344671555624897</v>
      </c>
      <c r="U70" s="212">
        <v>0.99905764096120597</v>
      </c>
      <c r="V70" s="212">
        <v>1.0097468951422699</v>
      </c>
      <c r="W70" s="212">
        <v>1.01588042970574</v>
      </c>
      <c r="X70" s="212"/>
      <c r="Y70" s="122">
        <v>6409</v>
      </c>
      <c r="Z70" s="122">
        <v>6367</v>
      </c>
      <c r="AA70" s="122">
        <v>6361</v>
      </c>
      <c r="AB70" s="122">
        <v>6423</v>
      </c>
      <c r="AC70" s="122">
        <v>6525</v>
      </c>
      <c r="AD70" s="122">
        <v>6621</v>
      </c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</row>
    <row r="71" spans="1:40" ht="12.75" x14ac:dyDescent="0.2">
      <c r="A71" s="122" t="s">
        <v>419</v>
      </c>
      <c r="B71" s="122">
        <v>42</v>
      </c>
      <c r="C71" s="122">
        <v>0</v>
      </c>
      <c r="D71" s="122">
        <v>12.1060837617747</v>
      </c>
      <c r="E71" s="122">
        <v>30.1382966051221</v>
      </c>
      <c r="F71" s="122">
        <v>0</v>
      </c>
      <c r="G71" s="122">
        <v>0</v>
      </c>
      <c r="H71" s="122"/>
      <c r="I71" s="122">
        <v>16575</v>
      </c>
      <c r="J71" s="122">
        <v>16790</v>
      </c>
      <c r="K71" s="122"/>
      <c r="L71" s="122">
        <v>786</v>
      </c>
      <c r="M71" s="122">
        <v>876</v>
      </c>
      <c r="N71" s="122"/>
      <c r="O71" s="122">
        <v>2193</v>
      </c>
      <c r="P71" s="122">
        <v>2108</v>
      </c>
      <c r="Q71" s="122"/>
      <c r="R71" s="212">
        <v>6.8670048480004003E-3</v>
      </c>
      <c r="S71" s="212">
        <v>1.9313304721029999E-2</v>
      </c>
      <c r="T71" s="212">
        <v>1.0032469521534</v>
      </c>
      <c r="U71" s="212">
        <v>1.0054958475818301</v>
      </c>
      <c r="V71" s="212">
        <v>1.0106279606461801</v>
      </c>
      <c r="W71" s="212">
        <v>1.00811249323959</v>
      </c>
      <c r="X71" s="212"/>
      <c r="Y71" s="122">
        <v>16323</v>
      </c>
      <c r="Z71" s="122">
        <v>16376</v>
      </c>
      <c r="AA71" s="122">
        <v>16466</v>
      </c>
      <c r="AB71" s="122">
        <v>16641</v>
      </c>
      <c r="AC71" s="122">
        <v>16776</v>
      </c>
      <c r="AD71" s="122">
        <v>17100</v>
      </c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</row>
    <row r="72" spans="1:40" ht="12.75" x14ac:dyDescent="0.2">
      <c r="A72" s="122" t="s">
        <v>420</v>
      </c>
      <c r="B72" s="122">
        <v>48</v>
      </c>
      <c r="C72" s="122">
        <v>0</v>
      </c>
      <c r="D72" s="122">
        <v>0</v>
      </c>
      <c r="E72" s="122">
        <v>47.919240229570903</v>
      </c>
      <c r="F72" s="122">
        <v>0</v>
      </c>
      <c r="G72" s="122">
        <v>0</v>
      </c>
      <c r="H72" s="122"/>
      <c r="I72" s="122">
        <v>29489</v>
      </c>
      <c r="J72" s="122">
        <v>29272</v>
      </c>
      <c r="K72" s="122"/>
      <c r="L72" s="122">
        <v>1662</v>
      </c>
      <c r="M72" s="122">
        <v>1686</v>
      </c>
      <c r="N72" s="122"/>
      <c r="O72" s="122">
        <v>4598</v>
      </c>
      <c r="P72" s="122">
        <v>4392</v>
      </c>
      <c r="Q72" s="122"/>
      <c r="R72" s="212">
        <v>2.51730469516653E-3</v>
      </c>
      <c r="S72" s="212">
        <v>8.6697279144678195E-3</v>
      </c>
      <c r="T72" s="212">
        <v>0.99446175147109706</v>
      </c>
      <c r="U72" s="212">
        <v>0.99864253393665203</v>
      </c>
      <c r="V72" s="212">
        <v>1.0007319368443099</v>
      </c>
      <c r="W72" s="212">
        <v>1.01636946224575</v>
      </c>
      <c r="X72" s="212"/>
      <c r="Y72" s="122">
        <v>28890</v>
      </c>
      <c r="Z72" s="122">
        <v>28730</v>
      </c>
      <c r="AA72" s="122">
        <v>28691</v>
      </c>
      <c r="AB72" s="122">
        <v>28712</v>
      </c>
      <c r="AC72" s="122">
        <v>29182</v>
      </c>
      <c r="AD72" s="122">
        <v>29435</v>
      </c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</row>
    <row r="73" spans="1:40" ht="12.75" x14ac:dyDescent="0.2">
      <c r="A73" s="122" t="s">
        <v>421</v>
      </c>
      <c r="B73" s="122">
        <v>87</v>
      </c>
      <c r="C73" s="122">
        <v>45.052804265354297</v>
      </c>
      <c r="D73" s="122">
        <v>0</v>
      </c>
      <c r="E73" s="122">
        <v>41.732604582720199</v>
      </c>
      <c r="F73" s="122">
        <v>0</v>
      </c>
      <c r="G73" s="122">
        <v>0</v>
      </c>
      <c r="H73" s="122"/>
      <c r="I73" s="122">
        <v>9753</v>
      </c>
      <c r="J73" s="122">
        <v>9514</v>
      </c>
      <c r="K73" s="122"/>
      <c r="L73" s="122">
        <v>516</v>
      </c>
      <c r="M73" s="122">
        <v>529</v>
      </c>
      <c r="N73" s="122"/>
      <c r="O73" s="122">
        <v>1536</v>
      </c>
      <c r="P73" s="122">
        <v>1473</v>
      </c>
      <c r="Q73" s="122"/>
      <c r="R73" s="212">
        <v>1.9550435446229501E-3</v>
      </c>
      <c r="S73" s="212">
        <v>1.05163529288043E-2</v>
      </c>
      <c r="T73" s="212">
        <v>0.991838897721251</v>
      </c>
      <c r="U73" s="212">
        <v>1.00320581320795</v>
      </c>
      <c r="V73" s="212">
        <v>1.0082019599488701</v>
      </c>
      <c r="W73" s="212">
        <v>1.00464870575806</v>
      </c>
      <c r="X73" s="212"/>
      <c r="Y73" s="122">
        <v>9435</v>
      </c>
      <c r="Z73" s="122">
        <v>9358</v>
      </c>
      <c r="AA73" s="122">
        <v>9388</v>
      </c>
      <c r="AB73" s="122">
        <v>9465</v>
      </c>
      <c r="AC73" s="122">
        <v>9509</v>
      </c>
      <c r="AD73" s="122">
        <v>9609</v>
      </c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</row>
    <row r="74" spans="1:40" ht="12.75" x14ac:dyDescent="0.2">
      <c r="A74" s="122" t="s">
        <v>422</v>
      </c>
      <c r="B74" s="122">
        <v>103</v>
      </c>
      <c r="C74" s="122">
        <v>0</v>
      </c>
      <c r="D74" s="122">
        <v>0.11436999436107601</v>
      </c>
      <c r="E74" s="122">
        <v>0</v>
      </c>
      <c r="F74" s="122">
        <v>102.402178407243</v>
      </c>
      <c r="G74" s="122">
        <v>0</v>
      </c>
      <c r="H74" s="122"/>
      <c r="I74" s="122">
        <v>9842</v>
      </c>
      <c r="J74" s="122">
        <v>11314</v>
      </c>
      <c r="K74" s="122"/>
      <c r="L74" s="122">
        <v>881</v>
      </c>
      <c r="M74" s="122">
        <v>963</v>
      </c>
      <c r="N74" s="122"/>
      <c r="O74" s="122">
        <v>1732</v>
      </c>
      <c r="P74" s="122">
        <v>1900</v>
      </c>
      <c r="Q74" s="122"/>
      <c r="R74" s="212">
        <v>9.0842878948482805E-3</v>
      </c>
      <c r="S74" s="212">
        <v>3.0718546879173698E-2</v>
      </c>
      <c r="T74" s="212">
        <v>1.0030465288035499</v>
      </c>
      <c r="U74" s="212">
        <v>1.0076392084675601</v>
      </c>
      <c r="V74" s="212">
        <v>1.0142491779320399</v>
      </c>
      <c r="W74" s="212">
        <v>1.01143731988473</v>
      </c>
      <c r="X74" s="212"/>
      <c r="Y74" s="122">
        <v>10832</v>
      </c>
      <c r="Z74" s="122">
        <v>10865</v>
      </c>
      <c r="AA74" s="122">
        <v>10948</v>
      </c>
      <c r="AB74" s="122">
        <v>11104</v>
      </c>
      <c r="AC74" s="122">
        <v>11231</v>
      </c>
      <c r="AD74" s="122">
        <v>11576</v>
      </c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</row>
    <row r="75" spans="1:40" ht="12.75" x14ac:dyDescent="0.2">
      <c r="A75" s="122" t="s">
        <v>423</v>
      </c>
      <c r="B75" s="122">
        <v>5</v>
      </c>
      <c r="C75" s="122">
        <v>0</v>
      </c>
      <c r="D75" s="122">
        <v>5.2602320491374597</v>
      </c>
      <c r="E75" s="122">
        <v>0</v>
      </c>
      <c r="F75" s="122">
        <v>0</v>
      </c>
      <c r="G75" s="122">
        <v>0</v>
      </c>
      <c r="H75" s="122"/>
      <c r="I75" s="122">
        <v>120965</v>
      </c>
      <c r="J75" s="122">
        <v>133310</v>
      </c>
      <c r="K75" s="122"/>
      <c r="L75" s="122">
        <v>7612</v>
      </c>
      <c r="M75" s="122">
        <v>8378</v>
      </c>
      <c r="N75" s="122"/>
      <c r="O75" s="122">
        <v>17231</v>
      </c>
      <c r="P75" s="122">
        <v>17657</v>
      </c>
      <c r="Q75" s="122"/>
      <c r="R75" s="212">
        <v>9.5962307483783392E-3</v>
      </c>
      <c r="S75" s="212">
        <v>1.37844611528822E-2</v>
      </c>
      <c r="T75" s="212">
        <v>1.0084586539436</v>
      </c>
      <c r="U75" s="212">
        <v>1.0095782182504101</v>
      </c>
      <c r="V75" s="212">
        <v>1.0113097744936601</v>
      </c>
      <c r="W75" s="212">
        <v>1.0090405233509001</v>
      </c>
      <c r="X75" s="212"/>
      <c r="Y75" s="122">
        <v>128271</v>
      </c>
      <c r="Z75" s="122">
        <v>129356</v>
      </c>
      <c r="AA75" s="122">
        <v>130595</v>
      </c>
      <c r="AB75" s="122">
        <v>132072</v>
      </c>
      <c r="AC75" s="122">
        <v>133266</v>
      </c>
      <c r="AD75" s="122">
        <v>135103</v>
      </c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</row>
    <row r="76" spans="1:40" ht="12.75" x14ac:dyDescent="0.2">
      <c r="A76" s="122" t="s">
        <v>424</v>
      </c>
      <c r="B76" s="122">
        <v>47</v>
      </c>
      <c r="C76" s="122">
        <v>0</v>
      </c>
      <c r="D76" s="122">
        <v>0</v>
      </c>
      <c r="E76" s="122">
        <v>46.677099343300299</v>
      </c>
      <c r="F76" s="122">
        <v>0</v>
      </c>
      <c r="G76" s="122">
        <v>0</v>
      </c>
      <c r="H76" s="122"/>
      <c r="I76" s="122">
        <v>7087</v>
      </c>
      <c r="J76" s="122">
        <v>7157</v>
      </c>
      <c r="K76" s="122"/>
      <c r="L76" s="122">
        <v>442</v>
      </c>
      <c r="M76" s="122">
        <v>458</v>
      </c>
      <c r="N76" s="122"/>
      <c r="O76" s="122">
        <v>1092</v>
      </c>
      <c r="P76" s="122">
        <v>1043</v>
      </c>
      <c r="Q76" s="122"/>
      <c r="R76" s="212">
        <v>4.45792050354488E-3</v>
      </c>
      <c r="S76" s="212">
        <v>1.28761371588523E-2</v>
      </c>
      <c r="T76" s="212">
        <v>1.0064111696822899</v>
      </c>
      <c r="U76" s="212">
        <v>0.99348810872027205</v>
      </c>
      <c r="V76" s="212">
        <v>1.0121117127386701</v>
      </c>
      <c r="W76" s="212">
        <v>1.0059129945093599</v>
      </c>
      <c r="X76" s="212"/>
      <c r="Y76" s="122">
        <v>7019</v>
      </c>
      <c r="Z76" s="122">
        <v>7064</v>
      </c>
      <c r="AA76" s="122">
        <v>7018</v>
      </c>
      <c r="AB76" s="122">
        <v>7103</v>
      </c>
      <c r="AC76" s="122">
        <v>7145</v>
      </c>
      <c r="AD76" s="122">
        <v>7237</v>
      </c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</row>
    <row r="77" spans="1:40" ht="12.75" x14ac:dyDescent="0.2">
      <c r="A77" s="122" t="s">
        <v>425</v>
      </c>
      <c r="B77" s="122">
        <v>33</v>
      </c>
      <c r="C77" s="122">
        <v>0</v>
      </c>
      <c r="D77" s="122">
        <v>33.2925235692813</v>
      </c>
      <c r="E77" s="122">
        <v>0</v>
      </c>
      <c r="F77" s="122">
        <v>0</v>
      </c>
      <c r="G77" s="122">
        <v>0</v>
      </c>
      <c r="H77" s="122"/>
      <c r="I77" s="122">
        <v>29314</v>
      </c>
      <c r="J77" s="122">
        <v>30451</v>
      </c>
      <c r="K77" s="122"/>
      <c r="L77" s="122">
        <v>1587</v>
      </c>
      <c r="M77" s="122">
        <v>1819</v>
      </c>
      <c r="N77" s="122"/>
      <c r="O77" s="122">
        <v>4334</v>
      </c>
      <c r="P77" s="122">
        <v>4318</v>
      </c>
      <c r="Q77" s="122"/>
      <c r="R77" s="212">
        <v>8.6695831818910402E-3</v>
      </c>
      <c r="S77" s="212">
        <v>9.9976978985102105E-3</v>
      </c>
      <c r="T77" s="212">
        <v>0.99938723404255303</v>
      </c>
      <c r="U77" s="212">
        <v>1.00463262594952</v>
      </c>
      <c r="V77" s="212">
        <v>1.0105787814057601</v>
      </c>
      <c r="W77" s="212">
        <v>1.0201979533635299</v>
      </c>
      <c r="X77" s="212"/>
      <c r="Y77" s="122">
        <v>29375</v>
      </c>
      <c r="Z77" s="122">
        <v>29357</v>
      </c>
      <c r="AA77" s="122">
        <v>29493</v>
      </c>
      <c r="AB77" s="122">
        <v>29805</v>
      </c>
      <c r="AC77" s="122">
        <v>30407</v>
      </c>
      <c r="AD77" s="122">
        <v>30711</v>
      </c>
      <c r="AE77" s="122"/>
      <c r="AF77" s="122"/>
      <c r="AG77" s="122"/>
      <c r="AH77" s="122"/>
      <c r="AI77" s="122"/>
      <c r="AJ77" s="122"/>
      <c r="AK77" s="122"/>
      <c r="AL77" s="122"/>
      <c r="AM77" s="122"/>
      <c r="AN77" s="122"/>
    </row>
    <row r="78" spans="1:40" ht="12.75" x14ac:dyDescent="0.2">
      <c r="A78" s="122" t="s">
        <v>426</v>
      </c>
      <c r="B78" s="122">
        <v>39</v>
      </c>
      <c r="C78" s="122">
        <v>0</v>
      </c>
      <c r="D78" s="122">
        <v>38.866130005075703</v>
      </c>
      <c r="E78" s="122">
        <v>0</v>
      </c>
      <c r="F78" s="122">
        <v>0</v>
      </c>
      <c r="G78" s="122">
        <v>0</v>
      </c>
      <c r="H78" s="122"/>
      <c r="I78" s="122">
        <v>10989</v>
      </c>
      <c r="J78" s="122">
        <v>11228</v>
      </c>
      <c r="K78" s="122"/>
      <c r="L78" s="122">
        <v>577</v>
      </c>
      <c r="M78" s="122">
        <v>667</v>
      </c>
      <c r="N78" s="122"/>
      <c r="O78" s="122">
        <v>1653</v>
      </c>
      <c r="P78" s="122">
        <v>1638</v>
      </c>
      <c r="Q78" s="122"/>
      <c r="R78" s="212">
        <v>7.9803537642158008E-3</v>
      </c>
      <c r="S78" s="212">
        <v>1.08773181169757E-2</v>
      </c>
      <c r="T78" s="212">
        <v>1</v>
      </c>
      <c r="U78" s="212">
        <v>1.0074551311550899</v>
      </c>
      <c r="V78" s="212">
        <v>1.01251598757537</v>
      </c>
      <c r="W78" s="212">
        <v>1.0120003609131101</v>
      </c>
      <c r="X78" s="212"/>
      <c r="Y78" s="122">
        <v>10865</v>
      </c>
      <c r="Z78" s="122">
        <v>10865</v>
      </c>
      <c r="AA78" s="122">
        <v>10946</v>
      </c>
      <c r="AB78" s="122">
        <v>11083</v>
      </c>
      <c r="AC78" s="122">
        <v>11216</v>
      </c>
      <c r="AD78" s="122">
        <v>11338</v>
      </c>
      <c r="AE78" s="122"/>
      <c r="AF78" s="122"/>
      <c r="AG78" s="122"/>
      <c r="AH78" s="122"/>
      <c r="AI78" s="122"/>
      <c r="AJ78" s="122"/>
      <c r="AK78" s="122"/>
      <c r="AL78" s="122"/>
      <c r="AM78" s="122"/>
      <c r="AN78" s="122"/>
    </row>
    <row r="79" spans="1:40" ht="12.75" x14ac:dyDescent="0.2">
      <c r="A79" s="122" t="s">
        <v>427</v>
      </c>
      <c r="B79" s="122">
        <v>0</v>
      </c>
      <c r="C79" s="122">
        <v>0</v>
      </c>
      <c r="D79" s="122">
        <v>0</v>
      </c>
      <c r="E79" s="122">
        <v>0</v>
      </c>
      <c r="F79" s="122">
        <v>0</v>
      </c>
      <c r="G79" s="122">
        <v>0</v>
      </c>
      <c r="H79" s="122"/>
      <c r="I79" s="122">
        <v>17765</v>
      </c>
      <c r="J79" s="122">
        <v>18546</v>
      </c>
      <c r="K79" s="122"/>
      <c r="L79" s="122">
        <v>978</v>
      </c>
      <c r="M79" s="122">
        <v>1017</v>
      </c>
      <c r="N79" s="122"/>
      <c r="O79" s="122">
        <v>2602</v>
      </c>
      <c r="P79" s="122">
        <v>2578</v>
      </c>
      <c r="Q79" s="122"/>
      <c r="R79" s="212">
        <v>5.4811589532333099E-3</v>
      </c>
      <c r="S79" s="212">
        <v>1.20573127872398E-2</v>
      </c>
      <c r="T79" s="212">
        <v>1.0018237082066901</v>
      </c>
      <c r="U79" s="212">
        <v>1.00115842894969</v>
      </c>
      <c r="V79" s="212">
        <v>1.01355446581079</v>
      </c>
      <c r="W79" s="212">
        <v>1.00543625985322</v>
      </c>
      <c r="X79" s="212"/>
      <c r="Y79" s="122">
        <v>18095</v>
      </c>
      <c r="Z79" s="122">
        <v>18128</v>
      </c>
      <c r="AA79" s="122">
        <v>18149</v>
      </c>
      <c r="AB79" s="122">
        <v>18395</v>
      </c>
      <c r="AC79" s="122">
        <v>18495</v>
      </c>
      <c r="AD79" s="122">
        <v>18718</v>
      </c>
      <c r="AE79" s="122"/>
      <c r="AF79" s="122"/>
      <c r="AG79" s="122"/>
      <c r="AH79" s="122"/>
      <c r="AI79" s="122"/>
      <c r="AJ79" s="122"/>
      <c r="AK79" s="122"/>
      <c r="AL79" s="122"/>
      <c r="AM79" s="122"/>
      <c r="AN79" s="122"/>
    </row>
    <row r="80" spans="1:40" ht="12.75" x14ac:dyDescent="0.2">
      <c r="A80" s="122" t="s">
        <v>428</v>
      </c>
      <c r="B80" s="122">
        <v>2</v>
      </c>
      <c r="C80" s="122">
        <v>0</v>
      </c>
      <c r="D80" s="122">
        <v>1.8660088002730399</v>
      </c>
      <c r="E80" s="122">
        <v>0</v>
      </c>
      <c r="F80" s="122">
        <v>0</v>
      </c>
      <c r="G80" s="122">
        <v>0</v>
      </c>
      <c r="H80" s="122"/>
      <c r="I80" s="122">
        <v>12665</v>
      </c>
      <c r="J80" s="122">
        <v>13372</v>
      </c>
      <c r="K80" s="122"/>
      <c r="L80" s="122">
        <v>806</v>
      </c>
      <c r="M80" s="122">
        <v>883</v>
      </c>
      <c r="N80" s="122"/>
      <c r="O80" s="122">
        <v>1942</v>
      </c>
      <c r="P80" s="122">
        <v>1998</v>
      </c>
      <c r="Q80" s="122"/>
      <c r="R80" s="212">
        <v>3.7184835379733298E-3</v>
      </c>
      <c r="S80" s="212">
        <v>1.28665469778576E-2</v>
      </c>
      <c r="T80" s="212">
        <v>0.99886113431022705</v>
      </c>
      <c r="U80" s="212">
        <v>1.0038005472788101</v>
      </c>
      <c r="V80" s="212">
        <v>1.0003028926245601</v>
      </c>
      <c r="W80" s="212">
        <v>1.01196063588191</v>
      </c>
      <c r="X80" s="212"/>
      <c r="Y80" s="122">
        <v>13171</v>
      </c>
      <c r="Z80" s="122">
        <v>13156</v>
      </c>
      <c r="AA80" s="122">
        <v>13206</v>
      </c>
      <c r="AB80" s="122">
        <v>13210</v>
      </c>
      <c r="AC80" s="122">
        <v>13368</v>
      </c>
      <c r="AD80" s="122">
        <v>13540</v>
      </c>
      <c r="AE80" s="122"/>
      <c r="AF80" s="122"/>
      <c r="AG80" s="122"/>
      <c r="AH80" s="122"/>
      <c r="AI80" s="122"/>
      <c r="AJ80" s="122"/>
      <c r="AK80" s="122"/>
      <c r="AL80" s="122"/>
      <c r="AM80" s="122"/>
      <c r="AN80" s="122"/>
    </row>
    <row r="81" spans="1:40" ht="12.75" x14ac:dyDescent="0.2">
      <c r="A81" s="122" t="s">
        <v>429</v>
      </c>
      <c r="B81" s="122">
        <v>93</v>
      </c>
      <c r="C81" s="122">
        <v>0</v>
      </c>
      <c r="D81" s="122">
        <v>34.021684517821598</v>
      </c>
      <c r="E81" s="122">
        <v>59.227477393666497</v>
      </c>
      <c r="F81" s="122">
        <v>0</v>
      </c>
      <c r="G81" s="122">
        <v>0</v>
      </c>
      <c r="H81" s="122"/>
      <c r="I81" s="122">
        <v>26459</v>
      </c>
      <c r="J81" s="122">
        <v>26873</v>
      </c>
      <c r="K81" s="122"/>
      <c r="L81" s="122">
        <v>1375</v>
      </c>
      <c r="M81" s="122">
        <v>1579</v>
      </c>
      <c r="N81" s="122"/>
      <c r="O81" s="122">
        <v>3880</v>
      </c>
      <c r="P81" s="122">
        <v>3673</v>
      </c>
      <c r="Q81" s="122"/>
      <c r="R81" s="212">
        <v>5.09652398281135E-3</v>
      </c>
      <c r="S81" s="212">
        <v>1.29347299362582E-2</v>
      </c>
      <c r="T81" s="212">
        <v>0.99980979191235198</v>
      </c>
      <c r="U81" s="212">
        <v>1.00388098318241</v>
      </c>
      <c r="V81" s="212">
        <v>1.0091722255912701</v>
      </c>
      <c r="W81" s="212">
        <v>1.0075490122436701</v>
      </c>
      <c r="X81" s="212"/>
      <c r="Y81" s="122">
        <v>26287</v>
      </c>
      <c r="Z81" s="122">
        <v>26282</v>
      </c>
      <c r="AA81" s="122">
        <v>26384</v>
      </c>
      <c r="AB81" s="122">
        <v>26626</v>
      </c>
      <c r="AC81" s="122">
        <v>26827</v>
      </c>
      <c r="AD81" s="122">
        <v>27174</v>
      </c>
      <c r="AE81" s="122"/>
      <c r="AF81" s="122"/>
      <c r="AG81" s="122"/>
      <c r="AH81" s="122"/>
      <c r="AI81" s="122"/>
      <c r="AJ81" s="122"/>
      <c r="AK81" s="122"/>
      <c r="AL81" s="122"/>
      <c r="AM81" s="122"/>
      <c r="AN81" s="122"/>
    </row>
    <row r="82" spans="1:40" ht="12.75" x14ac:dyDescent="0.2">
      <c r="A82" s="122" t="s">
        <v>430</v>
      </c>
      <c r="B82" s="122">
        <v>36</v>
      </c>
      <c r="C82" s="122">
        <v>0</v>
      </c>
      <c r="D82" s="122">
        <v>0</v>
      </c>
      <c r="E82" s="122">
        <v>35.665700714008302</v>
      </c>
      <c r="F82" s="122">
        <v>0</v>
      </c>
      <c r="G82" s="122">
        <v>0</v>
      </c>
      <c r="H82" s="122"/>
      <c r="I82" s="122">
        <v>32700</v>
      </c>
      <c r="J82" s="122">
        <v>33473</v>
      </c>
      <c r="K82" s="122"/>
      <c r="L82" s="122">
        <v>1823</v>
      </c>
      <c r="M82" s="122">
        <v>1923</v>
      </c>
      <c r="N82" s="122"/>
      <c r="O82" s="122">
        <v>4847</v>
      </c>
      <c r="P82" s="122">
        <v>4653</v>
      </c>
      <c r="Q82" s="122"/>
      <c r="R82" s="212">
        <v>4.4474233921398803E-3</v>
      </c>
      <c r="S82" s="212">
        <v>1.08130712706852E-2</v>
      </c>
      <c r="T82" s="212">
        <v>1.00346620450607</v>
      </c>
      <c r="U82" s="212">
        <v>1.0031209284004501</v>
      </c>
      <c r="V82" s="212">
        <v>1.0059203769709399</v>
      </c>
      <c r="W82" s="212">
        <v>1.0052849678697999</v>
      </c>
      <c r="X82" s="212"/>
      <c r="Y82" s="122">
        <v>32889</v>
      </c>
      <c r="Z82" s="122">
        <v>33003</v>
      </c>
      <c r="AA82" s="122">
        <v>33106</v>
      </c>
      <c r="AB82" s="122">
        <v>33302</v>
      </c>
      <c r="AC82" s="122">
        <v>33478</v>
      </c>
      <c r="AD82" s="122">
        <v>33840</v>
      </c>
      <c r="AE82" s="122"/>
      <c r="AF82" s="122"/>
      <c r="AG82" s="122"/>
      <c r="AH82" s="122"/>
      <c r="AI82" s="122"/>
      <c r="AJ82" s="122"/>
      <c r="AK82" s="122"/>
      <c r="AL82" s="122"/>
      <c r="AM82" s="122"/>
      <c r="AN82" s="122"/>
    </row>
    <row r="83" spans="1:40" ht="14.25" customHeight="1" x14ac:dyDescent="0.2">
      <c r="A83" s="19" t="s">
        <v>431</v>
      </c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212"/>
      <c r="S83" s="212"/>
      <c r="T83" s="212"/>
      <c r="U83" s="212"/>
      <c r="V83" s="212"/>
      <c r="W83" s="212"/>
      <c r="X83" s="21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2"/>
    </row>
    <row r="84" spans="1:40" ht="12.75" x14ac:dyDescent="0.2">
      <c r="A84" s="122" t="s">
        <v>432</v>
      </c>
      <c r="B84" s="122">
        <v>97</v>
      </c>
      <c r="C84" s="122">
        <v>0</v>
      </c>
      <c r="D84" s="122">
        <v>47.790329117893499</v>
      </c>
      <c r="E84" s="122">
        <v>0</v>
      </c>
      <c r="F84" s="122">
        <v>49.062826578284003</v>
      </c>
      <c r="G84" s="122">
        <v>0</v>
      </c>
      <c r="H84" s="122"/>
      <c r="I84" s="122">
        <v>18684</v>
      </c>
      <c r="J84" s="122">
        <v>19581</v>
      </c>
      <c r="K84" s="122"/>
      <c r="L84" s="122">
        <v>1076</v>
      </c>
      <c r="M84" s="122">
        <v>1254</v>
      </c>
      <c r="N84" s="122"/>
      <c r="O84" s="122">
        <v>2665</v>
      </c>
      <c r="P84" s="122">
        <v>2855</v>
      </c>
      <c r="Q84" s="122"/>
      <c r="R84" s="212">
        <v>8.3104946810415008E-3</v>
      </c>
      <c r="S84" s="212">
        <v>9.5442249783085804E-3</v>
      </c>
      <c r="T84" s="212">
        <v>1.00042205222896</v>
      </c>
      <c r="U84" s="212">
        <v>1.01466012761694</v>
      </c>
      <c r="V84" s="212">
        <v>1.0124733641702599</v>
      </c>
      <c r="W84" s="212">
        <v>1.0057491915199399</v>
      </c>
      <c r="X84" s="212"/>
      <c r="Y84" s="122">
        <v>18955</v>
      </c>
      <c r="Z84" s="122">
        <v>18963</v>
      </c>
      <c r="AA84" s="122">
        <v>19241</v>
      </c>
      <c r="AB84" s="122">
        <v>19481</v>
      </c>
      <c r="AC84" s="122">
        <v>19593</v>
      </c>
      <c r="AD84" s="122">
        <v>19780</v>
      </c>
      <c r="AE84" s="122"/>
      <c r="AF84" s="122"/>
      <c r="AG84" s="122"/>
      <c r="AH84" s="122"/>
      <c r="AI84" s="122"/>
      <c r="AJ84" s="122"/>
      <c r="AK84" s="122"/>
      <c r="AL84" s="122"/>
      <c r="AM84" s="122"/>
      <c r="AN84" s="122"/>
    </row>
    <row r="85" spans="1:40" ht="12.75" x14ac:dyDescent="0.2">
      <c r="A85" s="122" t="s">
        <v>433</v>
      </c>
      <c r="B85" s="122">
        <v>98</v>
      </c>
      <c r="C85" s="122">
        <v>0</v>
      </c>
      <c r="D85" s="122">
        <v>58.569977941041699</v>
      </c>
      <c r="E85" s="122">
        <v>0</v>
      </c>
      <c r="F85" s="122">
        <v>39.0625091797679</v>
      </c>
      <c r="G85" s="122">
        <v>0</v>
      </c>
      <c r="H85" s="122"/>
      <c r="I85" s="122">
        <v>8127</v>
      </c>
      <c r="J85" s="122">
        <v>8516</v>
      </c>
      <c r="K85" s="122"/>
      <c r="L85" s="122">
        <v>435</v>
      </c>
      <c r="M85" s="122">
        <v>517</v>
      </c>
      <c r="N85" s="122"/>
      <c r="O85" s="122">
        <v>1243</v>
      </c>
      <c r="P85" s="122">
        <v>1322</v>
      </c>
      <c r="Q85" s="122"/>
      <c r="R85" s="212">
        <v>1.04515679835742E-2</v>
      </c>
      <c r="S85" s="212">
        <v>2.6722090261282701E-2</v>
      </c>
      <c r="T85" s="212">
        <v>0.99244769097437202</v>
      </c>
      <c r="U85" s="212">
        <v>1.0001247504990001</v>
      </c>
      <c r="V85" s="212">
        <v>1.0264438069103199</v>
      </c>
      <c r="W85" s="212">
        <v>1.02321059667031</v>
      </c>
      <c r="X85" s="212"/>
      <c r="Y85" s="122">
        <v>8077</v>
      </c>
      <c r="Z85" s="122">
        <v>8016</v>
      </c>
      <c r="AA85" s="122">
        <v>8017</v>
      </c>
      <c r="AB85" s="122">
        <v>8229</v>
      </c>
      <c r="AC85" s="122">
        <v>8420</v>
      </c>
      <c r="AD85" s="122">
        <v>8645</v>
      </c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</row>
    <row r="86" spans="1:40" ht="12.75" x14ac:dyDescent="0.2">
      <c r="A86" s="122" t="s">
        <v>434</v>
      </c>
      <c r="B86" s="122">
        <v>0</v>
      </c>
      <c r="C86" s="122">
        <v>0</v>
      </c>
      <c r="D86" s="122">
        <v>0</v>
      </c>
      <c r="E86" s="122">
        <v>0</v>
      </c>
      <c r="F86" s="122">
        <v>0</v>
      </c>
      <c r="G86" s="122">
        <v>0</v>
      </c>
      <c r="H86" s="122"/>
      <c r="I86" s="122">
        <v>27093</v>
      </c>
      <c r="J86" s="122">
        <v>27638</v>
      </c>
      <c r="K86" s="122"/>
      <c r="L86" s="122">
        <v>1450</v>
      </c>
      <c r="M86" s="122">
        <v>1419</v>
      </c>
      <c r="N86" s="122"/>
      <c r="O86" s="122">
        <v>3747</v>
      </c>
      <c r="P86" s="122">
        <v>3673</v>
      </c>
      <c r="Q86" s="122"/>
      <c r="R86" s="212">
        <v>2.5890420308727299E-3</v>
      </c>
      <c r="S86" s="212">
        <v>1.26082388319264E-2</v>
      </c>
      <c r="T86" s="212">
        <v>1.00369733133214</v>
      </c>
      <c r="U86" s="212">
        <v>0.99613392661755096</v>
      </c>
      <c r="V86" s="212">
        <v>1.00508933801992</v>
      </c>
      <c r="W86" s="212">
        <v>1.00546428181123</v>
      </c>
      <c r="X86" s="212"/>
      <c r="Y86" s="122">
        <v>27317</v>
      </c>
      <c r="Z86" s="122">
        <v>27418</v>
      </c>
      <c r="AA86" s="122">
        <v>27312</v>
      </c>
      <c r="AB86" s="122">
        <v>27451</v>
      </c>
      <c r="AC86" s="122">
        <v>27601</v>
      </c>
      <c r="AD86" s="122">
        <v>27949</v>
      </c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</row>
    <row r="87" spans="1:40" ht="12.75" x14ac:dyDescent="0.2">
      <c r="A87" s="122" t="s">
        <v>435</v>
      </c>
      <c r="B87" s="122">
        <v>0</v>
      </c>
      <c r="C87" s="122">
        <v>0</v>
      </c>
      <c r="D87" s="122">
        <v>0</v>
      </c>
      <c r="E87" s="122">
        <v>0</v>
      </c>
      <c r="F87" s="122">
        <v>0</v>
      </c>
      <c r="G87" s="122">
        <v>0</v>
      </c>
      <c r="H87" s="122"/>
      <c r="I87" s="122">
        <v>9571</v>
      </c>
      <c r="J87" s="122">
        <v>9779</v>
      </c>
      <c r="K87" s="122"/>
      <c r="L87" s="122">
        <v>497</v>
      </c>
      <c r="M87" s="122">
        <v>489</v>
      </c>
      <c r="N87" s="122"/>
      <c r="O87" s="122">
        <v>1269</v>
      </c>
      <c r="P87" s="122">
        <v>1273</v>
      </c>
      <c r="Q87" s="122"/>
      <c r="R87" s="212">
        <v>6.4188314202897603E-3</v>
      </c>
      <c r="S87" s="212">
        <v>1.4015345268542201E-2</v>
      </c>
      <c r="T87" s="212">
        <v>0.99821578505457598</v>
      </c>
      <c r="U87" s="212">
        <v>0.99873830301755895</v>
      </c>
      <c r="V87" s="212">
        <v>1.0030529529424199</v>
      </c>
      <c r="W87" s="212">
        <v>1.02592359361881</v>
      </c>
      <c r="X87" s="212"/>
      <c r="Y87" s="122">
        <v>9528</v>
      </c>
      <c r="Z87" s="122">
        <v>9511</v>
      </c>
      <c r="AA87" s="122">
        <v>9499</v>
      </c>
      <c r="AB87" s="122">
        <v>9528</v>
      </c>
      <c r="AC87" s="122">
        <v>9775</v>
      </c>
      <c r="AD87" s="122">
        <v>9912</v>
      </c>
      <c r="AE87" s="122"/>
      <c r="AF87" s="122"/>
      <c r="AG87" s="122"/>
      <c r="AH87" s="122"/>
      <c r="AI87" s="122"/>
      <c r="AJ87" s="122"/>
      <c r="AK87" s="122"/>
      <c r="AL87" s="122"/>
      <c r="AM87" s="122"/>
      <c r="AN87" s="122"/>
    </row>
    <row r="88" spans="1:40" ht="12.75" x14ac:dyDescent="0.2">
      <c r="A88" s="122" t="s">
        <v>436</v>
      </c>
      <c r="B88" s="122">
        <v>259</v>
      </c>
      <c r="C88" s="122">
        <v>216.63409677167201</v>
      </c>
      <c r="D88" s="122">
        <v>5.7039324417668604</v>
      </c>
      <c r="E88" s="122">
        <v>36.358238172920103</v>
      </c>
      <c r="F88" s="122">
        <v>0</v>
      </c>
      <c r="G88" s="122">
        <v>0</v>
      </c>
      <c r="H88" s="122"/>
      <c r="I88" s="122">
        <v>12793</v>
      </c>
      <c r="J88" s="122">
        <v>12260</v>
      </c>
      <c r="K88" s="122"/>
      <c r="L88" s="122">
        <v>529</v>
      </c>
      <c r="M88" s="122">
        <v>584</v>
      </c>
      <c r="N88" s="122"/>
      <c r="O88" s="122">
        <v>1588</v>
      </c>
      <c r="P88" s="122">
        <v>1520</v>
      </c>
      <c r="Q88" s="122"/>
      <c r="R88" s="212">
        <v>1.4919466367389099E-3</v>
      </c>
      <c r="S88" s="212">
        <v>5.3754683173155198E-3</v>
      </c>
      <c r="T88" s="212">
        <v>0.996640721015977</v>
      </c>
      <c r="U88" s="212">
        <v>0.99810917461361404</v>
      </c>
      <c r="V88" s="212">
        <v>1.0011531175356201</v>
      </c>
      <c r="W88" s="212">
        <v>1.01011929247223</v>
      </c>
      <c r="X88" s="212"/>
      <c r="Y88" s="122">
        <v>12205</v>
      </c>
      <c r="Z88" s="122">
        <v>12164</v>
      </c>
      <c r="AA88" s="122">
        <v>12141</v>
      </c>
      <c r="AB88" s="122">
        <v>12155</v>
      </c>
      <c r="AC88" s="122">
        <v>12278</v>
      </c>
      <c r="AD88" s="122">
        <v>12344</v>
      </c>
      <c r="AE88" s="122"/>
      <c r="AF88" s="122"/>
      <c r="AG88" s="122"/>
      <c r="AH88" s="122"/>
      <c r="AI88" s="122"/>
      <c r="AJ88" s="122"/>
      <c r="AK88" s="122"/>
      <c r="AL88" s="122"/>
      <c r="AM88" s="122"/>
      <c r="AN88" s="122"/>
    </row>
    <row r="89" spans="1:40" ht="12.75" x14ac:dyDescent="0.2">
      <c r="A89" s="122" t="s">
        <v>437</v>
      </c>
      <c r="B89" s="122">
        <v>42</v>
      </c>
      <c r="C89" s="122">
        <v>0</v>
      </c>
      <c r="D89" s="122">
        <v>0</v>
      </c>
      <c r="E89" s="122">
        <v>42.394677540508603</v>
      </c>
      <c r="F89" s="122">
        <v>0</v>
      </c>
      <c r="G89" s="122">
        <v>0</v>
      </c>
      <c r="H89" s="122"/>
      <c r="I89" s="122">
        <v>9466</v>
      </c>
      <c r="J89" s="122">
        <v>9319</v>
      </c>
      <c r="K89" s="122"/>
      <c r="L89" s="122">
        <v>442</v>
      </c>
      <c r="M89" s="122">
        <v>473</v>
      </c>
      <c r="N89" s="122"/>
      <c r="O89" s="122">
        <v>1344</v>
      </c>
      <c r="P89" s="122">
        <v>1285</v>
      </c>
      <c r="Q89" s="122"/>
      <c r="R89" s="212">
        <v>3.49546725440142E-3</v>
      </c>
      <c r="S89" s="212">
        <v>1.4612657139787299E-2</v>
      </c>
      <c r="T89" s="212">
        <v>1.01111353235999</v>
      </c>
      <c r="U89" s="212">
        <v>0.995366379310345</v>
      </c>
      <c r="V89" s="212">
        <v>1.00108260257659</v>
      </c>
      <c r="W89" s="212">
        <v>1.00648859089434</v>
      </c>
      <c r="X89" s="212"/>
      <c r="Y89" s="122">
        <v>9178</v>
      </c>
      <c r="Z89" s="122">
        <v>9280</v>
      </c>
      <c r="AA89" s="122">
        <v>9237</v>
      </c>
      <c r="AB89" s="122">
        <v>9247</v>
      </c>
      <c r="AC89" s="122">
        <v>9307</v>
      </c>
      <c r="AD89" s="122">
        <v>9443</v>
      </c>
      <c r="AE89" s="122"/>
      <c r="AF89" s="122"/>
      <c r="AG89" s="122"/>
      <c r="AH89" s="122"/>
      <c r="AI89" s="122"/>
      <c r="AJ89" s="122"/>
      <c r="AK89" s="122"/>
      <c r="AL89" s="122"/>
      <c r="AM89" s="122"/>
      <c r="AN89" s="122"/>
    </row>
    <row r="90" spans="1:40" ht="12.75" x14ac:dyDescent="0.2">
      <c r="A90" s="122" t="s">
        <v>438</v>
      </c>
      <c r="B90" s="122">
        <v>169</v>
      </c>
      <c r="C90" s="122">
        <v>0</v>
      </c>
      <c r="D90" s="122">
        <v>7.5450327993789701</v>
      </c>
      <c r="E90" s="122">
        <v>0</v>
      </c>
      <c r="F90" s="122">
        <v>32.367861758383498</v>
      </c>
      <c r="G90" s="122">
        <v>128.68335451945299</v>
      </c>
      <c r="H90" s="122"/>
      <c r="I90" s="122">
        <v>77363</v>
      </c>
      <c r="J90" s="122">
        <v>88108</v>
      </c>
      <c r="K90" s="122"/>
      <c r="L90" s="122">
        <v>5052</v>
      </c>
      <c r="M90" s="122">
        <v>5577</v>
      </c>
      <c r="N90" s="122"/>
      <c r="O90" s="122">
        <v>11280</v>
      </c>
      <c r="P90" s="122">
        <v>11983</v>
      </c>
      <c r="Q90" s="122"/>
      <c r="R90" s="212">
        <v>1.26184245067151E-2</v>
      </c>
      <c r="S90" s="212">
        <v>1.4753520726537E-2</v>
      </c>
      <c r="T90" s="212">
        <v>1.01126979384523</v>
      </c>
      <c r="U90" s="212">
        <v>1.0138386631685901</v>
      </c>
      <c r="V90" s="212">
        <v>1.01222767487673</v>
      </c>
      <c r="W90" s="212">
        <v>1.0131394090144901</v>
      </c>
      <c r="X90" s="212"/>
      <c r="Y90" s="122">
        <v>83675</v>
      </c>
      <c r="Z90" s="122">
        <v>84618</v>
      </c>
      <c r="AA90" s="122">
        <v>85789</v>
      </c>
      <c r="AB90" s="122">
        <v>86838</v>
      </c>
      <c r="AC90" s="122">
        <v>87979</v>
      </c>
      <c r="AD90" s="122">
        <v>89277</v>
      </c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</row>
    <row r="91" spans="1:40" ht="12.75" x14ac:dyDescent="0.2">
      <c r="A91" s="122" t="s">
        <v>439</v>
      </c>
      <c r="B91" s="122">
        <v>49</v>
      </c>
      <c r="C91" s="122">
        <v>0</v>
      </c>
      <c r="D91" s="122">
        <v>48.549363614913901</v>
      </c>
      <c r="E91" s="122">
        <v>0</v>
      </c>
      <c r="F91" s="122">
        <v>0</v>
      </c>
      <c r="G91" s="122">
        <v>0</v>
      </c>
      <c r="H91" s="122"/>
      <c r="I91" s="122">
        <v>15346</v>
      </c>
      <c r="J91" s="122">
        <v>16168</v>
      </c>
      <c r="K91" s="122"/>
      <c r="L91" s="122">
        <v>910</v>
      </c>
      <c r="M91" s="122">
        <v>1060</v>
      </c>
      <c r="N91" s="122"/>
      <c r="O91" s="122">
        <v>2210</v>
      </c>
      <c r="P91" s="122">
        <v>2200</v>
      </c>
      <c r="Q91" s="122"/>
      <c r="R91" s="212">
        <v>7.5911576360479004E-3</v>
      </c>
      <c r="S91" s="212">
        <v>2.7748463591781E-2</v>
      </c>
      <c r="T91" s="212">
        <v>1.00614242753855</v>
      </c>
      <c r="U91" s="212">
        <v>1.0027344992050899</v>
      </c>
      <c r="V91" s="212">
        <v>1.0060882800608799</v>
      </c>
      <c r="W91" s="212">
        <v>1.01544377206253</v>
      </c>
      <c r="X91" s="212"/>
      <c r="Y91" s="122">
        <v>15629</v>
      </c>
      <c r="Z91" s="122">
        <v>15725</v>
      </c>
      <c r="AA91" s="122">
        <v>15768</v>
      </c>
      <c r="AB91" s="122">
        <v>15864</v>
      </c>
      <c r="AC91" s="122">
        <v>16109</v>
      </c>
      <c r="AD91" s="122">
        <v>16556</v>
      </c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</row>
    <row r="92" spans="1:40" ht="14.25" customHeight="1" x14ac:dyDescent="0.2">
      <c r="A92" s="19" t="s">
        <v>440</v>
      </c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212"/>
      <c r="S92" s="212"/>
      <c r="T92" s="212"/>
      <c r="U92" s="212"/>
      <c r="V92" s="212"/>
      <c r="W92" s="212"/>
      <c r="X92" s="212"/>
      <c r="Y92" s="122"/>
      <c r="Z92" s="122"/>
      <c r="AA92" s="122"/>
      <c r="AB92" s="122"/>
      <c r="AC92" s="122"/>
      <c r="AD92" s="122"/>
      <c r="AE92" s="122"/>
      <c r="AF92" s="122"/>
      <c r="AG92" s="122"/>
      <c r="AH92" s="122"/>
      <c r="AI92" s="122"/>
      <c r="AJ92" s="122"/>
      <c r="AK92" s="122"/>
      <c r="AL92" s="122"/>
      <c r="AM92" s="122"/>
      <c r="AN92" s="122"/>
    </row>
    <row r="93" spans="1:40" ht="12.75" x14ac:dyDescent="0.2">
      <c r="A93" s="122" t="s">
        <v>441</v>
      </c>
      <c r="B93" s="122">
        <v>248</v>
      </c>
      <c r="C93" s="122">
        <v>148.784675160387</v>
      </c>
      <c r="D93" s="122">
        <v>0</v>
      </c>
      <c r="E93" s="122">
        <v>99.1738601254564</v>
      </c>
      <c r="F93" s="122">
        <v>0</v>
      </c>
      <c r="G93" s="122">
        <v>0</v>
      </c>
      <c r="H93" s="122"/>
      <c r="I93" s="122">
        <v>11067</v>
      </c>
      <c r="J93" s="122">
        <v>10681</v>
      </c>
      <c r="K93" s="122"/>
      <c r="L93" s="122">
        <v>407</v>
      </c>
      <c r="M93" s="122">
        <v>407</v>
      </c>
      <c r="N93" s="122"/>
      <c r="O93" s="122">
        <v>1294</v>
      </c>
      <c r="P93" s="122">
        <v>1182</v>
      </c>
      <c r="Q93" s="122"/>
      <c r="R93" s="212">
        <v>1.0347598621789399E-3</v>
      </c>
      <c r="S93" s="212">
        <v>1.89528992306249E-2</v>
      </c>
      <c r="T93" s="212">
        <v>1.0049934049368801</v>
      </c>
      <c r="U93" s="212">
        <v>0.99456266991656495</v>
      </c>
      <c r="V93" s="212">
        <v>1.0070694693185001</v>
      </c>
      <c r="W93" s="212">
        <v>0.99756645451141901</v>
      </c>
      <c r="X93" s="212"/>
      <c r="Y93" s="122">
        <v>10614</v>
      </c>
      <c r="Z93" s="122">
        <v>10667</v>
      </c>
      <c r="AA93" s="122">
        <v>10609</v>
      </c>
      <c r="AB93" s="122">
        <v>10684</v>
      </c>
      <c r="AC93" s="122">
        <v>10658</v>
      </c>
      <c r="AD93" s="122">
        <v>10860</v>
      </c>
      <c r="AE93" s="122"/>
      <c r="AF93" s="122"/>
      <c r="AG93" s="122"/>
      <c r="AH93" s="122"/>
      <c r="AI93" s="122"/>
      <c r="AJ93" s="122"/>
      <c r="AK93" s="122"/>
      <c r="AL93" s="122"/>
      <c r="AM93" s="122"/>
      <c r="AN93" s="122"/>
    </row>
    <row r="94" spans="1:40" ht="12.75" x14ac:dyDescent="0.2">
      <c r="A94" s="122" t="s">
        <v>442</v>
      </c>
      <c r="B94" s="122">
        <v>378</v>
      </c>
      <c r="C94" s="122">
        <v>274.69349261238602</v>
      </c>
      <c r="D94" s="122">
        <v>1.6011137352340501</v>
      </c>
      <c r="E94" s="122">
        <v>101.349834983498</v>
      </c>
      <c r="F94" s="122">
        <v>0</v>
      </c>
      <c r="G94" s="122">
        <v>0</v>
      </c>
      <c r="H94" s="122"/>
      <c r="I94" s="122">
        <v>9543</v>
      </c>
      <c r="J94" s="122">
        <v>9090</v>
      </c>
      <c r="K94" s="122"/>
      <c r="L94" s="122">
        <v>385</v>
      </c>
      <c r="M94" s="122">
        <v>422</v>
      </c>
      <c r="N94" s="122"/>
      <c r="O94" s="122">
        <v>1205</v>
      </c>
      <c r="P94" s="122">
        <v>1106</v>
      </c>
      <c r="Q94" s="122"/>
      <c r="R94" s="212">
        <v>-1.1032048267567399E-4</v>
      </c>
      <c r="S94" s="212">
        <v>2.3173692341646401E-2</v>
      </c>
      <c r="T94" s="212">
        <v>0.99117582175159902</v>
      </c>
      <c r="U94" s="212">
        <v>0.99933229468061402</v>
      </c>
      <c r="V94" s="212">
        <v>1.00423162583519</v>
      </c>
      <c r="W94" s="212">
        <v>1.0048791306276299</v>
      </c>
      <c r="X94" s="212"/>
      <c r="Y94" s="122">
        <v>9066</v>
      </c>
      <c r="Z94" s="122">
        <v>8986</v>
      </c>
      <c r="AA94" s="122">
        <v>8980</v>
      </c>
      <c r="AB94" s="122">
        <v>9018</v>
      </c>
      <c r="AC94" s="122">
        <v>9062</v>
      </c>
      <c r="AD94" s="122">
        <v>9272</v>
      </c>
      <c r="AE94" s="122"/>
      <c r="AF94" s="122"/>
      <c r="AG94" s="122"/>
      <c r="AH94" s="122"/>
      <c r="AI94" s="122"/>
      <c r="AJ94" s="122"/>
      <c r="AK94" s="122"/>
      <c r="AL94" s="122"/>
      <c r="AM94" s="122"/>
      <c r="AN94" s="122"/>
    </row>
    <row r="95" spans="1:40" ht="12.75" x14ac:dyDescent="0.2">
      <c r="A95" s="122" t="s">
        <v>443</v>
      </c>
      <c r="B95" s="122">
        <v>338</v>
      </c>
      <c r="C95" s="122">
        <v>171.47205312672901</v>
      </c>
      <c r="D95" s="122">
        <v>91.397449486626698</v>
      </c>
      <c r="E95" s="122">
        <v>74.954091529563897</v>
      </c>
      <c r="F95" s="122">
        <v>0</v>
      </c>
      <c r="G95" s="122">
        <v>0</v>
      </c>
      <c r="H95" s="122"/>
      <c r="I95" s="122">
        <v>14456</v>
      </c>
      <c r="J95" s="122">
        <v>13919</v>
      </c>
      <c r="K95" s="122"/>
      <c r="L95" s="122">
        <v>527</v>
      </c>
      <c r="M95" s="122">
        <v>682</v>
      </c>
      <c r="N95" s="122"/>
      <c r="O95" s="122">
        <v>1809</v>
      </c>
      <c r="P95" s="122">
        <v>1688</v>
      </c>
      <c r="Q95" s="122"/>
      <c r="R95" s="212">
        <v>5.2652642417254604E-3</v>
      </c>
      <c r="S95" s="212">
        <v>3.9696860339227702E-2</v>
      </c>
      <c r="T95" s="212">
        <v>0.99609346207709903</v>
      </c>
      <c r="U95" s="212">
        <v>1.0108036110700001</v>
      </c>
      <c r="V95" s="212">
        <v>1.00373352855051</v>
      </c>
      <c r="W95" s="212">
        <v>1.01050251622785</v>
      </c>
      <c r="X95" s="212"/>
      <c r="Y95" s="122">
        <v>13567</v>
      </c>
      <c r="Z95" s="122">
        <v>13514</v>
      </c>
      <c r="AA95" s="122">
        <v>13660</v>
      </c>
      <c r="AB95" s="122">
        <v>13711</v>
      </c>
      <c r="AC95" s="122">
        <v>13855</v>
      </c>
      <c r="AD95" s="122">
        <v>14405</v>
      </c>
      <c r="AE95" s="122"/>
      <c r="AF95" s="122"/>
      <c r="AG95" s="122"/>
      <c r="AH95" s="122"/>
      <c r="AI95" s="122"/>
      <c r="AJ95" s="122"/>
      <c r="AK95" s="122"/>
      <c r="AL95" s="122"/>
      <c r="AM95" s="122"/>
      <c r="AN95" s="122"/>
    </row>
    <row r="96" spans="1:40" ht="12.75" x14ac:dyDescent="0.2">
      <c r="A96" s="122" t="s">
        <v>444</v>
      </c>
      <c r="B96" s="122">
        <v>215</v>
      </c>
      <c r="C96" s="122">
        <v>144.543356412793</v>
      </c>
      <c r="D96" s="122">
        <v>70.123998742343105</v>
      </c>
      <c r="E96" s="122">
        <v>0</v>
      </c>
      <c r="F96" s="122">
        <v>0</v>
      </c>
      <c r="G96" s="122">
        <v>0</v>
      </c>
      <c r="H96" s="122"/>
      <c r="I96" s="122">
        <v>6066</v>
      </c>
      <c r="J96" s="122">
        <v>5857</v>
      </c>
      <c r="K96" s="122"/>
      <c r="L96" s="122">
        <v>245</v>
      </c>
      <c r="M96" s="122">
        <v>302</v>
      </c>
      <c r="N96" s="122"/>
      <c r="O96" s="122">
        <v>790</v>
      </c>
      <c r="P96" s="122">
        <v>775</v>
      </c>
      <c r="Q96" s="122"/>
      <c r="R96" s="212">
        <v>2.7326807029341999E-3</v>
      </c>
      <c r="S96" s="212">
        <v>2.5504049629502E-2</v>
      </c>
      <c r="T96" s="212">
        <v>0.996689895470383</v>
      </c>
      <c r="U96" s="212">
        <v>0.997552875371439</v>
      </c>
      <c r="V96" s="212">
        <v>1.0061328193446599</v>
      </c>
      <c r="W96" s="212">
        <v>1.01062347614072</v>
      </c>
      <c r="X96" s="212"/>
      <c r="Y96" s="122">
        <v>5740</v>
      </c>
      <c r="Z96" s="122">
        <v>5721</v>
      </c>
      <c r="AA96" s="122">
        <v>5707</v>
      </c>
      <c r="AB96" s="122">
        <v>5742</v>
      </c>
      <c r="AC96" s="122">
        <v>5803</v>
      </c>
      <c r="AD96" s="122">
        <v>5951</v>
      </c>
      <c r="AE96" s="122"/>
      <c r="AF96" s="122"/>
      <c r="AG96" s="122"/>
      <c r="AH96" s="122"/>
      <c r="AI96" s="122"/>
      <c r="AJ96" s="122"/>
      <c r="AK96" s="122"/>
      <c r="AL96" s="122"/>
      <c r="AM96" s="122"/>
      <c r="AN96" s="122"/>
    </row>
    <row r="97" spans="1:40" ht="12.75" x14ac:dyDescent="0.2">
      <c r="A97" s="122" t="s">
        <v>440</v>
      </c>
      <c r="B97" s="122">
        <v>17</v>
      </c>
      <c r="C97" s="122">
        <v>0</v>
      </c>
      <c r="D97" s="122">
        <v>17.109226719783202</v>
      </c>
      <c r="E97" s="122">
        <v>0</v>
      </c>
      <c r="F97" s="122">
        <v>0</v>
      </c>
      <c r="G97" s="122">
        <v>0</v>
      </c>
      <c r="H97" s="122"/>
      <c r="I97" s="122">
        <v>60924</v>
      </c>
      <c r="J97" s="122">
        <v>65704</v>
      </c>
      <c r="K97" s="122"/>
      <c r="L97" s="122">
        <v>3403</v>
      </c>
      <c r="M97" s="122">
        <v>3813</v>
      </c>
      <c r="N97" s="122"/>
      <c r="O97" s="122">
        <v>8147</v>
      </c>
      <c r="P97" s="122">
        <v>8160</v>
      </c>
      <c r="Q97" s="122"/>
      <c r="R97" s="212">
        <v>1.0061499013004301E-2</v>
      </c>
      <c r="S97" s="212">
        <v>1.14419967047049E-2</v>
      </c>
      <c r="T97" s="212">
        <v>1.0097022628026999</v>
      </c>
      <c r="U97" s="212">
        <v>1.0067782216211101</v>
      </c>
      <c r="V97" s="212">
        <v>1.0092163019197999</v>
      </c>
      <c r="W97" s="212">
        <v>1.0145649852183201</v>
      </c>
      <c r="X97" s="212"/>
      <c r="Y97" s="122">
        <v>62975</v>
      </c>
      <c r="Z97" s="122">
        <v>63586</v>
      </c>
      <c r="AA97" s="122">
        <v>64017</v>
      </c>
      <c r="AB97" s="122">
        <v>64607</v>
      </c>
      <c r="AC97" s="122">
        <v>65548</v>
      </c>
      <c r="AD97" s="122">
        <v>66298</v>
      </c>
      <c r="AE97" s="122"/>
      <c r="AF97" s="122"/>
      <c r="AG97" s="122"/>
      <c r="AH97" s="122"/>
      <c r="AI97" s="122"/>
      <c r="AJ97" s="122"/>
      <c r="AK97" s="122"/>
      <c r="AL97" s="122"/>
      <c r="AM97" s="122"/>
      <c r="AN97" s="122"/>
    </row>
    <row r="98" spans="1:40" ht="12.75" x14ac:dyDescent="0.2">
      <c r="A98" s="122" t="s">
        <v>445</v>
      </c>
      <c r="B98" s="122">
        <v>159</v>
      </c>
      <c r="C98" s="122">
        <v>0</v>
      </c>
      <c r="D98" s="122">
        <v>82.140691584356404</v>
      </c>
      <c r="E98" s="122">
        <v>76.715916007303704</v>
      </c>
      <c r="F98" s="122">
        <v>0</v>
      </c>
      <c r="G98" s="122">
        <v>0</v>
      </c>
      <c r="H98" s="122"/>
      <c r="I98" s="122">
        <v>13103</v>
      </c>
      <c r="J98" s="122">
        <v>13144</v>
      </c>
      <c r="K98" s="122"/>
      <c r="L98" s="122">
        <v>592</v>
      </c>
      <c r="M98" s="122">
        <v>737</v>
      </c>
      <c r="N98" s="122"/>
      <c r="O98" s="122">
        <v>1801</v>
      </c>
      <c r="P98" s="122">
        <v>1683</v>
      </c>
      <c r="Q98" s="122"/>
      <c r="R98" s="212">
        <v>4.8065779424013603E-3</v>
      </c>
      <c r="S98" s="212">
        <v>9.9183642328526701E-3</v>
      </c>
      <c r="T98" s="212">
        <v>0.99564473479545801</v>
      </c>
      <c r="U98" s="212">
        <v>1.00820184346196</v>
      </c>
      <c r="V98" s="212">
        <v>1.0120864647090699</v>
      </c>
      <c r="W98" s="212">
        <v>1.00336829212279</v>
      </c>
      <c r="X98" s="212"/>
      <c r="Y98" s="122">
        <v>12858</v>
      </c>
      <c r="Z98" s="122">
        <v>12802</v>
      </c>
      <c r="AA98" s="122">
        <v>12907</v>
      </c>
      <c r="AB98" s="122">
        <v>13063</v>
      </c>
      <c r="AC98" s="122">
        <v>13107</v>
      </c>
      <c r="AD98" s="122">
        <v>13237</v>
      </c>
      <c r="AE98" s="122"/>
      <c r="AF98" s="122"/>
      <c r="AG98" s="122"/>
      <c r="AH98" s="122"/>
      <c r="AI98" s="122"/>
      <c r="AJ98" s="122"/>
      <c r="AK98" s="122"/>
      <c r="AL98" s="122"/>
      <c r="AM98" s="122"/>
      <c r="AN98" s="122"/>
    </row>
    <row r="99" spans="1:40" ht="12.75" x14ac:dyDescent="0.2">
      <c r="A99" s="122" t="s">
        <v>446</v>
      </c>
      <c r="B99" s="122">
        <v>5</v>
      </c>
      <c r="C99" s="122">
        <v>0</v>
      </c>
      <c r="D99" s="122">
        <v>4.7843491483887899</v>
      </c>
      <c r="E99" s="122">
        <v>0</v>
      </c>
      <c r="F99" s="122">
        <v>0</v>
      </c>
      <c r="G99" s="122">
        <v>0</v>
      </c>
      <c r="H99" s="122"/>
      <c r="I99" s="122">
        <v>13405</v>
      </c>
      <c r="J99" s="122">
        <v>14669</v>
      </c>
      <c r="K99" s="122"/>
      <c r="L99" s="122">
        <v>830</v>
      </c>
      <c r="M99" s="122">
        <v>913</v>
      </c>
      <c r="N99" s="122"/>
      <c r="O99" s="122">
        <v>1948</v>
      </c>
      <c r="P99" s="122">
        <v>1941</v>
      </c>
      <c r="Q99" s="122"/>
      <c r="R99" s="212">
        <v>7.8897446771184505E-3</v>
      </c>
      <c r="S99" s="212">
        <v>1.5815418321237801E-2</v>
      </c>
      <c r="T99" s="212">
        <v>1.00657058075456</v>
      </c>
      <c r="U99" s="212">
        <v>1.00617673896259</v>
      </c>
      <c r="V99" s="212">
        <v>1.0122078828043299</v>
      </c>
      <c r="W99" s="212">
        <v>1.0066161268091001</v>
      </c>
      <c r="X99" s="212"/>
      <c r="Y99" s="122">
        <v>14154</v>
      </c>
      <c r="Z99" s="122">
        <v>14247</v>
      </c>
      <c r="AA99" s="122">
        <v>14335</v>
      </c>
      <c r="AB99" s="122">
        <v>14510</v>
      </c>
      <c r="AC99" s="122">
        <v>14606</v>
      </c>
      <c r="AD99" s="122">
        <v>14837</v>
      </c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</row>
    <row r="100" spans="1:40" ht="12.75" x14ac:dyDescent="0.2">
      <c r="A100" s="122" t="s">
        <v>447</v>
      </c>
      <c r="B100" s="122">
        <v>101</v>
      </c>
      <c r="C100" s="122">
        <v>0</v>
      </c>
      <c r="D100" s="122">
        <v>43.423695078690699</v>
      </c>
      <c r="E100" s="122">
        <v>58.019337855624201</v>
      </c>
      <c r="F100" s="122">
        <v>0</v>
      </c>
      <c r="G100" s="122">
        <v>0</v>
      </c>
      <c r="H100" s="122"/>
      <c r="I100" s="122">
        <v>19775</v>
      </c>
      <c r="J100" s="122">
        <v>19754</v>
      </c>
      <c r="K100" s="122"/>
      <c r="L100" s="122">
        <v>920</v>
      </c>
      <c r="M100" s="122">
        <v>1077</v>
      </c>
      <c r="N100" s="122"/>
      <c r="O100" s="122">
        <v>2541</v>
      </c>
      <c r="P100" s="122">
        <v>2397</v>
      </c>
      <c r="Q100" s="122"/>
      <c r="R100" s="212">
        <v>1.333412489672E-3</v>
      </c>
      <c r="S100" s="212">
        <v>1.8782908059943301E-2</v>
      </c>
      <c r="T100" s="212">
        <v>0.99139817783885598</v>
      </c>
      <c r="U100" s="212">
        <v>1.00010267994661</v>
      </c>
      <c r="V100" s="212">
        <v>1.0074948665297701</v>
      </c>
      <c r="W100" s="212">
        <v>1.0064200550290401</v>
      </c>
      <c r="X100" s="212"/>
      <c r="Y100" s="122">
        <v>19647</v>
      </c>
      <c r="Z100" s="122">
        <v>19478</v>
      </c>
      <c r="AA100" s="122">
        <v>19480</v>
      </c>
      <c r="AB100" s="122">
        <v>19626</v>
      </c>
      <c r="AC100" s="122">
        <v>19752</v>
      </c>
      <c r="AD100" s="122">
        <v>20123</v>
      </c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</row>
    <row r="101" spans="1:40" ht="12.75" x14ac:dyDescent="0.2">
      <c r="A101" s="122" t="s">
        <v>448</v>
      </c>
      <c r="B101" s="122">
        <v>16</v>
      </c>
      <c r="C101" s="122">
        <v>0</v>
      </c>
      <c r="D101" s="122">
        <v>0</v>
      </c>
      <c r="E101" s="122">
        <v>16.089981096408302</v>
      </c>
      <c r="F101" s="122">
        <v>0</v>
      </c>
      <c r="G101" s="122">
        <v>0</v>
      </c>
      <c r="H101" s="122"/>
      <c r="I101" s="122">
        <v>26247</v>
      </c>
      <c r="J101" s="122">
        <v>26450</v>
      </c>
      <c r="K101" s="122"/>
      <c r="L101" s="122">
        <v>1339</v>
      </c>
      <c r="M101" s="122">
        <v>1438</v>
      </c>
      <c r="N101" s="122"/>
      <c r="O101" s="122">
        <v>3570</v>
      </c>
      <c r="P101" s="122">
        <v>3464</v>
      </c>
      <c r="Q101" s="122"/>
      <c r="R101" s="212">
        <v>2.8068114555497301E-3</v>
      </c>
      <c r="S101" s="212">
        <v>9.5616024187452804E-3</v>
      </c>
      <c r="T101" s="212">
        <v>1.0003821899484</v>
      </c>
      <c r="U101" s="212">
        <v>1.00198662846227</v>
      </c>
      <c r="V101" s="212">
        <v>1.00163953178023</v>
      </c>
      <c r="W101" s="212">
        <v>1.00723258469737</v>
      </c>
      <c r="X101" s="212"/>
      <c r="Y101" s="122">
        <v>26165</v>
      </c>
      <c r="Z101" s="122">
        <v>26175</v>
      </c>
      <c r="AA101" s="122">
        <v>26227</v>
      </c>
      <c r="AB101" s="122">
        <v>26270</v>
      </c>
      <c r="AC101" s="122">
        <v>26460</v>
      </c>
      <c r="AD101" s="122">
        <v>26713</v>
      </c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</row>
    <row r="102" spans="1:40" ht="12.75" x14ac:dyDescent="0.2">
      <c r="A102" s="122" t="s">
        <v>449</v>
      </c>
      <c r="B102" s="122">
        <v>280</v>
      </c>
      <c r="C102" s="122">
        <v>210.22099447513801</v>
      </c>
      <c r="D102" s="122">
        <v>0</v>
      </c>
      <c r="E102" s="122">
        <v>69.870661097508304</v>
      </c>
      <c r="F102" s="122">
        <v>0</v>
      </c>
      <c r="G102" s="122">
        <v>0</v>
      </c>
      <c r="H102" s="122"/>
      <c r="I102" s="122">
        <v>7240</v>
      </c>
      <c r="J102" s="122">
        <v>6943</v>
      </c>
      <c r="K102" s="122"/>
      <c r="L102" s="122">
        <v>339</v>
      </c>
      <c r="M102" s="122">
        <v>311</v>
      </c>
      <c r="N102" s="122"/>
      <c r="O102" s="122">
        <v>928</v>
      </c>
      <c r="P102" s="122">
        <v>870</v>
      </c>
      <c r="Q102" s="122"/>
      <c r="R102" s="212">
        <v>2.2378771952036298E-3</v>
      </c>
      <c r="S102" s="212">
        <v>5.88657573582197E-3</v>
      </c>
      <c r="T102" s="212">
        <v>0.99623352165724999</v>
      </c>
      <c r="U102" s="212">
        <v>0.99941835102515597</v>
      </c>
      <c r="V102" s="212">
        <v>1.00640186235996</v>
      </c>
      <c r="W102" s="212">
        <v>1.0069394246060399</v>
      </c>
      <c r="X102" s="212"/>
      <c r="Y102" s="122">
        <v>6903</v>
      </c>
      <c r="Z102" s="122">
        <v>6877</v>
      </c>
      <c r="AA102" s="122">
        <v>6873</v>
      </c>
      <c r="AB102" s="122">
        <v>6917</v>
      </c>
      <c r="AC102" s="122">
        <v>6965</v>
      </c>
      <c r="AD102" s="122">
        <v>7006</v>
      </c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</row>
    <row r="103" spans="1:40" ht="12.75" x14ac:dyDescent="0.2">
      <c r="A103" s="122" t="s">
        <v>450</v>
      </c>
      <c r="B103" s="122">
        <v>184</v>
      </c>
      <c r="C103" s="122">
        <v>0</v>
      </c>
      <c r="D103" s="122">
        <v>13.035497993400201</v>
      </c>
      <c r="E103" s="122">
        <v>170.99863804397199</v>
      </c>
      <c r="F103" s="122">
        <v>0</v>
      </c>
      <c r="G103" s="122">
        <v>0</v>
      </c>
      <c r="H103" s="122"/>
      <c r="I103" s="122">
        <v>15613</v>
      </c>
      <c r="J103" s="122">
        <v>15419</v>
      </c>
      <c r="K103" s="122"/>
      <c r="L103" s="122">
        <v>745</v>
      </c>
      <c r="M103" s="122">
        <v>831</v>
      </c>
      <c r="N103" s="122"/>
      <c r="O103" s="122">
        <v>2232</v>
      </c>
      <c r="P103" s="122">
        <v>1973</v>
      </c>
      <c r="Q103" s="122"/>
      <c r="R103" s="212">
        <v>-1.4635455595202201E-4</v>
      </c>
      <c r="S103" s="212">
        <v>1.4705882352941201E-2</v>
      </c>
      <c r="T103" s="212">
        <v>1.00071535410028</v>
      </c>
      <c r="U103" s="212">
        <v>0.99395632960748603</v>
      </c>
      <c r="V103" s="212">
        <v>0.99908466819221997</v>
      </c>
      <c r="W103" s="212">
        <v>1.0056933446764</v>
      </c>
      <c r="X103" s="212"/>
      <c r="Y103" s="122">
        <v>15377</v>
      </c>
      <c r="Z103" s="122">
        <v>15388</v>
      </c>
      <c r="AA103" s="122">
        <v>15295</v>
      </c>
      <c r="AB103" s="122">
        <v>15281</v>
      </c>
      <c r="AC103" s="122">
        <v>15368</v>
      </c>
      <c r="AD103" s="122">
        <v>15594</v>
      </c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</row>
    <row r="104" spans="1:40" ht="12.75" x14ac:dyDescent="0.2">
      <c r="A104" s="122" t="s">
        <v>451</v>
      </c>
      <c r="B104" s="122">
        <v>117</v>
      </c>
      <c r="C104" s="122">
        <v>0</v>
      </c>
      <c r="D104" s="122">
        <v>0</v>
      </c>
      <c r="E104" s="122">
        <v>117.15520541485201</v>
      </c>
      <c r="F104" s="122">
        <v>0</v>
      </c>
      <c r="G104" s="122">
        <v>0</v>
      </c>
      <c r="H104" s="122"/>
      <c r="I104" s="122">
        <v>36505</v>
      </c>
      <c r="J104" s="122">
        <v>36049</v>
      </c>
      <c r="K104" s="122"/>
      <c r="L104" s="122">
        <v>1703</v>
      </c>
      <c r="M104" s="122">
        <v>1724</v>
      </c>
      <c r="N104" s="122"/>
      <c r="O104" s="122">
        <v>4782</v>
      </c>
      <c r="P104" s="122">
        <v>4343</v>
      </c>
      <c r="Q104" s="122"/>
      <c r="R104" s="212">
        <v>-1.3885321136109001E-5</v>
      </c>
      <c r="S104" s="212">
        <v>7.8315929793379303E-3</v>
      </c>
      <c r="T104" s="212">
        <v>0.996945292974174</v>
      </c>
      <c r="U104" s="212">
        <v>0.99766016713091898</v>
      </c>
      <c r="V104" s="212">
        <v>1.0025128434219299</v>
      </c>
      <c r="W104" s="212">
        <v>1.0028407508494399</v>
      </c>
      <c r="X104" s="212"/>
      <c r="Y104" s="122">
        <v>36010</v>
      </c>
      <c r="Z104" s="122">
        <v>35900</v>
      </c>
      <c r="AA104" s="122">
        <v>35816</v>
      </c>
      <c r="AB104" s="122">
        <v>35906</v>
      </c>
      <c r="AC104" s="122">
        <v>36008</v>
      </c>
      <c r="AD104" s="122">
        <v>36290</v>
      </c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</row>
    <row r="105" spans="1:40" ht="14.25" customHeight="1" x14ac:dyDescent="0.2">
      <c r="A105" s="19" t="s">
        <v>452</v>
      </c>
      <c r="B105" s="122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212"/>
      <c r="S105" s="212"/>
      <c r="T105" s="212"/>
      <c r="U105" s="212"/>
      <c r="V105" s="212"/>
      <c r="W105" s="212"/>
      <c r="X105" s="21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</row>
    <row r="106" spans="1:40" ht="12.75" x14ac:dyDescent="0.2">
      <c r="A106" s="122" t="s">
        <v>453</v>
      </c>
      <c r="B106" s="122">
        <v>130</v>
      </c>
      <c r="C106" s="122">
        <v>0</v>
      </c>
      <c r="D106" s="122">
        <v>0</v>
      </c>
      <c r="E106" s="122">
        <v>130.18612674461201</v>
      </c>
      <c r="F106" s="122">
        <v>0</v>
      </c>
      <c r="G106" s="122">
        <v>0</v>
      </c>
      <c r="H106" s="122"/>
      <c r="I106" s="122">
        <v>57488</v>
      </c>
      <c r="J106" s="122">
        <v>57391</v>
      </c>
      <c r="K106" s="122"/>
      <c r="L106" s="122">
        <v>2795</v>
      </c>
      <c r="M106" s="122">
        <v>2910</v>
      </c>
      <c r="N106" s="122"/>
      <c r="O106" s="122">
        <v>7628</v>
      </c>
      <c r="P106" s="122">
        <v>6868</v>
      </c>
      <c r="Q106" s="122"/>
      <c r="R106" s="212">
        <v>2.92055469359287E-4</v>
      </c>
      <c r="S106" s="212">
        <v>7.6663065825696101E-3</v>
      </c>
      <c r="T106" s="212">
        <v>0.99945924259075103</v>
      </c>
      <c r="U106" s="212">
        <v>0.99739946942194901</v>
      </c>
      <c r="V106" s="212">
        <v>1.0009449314924701</v>
      </c>
      <c r="W106" s="212">
        <v>1.00337406688694</v>
      </c>
      <c r="X106" s="212"/>
      <c r="Y106" s="122">
        <v>57327</v>
      </c>
      <c r="Z106" s="122">
        <v>57296</v>
      </c>
      <c r="AA106" s="122">
        <v>57147</v>
      </c>
      <c r="AB106" s="122">
        <v>57201</v>
      </c>
      <c r="AC106" s="122">
        <v>57394</v>
      </c>
      <c r="AD106" s="122">
        <v>57834</v>
      </c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</row>
    <row r="107" spans="1:40" ht="14.25" customHeight="1" x14ac:dyDescent="0.2">
      <c r="A107" s="19" t="s">
        <v>454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212"/>
      <c r="S107" s="212"/>
      <c r="T107" s="212"/>
      <c r="U107" s="212"/>
      <c r="V107" s="212"/>
      <c r="W107" s="212"/>
      <c r="X107" s="21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</row>
    <row r="108" spans="1:40" ht="12.75" x14ac:dyDescent="0.2">
      <c r="A108" s="122" t="s">
        <v>455</v>
      </c>
      <c r="B108" s="122">
        <v>18</v>
      </c>
      <c r="C108" s="122">
        <v>0</v>
      </c>
      <c r="D108" s="122">
        <v>17.232784471257801</v>
      </c>
      <c r="E108" s="122">
        <v>1.02738177479118</v>
      </c>
      <c r="F108" s="122">
        <v>0</v>
      </c>
      <c r="G108" s="122">
        <v>0</v>
      </c>
      <c r="H108" s="122"/>
      <c r="I108" s="122">
        <v>31006</v>
      </c>
      <c r="J108" s="122">
        <v>31846</v>
      </c>
      <c r="K108" s="122"/>
      <c r="L108" s="122">
        <v>1509</v>
      </c>
      <c r="M108" s="122">
        <v>1695</v>
      </c>
      <c r="N108" s="122"/>
      <c r="O108" s="122">
        <v>4067</v>
      </c>
      <c r="P108" s="122">
        <v>3983</v>
      </c>
      <c r="Q108" s="122"/>
      <c r="R108" s="212">
        <v>5.0331757238883902E-3</v>
      </c>
      <c r="S108" s="212">
        <v>6.3760286450153898E-3</v>
      </c>
      <c r="T108" s="212">
        <v>0.99625060086524597</v>
      </c>
      <c r="U108" s="212">
        <v>1.0046641791044799</v>
      </c>
      <c r="V108" s="212">
        <v>1.01088592194154</v>
      </c>
      <c r="W108" s="212">
        <v>1.00839324739493</v>
      </c>
      <c r="X108" s="212"/>
      <c r="Y108" s="122">
        <v>31205</v>
      </c>
      <c r="Z108" s="122">
        <v>31088</v>
      </c>
      <c r="AA108" s="122">
        <v>31233</v>
      </c>
      <c r="AB108" s="122">
        <v>31573</v>
      </c>
      <c r="AC108" s="122">
        <v>31838</v>
      </c>
      <c r="AD108" s="122">
        <v>32041</v>
      </c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</row>
    <row r="109" spans="1:40" ht="12.75" x14ac:dyDescent="0.2">
      <c r="A109" s="122" t="s">
        <v>456</v>
      </c>
      <c r="B109" s="122">
        <v>24</v>
      </c>
      <c r="C109" s="122">
        <v>0</v>
      </c>
      <c r="D109" s="122">
        <v>0</v>
      </c>
      <c r="E109" s="122">
        <v>0</v>
      </c>
      <c r="F109" s="122">
        <v>23.664238166715698</v>
      </c>
      <c r="G109" s="122">
        <v>0</v>
      </c>
      <c r="H109" s="122"/>
      <c r="I109" s="122">
        <v>61383</v>
      </c>
      <c r="J109" s="122">
        <v>65380</v>
      </c>
      <c r="K109" s="122"/>
      <c r="L109" s="122">
        <v>3809</v>
      </c>
      <c r="M109" s="122">
        <v>3783</v>
      </c>
      <c r="N109" s="122"/>
      <c r="O109" s="122">
        <v>8413</v>
      </c>
      <c r="P109" s="122">
        <v>8889</v>
      </c>
      <c r="Q109" s="122"/>
      <c r="R109" s="212">
        <v>3.58800090769362E-3</v>
      </c>
      <c r="S109" s="212">
        <v>1.4040250762557299E-2</v>
      </c>
      <c r="T109" s="212">
        <v>0.99210113040909298</v>
      </c>
      <c r="U109" s="212">
        <v>1.00307185957213</v>
      </c>
      <c r="V109" s="212">
        <v>1.0041561850596099</v>
      </c>
      <c r="W109" s="212">
        <v>1.01515552305227</v>
      </c>
      <c r="X109" s="212"/>
      <c r="Y109" s="122">
        <v>64313</v>
      </c>
      <c r="Z109" s="122">
        <v>63805</v>
      </c>
      <c r="AA109" s="122">
        <v>64001</v>
      </c>
      <c r="AB109" s="122">
        <v>64267</v>
      </c>
      <c r="AC109" s="122">
        <v>65241</v>
      </c>
      <c r="AD109" s="122">
        <v>66157</v>
      </c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</row>
    <row r="110" spans="1:40" ht="12.75" x14ac:dyDescent="0.2">
      <c r="A110" s="122" t="s">
        <v>457</v>
      </c>
      <c r="B110" s="122">
        <v>79</v>
      </c>
      <c r="C110" s="122">
        <v>0</v>
      </c>
      <c r="D110" s="122">
        <v>0</v>
      </c>
      <c r="E110" s="122">
        <v>79.104783599088805</v>
      </c>
      <c r="F110" s="122">
        <v>0</v>
      </c>
      <c r="G110" s="122">
        <v>0</v>
      </c>
      <c r="H110" s="122"/>
      <c r="I110" s="122">
        <v>13391</v>
      </c>
      <c r="J110" s="122">
        <v>13170</v>
      </c>
      <c r="K110" s="122"/>
      <c r="L110" s="122">
        <v>570</v>
      </c>
      <c r="M110" s="122">
        <v>609</v>
      </c>
      <c r="N110" s="122"/>
      <c r="O110" s="122">
        <v>1715</v>
      </c>
      <c r="P110" s="122">
        <v>1596</v>
      </c>
      <c r="Q110" s="122"/>
      <c r="R110" s="212">
        <v>4.9705810027609303E-3</v>
      </c>
      <c r="S110" s="212">
        <v>1.5223017202009401E-2</v>
      </c>
      <c r="T110" s="212">
        <v>0.99984472049689399</v>
      </c>
      <c r="U110" s="212">
        <v>1.00186364342289</v>
      </c>
      <c r="V110" s="212">
        <v>1.0103084793055299</v>
      </c>
      <c r="W110" s="212">
        <v>1.0079018028385101</v>
      </c>
      <c r="X110" s="212"/>
      <c r="Y110" s="122">
        <v>12880</v>
      </c>
      <c r="Z110" s="122">
        <v>12878</v>
      </c>
      <c r="AA110" s="122">
        <v>12902</v>
      </c>
      <c r="AB110" s="122">
        <v>13035</v>
      </c>
      <c r="AC110" s="122">
        <v>13138</v>
      </c>
      <c r="AD110" s="122">
        <v>13338</v>
      </c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</row>
    <row r="111" spans="1:40" ht="12.75" x14ac:dyDescent="0.2">
      <c r="A111" s="122" t="s">
        <v>458</v>
      </c>
      <c r="B111" s="122">
        <v>25</v>
      </c>
      <c r="C111" s="122">
        <v>0</v>
      </c>
      <c r="D111" s="122">
        <v>11.5755535302333</v>
      </c>
      <c r="E111" s="122">
        <v>0</v>
      </c>
      <c r="F111" s="122">
        <v>13.774108540102601</v>
      </c>
      <c r="G111" s="122">
        <v>0</v>
      </c>
      <c r="H111" s="122"/>
      <c r="I111" s="122">
        <v>28358</v>
      </c>
      <c r="J111" s="122">
        <v>28697</v>
      </c>
      <c r="K111" s="122"/>
      <c r="L111" s="122">
        <v>1445</v>
      </c>
      <c r="M111" s="122">
        <v>1607</v>
      </c>
      <c r="N111" s="122"/>
      <c r="O111" s="122">
        <v>3589</v>
      </c>
      <c r="P111" s="122">
        <v>3770</v>
      </c>
      <c r="Q111" s="122"/>
      <c r="R111" s="212">
        <v>5.4993107185001798E-3</v>
      </c>
      <c r="S111" s="212">
        <v>1.0936408106219399E-2</v>
      </c>
      <c r="T111" s="212">
        <v>0.99396407014536203</v>
      </c>
      <c r="U111" s="212">
        <v>1.0014372978799899</v>
      </c>
      <c r="V111" s="212">
        <v>1.0083243631144601</v>
      </c>
      <c r="W111" s="212">
        <v>1.01843285175432</v>
      </c>
      <c r="X111" s="212"/>
      <c r="Y111" s="122">
        <v>27999</v>
      </c>
      <c r="Z111" s="122">
        <v>27830</v>
      </c>
      <c r="AA111" s="122">
        <v>27870</v>
      </c>
      <c r="AB111" s="122">
        <v>28102</v>
      </c>
      <c r="AC111" s="122">
        <v>28620</v>
      </c>
      <c r="AD111" s="122">
        <v>28933</v>
      </c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</row>
    <row r="112" spans="1:40" ht="12.75" x14ac:dyDescent="0.2">
      <c r="A112" s="122" t="s">
        <v>459</v>
      </c>
      <c r="B112" s="122">
        <v>0</v>
      </c>
      <c r="C112" s="122">
        <v>0</v>
      </c>
      <c r="D112" s="122">
        <v>0</v>
      </c>
      <c r="E112" s="122">
        <v>0</v>
      </c>
      <c r="F112" s="122">
        <v>0</v>
      </c>
      <c r="G112" s="122">
        <v>0</v>
      </c>
      <c r="H112" s="122"/>
      <c r="I112" s="122">
        <v>16558</v>
      </c>
      <c r="J112" s="122">
        <v>17160</v>
      </c>
      <c r="K112" s="122"/>
      <c r="L112" s="122">
        <v>873</v>
      </c>
      <c r="M112" s="122">
        <v>880</v>
      </c>
      <c r="N112" s="122"/>
      <c r="O112" s="122">
        <v>2172</v>
      </c>
      <c r="P112" s="122">
        <v>2178</v>
      </c>
      <c r="Q112" s="122"/>
      <c r="R112" s="212">
        <v>4.7423751508552901E-3</v>
      </c>
      <c r="S112" s="212">
        <v>1.7345091397535501E-2</v>
      </c>
      <c r="T112" s="212">
        <v>1.00291631948578</v>
      </c>
      <c r="U112" s="212">
        <v>0.99596463117915801</v>
      </c>
      <c r="V112" s="212">
        <v>1.0092355359590099</v>
      </c>
      <c r="W112" s="212">
        <v>1.01092218679891</v>
      </c>
      <c r="X112" s="212"/>
      <c r="Y112" s="122">
        <v>16802</v>
      </c>
      <c r="Z112" s="122">
        <v>16851</v>
      </c>
      <c r="AA112" s="122">
        <v>16783</v>
      </c>
      <c r="AB112" s="122">
        <v>16938</v>
      </c>
      <c r="AC112" s="122">
        <v>17123</v>
      </c>
      <c r="AD112" s="122">
        <v>17420</v>
      </c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</row>
    <row r="113" spans="1:40" ht="14.25" customHeight="1" x14ac:dyDescent="0.2">
      <c r="A113" s="19" t="s">
        <v>460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212"/>
      <c r="S113" s="212"/>
      <c r="T113" s="212"/>
      <c r="U113" s="212"/>
      <c r="V113" s="212"/>
      <c r="W113" s="212"/>
      <c r="X113" s="21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</row>
    <row r="114" spans="1:40" ht="12.75" x14ac:dyDescent="0.2">
      <c r="A114" s="122" t="s">
        <v>461</v>
      </c>
      <c r="B114" s="122">
        <v>13</v>
      </c>
      <c r="C114" s="122">
        <v>0</v>
      </c>
      <c r="D114" s="122">
        <v>0</v>
      </c>
      <c r="E114" s="122">
        <v>13.498596444325599</v>
      </c>
      <c r="F114" s="122">
        <v>0</v>
      </c>
      <c r="G114" s="122">
        <v>0</v>
      </c>
      <c r="H114" s="122"/>
      <c r="I114" s="122">
        <v>14007</v>
      </c>
      <c r="J114" s="122">
        <v>14962</v>
      </c>
      <c r="K114" s="122"/>
      <c r="L114" s="122">
        <v>936</v>
      </c>
      <c r="M114" s="122">
        <v>912</v>
      </c>
      <c r="N114" s="122"/>
      <c r="O114" s="122">
        <v>2279</v>
      </c>
      <c r="P114" s="122">
        <v>2217</v>
      </c>
      <c r="Q114" s="122"/>
      <c r="R114" s="212">
        <v>1.2239001534504199E-3</v>
      </c>
      <c r="S114" s="212">
        <v>1.23019322056562E-2</v>
      </c>
      <c r="T114" s="212">
        <v>0.99993281375974197</v>
      </c>
      <c r="U114" s="212">
        <v>0.99475912114493004</v>
      </c>
      <c r="V114" s="212">
        <v>1.00553866936846</v>
      </c>
      <c r="W114" s="212">
        <v>1.0047020890709999</v>
      </c>
      <c r="X114" s="212"/>
      <c r="Y114" s="122">
        <v>14884</v>
      </c>
      <c r="Z114" s="122">
        <v>14883</v>
      </c>
      <c r="AA114" s="122">
        <v>14805</v>
      </c>
      <c r="AB114" s="122">
        <v>14887</v>
      </c>
      <c r="AC114" s="122">
        <v>14957</v>
      </c>
      <c r="AD114" s="122">
        <v>15141</v>
      </c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</row>
    <row r="115" spans="1:40" ht="12.75" x14ac:dyDescent="0.2">
      <c r="A115" s="122" t="s">
        <v>462</v>
      </c>
      <c r="B115" s="122">
        <v>19</v>
      </c>
      <c r="C115" s="122">
        <v>0</v>
      </c>
      <c r="D115" s="122">
        <v>0</v>
      </c>
      <c r="E115" s="122">
        <v>0</v>
      </c>
      <c r="F115" s="122">
        <v>19.0838277792359</v>
      </c>
      <c r="G115" s="122">
        <v>0</v>
      </c>
      <c r="H115" s="122"/>
      <c r="I115" s="122">
        <v>12098</v>
      </c>
      <c r="J115" s="122">
        <v>12513</v>
      </c>
      <c r="K115" s="122"/>
      <c r="L115" s="122">
        <v>704</v>
      </c>
      <c r="M115" s="122">
        <v>682</v>
      </c>
      <c r="N115" s="122"/>
      <c r="O115" s="122">
        <v>1675</v>
      </c>
      <c r="P115" s="122">
        <v>1764</v>
      </c>
      <c r="Q115" s="122"/>
      <c r="R115" s="212">
        <v>2.8393644500879201E-3</v>
      </c>
      <c r="S115" s="212">
        <v>5.51867551787571E-3</v>
      </c>
      <c r="T115" s="212">
        <v>0.99296230383433104</v>
      </c>
      <c r="U115" s="212">
        <v>1.00260692464358</v>
      </c>
      <c r="V115" s="212">
        <v>1.0043064922401901</v>
      </c>
      <c r="W115" s="212">
        <v>1.0115695792880299</v>
      </c>
      <c r="X115" s="212"/>
      <c r="Y115" s="122">
        <v>12362</v>
      </c>
      <c r="Z115" s="122">
        <v>12275</v>
      </c>
      <c r="AA115" s="122">
        <v>12307</v>
      </c>
      <c r="AB115" s="122">
        <v>12360</v>
      </c>
      <c r="AC115" s="122">
        <v>12503</v>
      </c>
      <c r="AD115" s="122">
        <v>12572</v>
      </c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</row>
    <row r="116" spans="1:40" ht="12.75" x14ac:dyDescent="0.2">
      <c r="A116" s="122" t="s">
        <v>463</v>
      </c>
      <c r="B116" s="122">
        <v>44</v>
      </c>
      <c r="C116" s="122">
        <v>0</v>
      </c>
      <c r="D116" s="122">
        <v>37.630312025461201</v>
      </c>
      <c r="E116" s="122">
        <v>0</v>
      </c>
      <c r="F116" s="122">
        <v>6.8213781583577298</v>
      </c>
      <c r="G116" s="122">
        <v>0</v>
      </c>
      <c r="H116" s="122"/>
      <c r="I116" s="122">
        <v>15320</v>
      </c>
      <c r="J116" s="122">
        <v>17430</v>
      </c>
      <c r="K116" s="122"/>
      <c r="L116" s="122">
        <v>1101</v>
      </c>
      <c r="M116" s="122">
        <v>1258</v>
      </c>
      <c r="N116" s="122"/>
      <c r="O116" s="122">
        <v>2402</v>
      </c>
      <c r="P116" s="122">
        <v>2511</v>
      </c>
      <c r="Q116" s="122"/>
      <c r="R116" s="212">
        <v>8.9045008585708595E-3</v>
      </c>
      <c r="S116" s="212">
        <v>1.2167824140503899E-2</v>
      </c>
      <c r="T116" s="212">
        <v>1.0112987630827801</v>
      </c>
      <c r="U116" s="212">
        <v>1.00899682465012</v>
      </c>
      <c r="V116" s="212">
        <v>1.00128212599802</v>
      </c>
      <c r="W116" s="212">
        <v>1.0140853268145</v>
      </c>
      <c r="X116" s="212"/>
      <c r="Y116" s="122">
        <v>16816</v>
      </c>
      <c r="Z116" s="122">
        <v>17006</v>
      </c>
      <c r="AA116" s="122">
        <v>17159</v>
      </c>
      <c r="AB116" s="122">
        <v>17181</v>
      </c>
      <c r="AC116" s="122">
        <v>17423</v>
      </c>
      <c r="AD116" s="122">
        <v>17635</v>
      </c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</row>
    <row r="117" spans="1:40" ht="12.75" x14ac:dyDescent="0.2">
      <c r="A117" s="122" t="s">
        <v>464</v>
      </c>
      <c r="B117" s="122">
        <v>28</v>
      </c>
      <c r="C117" s="122">
        <v>0</v>
      </c>
      <c r="D117" s="122">
        <v>0</v>
      </c>
      <c r="E117" s="122">
        <v>28.257566270089701</v>
      </c>
      <c r="F117" s="122">
        <v>0</v>
      </c>
      <c r="G117" s="122">
        <v>0</v>
      </c>
      <c r="H117" s="122"/>
      <c r="I117" s="122">
        <v>14044</v>
      </c>
      <c r="J117" s="122">
        <v>14373</v>
      </c>
      <c r="K117" s="122"/>
      <c r="L117" s="122">
        <v>639</v>
      </c>
      <c r="M117" s="122">
        <v>662</v>
      </c>
      <c r="N117" s="122"/>
      <c r="O117" s="122">
        <v>1749</v>
      </c>
      <c r="P117" s="122">
        <v>1681</v>
      </c>
      <c r="Q117" s="122"/>
      <c r="R117" s="212">
        <v>2.2696072924959202E-3</v>
      </c>
      <c r="S117" s="212">
        <v>1.13186584264982E-2</v>
      </c>
      <c r="T117" s="212">
        <v>1.00084086609207</v>
      </c>
      <c r="U117" s="212">
        <v>0.99922985367219797</v>
      </c>
      <c r="V117" s="212">
        <v>1.0126121076233201</v>
      </c>
      <c r="W117" s="212">
        <v>0.99647107666758905</v>
      </c>
      <c r="X117" s="212"/>
      <c r="Y117" s="122">
        <v>14271</v>
      </c>
      <c r="Z117" s="122">
        <v>14283</v>
      </c>
      <c r="AA117" s="122">
        <v>14272</v>
      </c>
      <c r="AB117" s="122">
        <v>14452</v>
      </c>
      <c r="AC117" s="122">
        <v>14401</v>
      </c>
      <c r="AD117" s="122">
        <v>14564</v>
      </c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</row>
    <row r="118" spans="1:40" ht="12.75" x14ac:dyDescent="0.2">
      <c r="A118" s="122" t="s">
        <v>465</v>
      </c>
      <c r="B118" s="122">
        <v>0</v>
      </c>
      <c r="C118" s="122">
        <v>0</v>
      </c>
      <c r="D118" s="122">
        <v>0</v>
      </c>
      <c r="E118" s="122">
        <v>0</v>
      </c>
      <c r="F118" s="122">
        <v>0</v>
      </c>
      <c r="G118" s="122">
        <v>0</v>
      </c>
      <c r="H118" s="122"/>
      <c r="I118" s="122">
        <v>30087</v>
      </c>
      <c r="J118" s="122">
        <v>32438</v>
      </c>
      <c r="K118" s="122"/>
      <c r="L118" s="122">
        <v>2030</v>
      </c>
      <c r="M118" s="122">
        <v>2052</v>
      </c>
      <c r="N118" s="122"/>
      <c r="O118" s="122">
        <v>4725</v>
      </c>
      <c r="P118" s="122">
        <v>4681</v>
      </c>
      <c r="Q118" s="122"/>
      <c r="R118" s="212">
        <v>4.5723784974796003E-3</v>
      </c>
      <c r="S118" s="212">
        <v>1.40640454995054E-2</v>
      </c>
      <c r="T118" s="212">
        <v>0.99915006138445595</v>
      </c>
      <c r="U118" s="212">
        <v>1.00270951480781</v>
      </c>
      <c r="V118" s="212">
        <v>1.01206560673663</v>
      </c>
      <c r="W118" s="212">
        <v>1.00440856876746</v>
      </c>
      <c r="X118" s="212"/>
      <c r="Y118" s="122">
        <v>31767</v>
      </c>
      <c r="Z118" s="122">
        <v>31740</v>
      </c>
      <c r="AA118" s="122">
        <v>31826</v>
      </c>
      <c r="AB118" s="122">
        <v>32210</v>
      </c>
      <c r="AC118" s="122">
        <v>32352</v>
      </c>
      <c r="AD118" s="122">
        <v>32807</v>
      </c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</row>
    <row r="119" spans="1:40" ht="12.75" x14ac:dyDescent="0.2">
      <c r="A119" s="122" t="s">
        <v>466</v>
      </c>
      <c r="B119" s="122">
        <v>301</v>
      </c>
      <c r="C119" s="122">
        <v>0</v>
      </c>
      <c r="D119" s="122">
        <v>21.363980219139702</v>
      </c>
      <c r="E119" s="122">
        <v>0</v>
      </c>
      <c r="F119" s="122">
        <v>23.186329147497801</v>
      </c>
      <c r="G119" s="122">
        <v>256.14872125822097</v>
      </c>
      <c r="H119" s="122"/>
      <c r="I119" s="122">
        <v>122062</v>
      </c>
      <c r="J119" s="122">
        <v>137909</v>
      </c>
      <c r="K119" s="122"/>
      <c r="L119" s="122">
        <v>7525</v>
      </c>
      <c r="M119" s="122">
        <v>8470</v>
      </c>
      <c r="N119" s="122"/>
      <c r="O119" s="122">
        <v>16981</v>
      </c>
      <c r="P119" s="122">
        <v>17948</v>
      </c>
      <c r="Q119" s="122"/>
      <c r="R119" s="212">
        <v>1.3548708492161899E-2</v>
      </c>
      <c r="S119" s="212">
        <v>1.73165837913286E-2</v>
      </c>
      <c r="T119" s="212">
        <v>1.0110090757746599</v>
      </c>
      <c r="U119" s="212">
        <v>1.00760346633076</v>
      </c>
      <c r="V119" s="212">
        <v>1.01652307506929</v>
      </c>
      <c r="W119" s="212">
        <v>1.01909940879254</v>
      </c>
      <c r="X119" s="212"/>
      <c r="Y119" s="122">
        <v>130347</v>
      </c>
      <c r="Z119" s="122">
        <v>131782</v>
      </c>
      <c r="AA119" s="122">
        <v>132784</v>
      </c>
      <c r="AB119" s="122">
        <v>134978</v>
      </c>
      <c r="AC119" s="122">
        <v>137556</v>
      </c>
      <c r="AD119" s="122">
        <v>139938</v>
      </c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</row>
    <row r="120" spans="1:40" ht="12.75" x14ac:dyDescent="0.2">
      <c r="A120" s="122" t="s">
        <v>467</v>
      </c>
      <c r="B120" s="122">
        <v>39</v>
      </c>
      <c r="C120" s="122">
        <v>0</v>
      </c>
      <c r="D120" s="122">
        <v>0</v>
      </c>
      <c r="E120" s="122">
        <v>39.067583450869797</v>
      </c>
      <c r="F120" s="122">
        <v>0</v>
      </c>
      <c r="G120" s="122">
        <v>0</v>
      </c>
      <c r="H120" s="122"/>
      <c r="I120" s="122">
        <v>49148</v>
      </c>
      <c r="J120" s="122">
        <v>51048</v>
      </c>
      <c r="K120" s="122"/>
      <c r="L120" s="122">
        <v>2626</v>
      </c>
      <c r="M120" s="122">
        <v>2758</v>
      </c>
      <c r="N120" s="122"/>
      <c r="O120" s="122">
        <v>7043</v>
      </c>
      <c r="P120" s="122">
        <v>6740</v>
      </c>
      <c r="Q120" s="122"/>
      <c r="R120" s="212">
        <v>3.8485585898999598E-3</v>
      </c>
      <c r="S120" s="212">
        <v>8.3398744113029801E-3</v>
      </c>
      <c r="T120" s="212">
        <v>0.99918299025566404</v>
      </c>
      <c r="U120" s="212">
        <v>1.0014359219815701</v>
      </c>
      <c r="V120" s="212">
        <v>1.0055562193810501</v>
      </c>
      <c r="W120" s="212">
        <v>1.0092488067652901</v>
      </c>
      <c r="X120" s="212"/>
      <c r="Y120" s="122">
        <v>50183</v>
      </c>
      <c r="Z120" s="122">
        <v>50142</v>
      </c>
      <c r="AA120" s="122">
        <v>50214</v>
      </c>
      <c r="AB120" s="122">
        <v>50493</v>
      </c>
      <c r="AC120" s="122">
        <v>50960</v>
      </c>
      <c r="AD120" s="122">
        <v>51385</v>
      </c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</row>
    <row r="121" spans="1:40" ht="12.75" x14ac:dyDescent="0.2">
      <c r="A121" s="122" t="s">
        <v>468</v>
      </c>
      <c r="B121" s="122">
        <v>0</v>
      </c>
      <c r="C121" s="122">
        <v>0</v>
      </c>
      <c r="D121" s="122">
        <v>0</v>
      </c>
      <c r="E121" s="122">
        <v>0</v>
      </c>
      <c r="F121" s="122">
        <v>0</v>
      </c>
      <c r="G121" s="122">
        <v>0</v>
      </c>
      <c r="H121" s="122"/>
      <c r="I121" s="122">
        <v>23482</v>
      </c>
      <c r="J121" s="122">
        <v>25610</v>
      </c>
      <c r="K121" s="122"/>
      <c r="L121" s="122">
        <v>1405</v>
      </c>
      <c r="M121" s="122">
        <v>1438</v>
      </c>
      <c r="N121" s="122"/>
      <c r="O121" s="122">
        <v>3573</v>
      </c>
      <c r="P121" s="122">
        <v>3664</v>
      </c>
      <c r="Q121" s="122"/>
      <c r="R121" s="212">
        <v>9.0376652507611101E-3</v>
      </c>
      <c r="S121" s="212">
        <v>8.71979354031438E-3</v>
      </c>
      <c r="T121" s="212">
        <v>1.0085123631941599</v>
      </c>
      <c r="U121" s="212">
        <v>1.0060691318327999</v>
      </c>
      <c r="V121" s="212">
        <v>1.00874915105269</v>
      </c>
      <c r="W121" s="212">
        <v>1.01283168316832</v>
      </c>
      <c r="X121" s="212"/>
      <c r="Y121" s="122">
        <v>24670</v>
      </c>
      <c r="Z121" s="122">
        <v>24880</v>
      </c>
      <c r="AA121" s="122">
        <v>25031</v>
      </c>
      <c r="AB121" s="122">
        <v>25250</v>
      </c>
      <c r="AC121" s="122">
        <v>25574</v>
      </c>
      <c r="AD121" s="122">
        <v>25797</v>
      </c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</row>
    <row r="122" spans="1:40" ht="12.75" x14ac:dyDescent="0.2">
      <c r="A122" s="122" t="s">
        <v>469</v>
      </c>
      <c r="B122" s="122">
        <v>6</v>
      </c>
      <c r="C122" s="122">
        <v>0</v>
      </c>
      <c r="D122" s="122">
        <v>0</v>
      </c>
      <c r="E122" s="122">
        <v>5.7814913448735004</v>
      </c>
      <c r="F122" s="122">
        <v>0</v>
      </c>
      <c r="G122" s="122">
        <v>0</v>
      </c>
      <c r="H122" s="122"/>
      <c r="I122" s="122">
        <v>14274</v>
      </c>
      <c r="J122" s="122">
        <v>15020</v>
      </c>
      <c r="K122" s="122"/>
      <c r="L122" s="122">
        <v>811</v>
      </c>
      <c r="M122" s="122">
        <v>853</v>
      </c>
      <c r="N122" s="122"/>
      <c r="O122" s="122">
        <v>1997</v>
      </c>
      <c r="P122" s="122">
        <v>1950</v>
      </c>
      <c r="Q122" s="122"/>
      <c r="R122" s="212">
        <v>1.6598402309846399E-3</v>
      </c>
      <c r="S122" s="212">
        <v>1.9234622320176298E-2</v>
      </c>
      <c r="T122" s="212">
        <v>1.0044372730939899</v>
      </c>
      <c r="U122" s="212">
        <v>0.99872824631860802</v>
      </c>
      <c r="V122" s="212">
        <v>1.0002680785470099</v>
      </c>
      <c r="W122" s="212">
        <v>1.00321608040201</v>
      </c>
      <c r="X122" s="212"/>
      <c r="Y122" s="122">
        <v>14874</v>
      </c>
      <c r="Z122" s="122">
        <v>14940</v>
      </c>
      <c r="AA122" s="122">
        <v>14921</v>
      </c>
      <c r="AB122" s="122">
        <v>14925</v>
      </c>
      <c r="AC122" s="122">
        <v>14973</v>
      </c>
      <c r="AD122" s="122">
        <v>15261</v>
      </c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</row>
    <row r="123" spans="1:40" ht="12.75" x14ac:dyDescent="0.2">
      <c r="A123" s="122" t="s">
        <v>470</v>
      </c>
      <c r="B123" s="122">
        <v>0</v>
      </c>
      <c r="C123" s="122">
        <v>0</v>
      </c>
      <c r="D123" s="122">
        <v>0</v>
      </c>
      <c r="E123" s="122">
        <v>0</v>
      </c>
      <c r="F123" s="122">
        <v>0</v>
      </c>
      <c r="G123" s="122">
        <v>0</v>
      </c>
      <c r="H123" s="122"/>
      <c r="I123" s="122">
        <v>14604</v>
      </c>
      <c r="J123" s="122">
        <v>15970</v>
      </c>
      <c r="K123" s="122"/>
      <c r="L123" s="122">
        <v>924</v>
      </c>
      <c r="M123" s="122">
        <v>987</v>
      </c>
      <c r="N123" s="122"/>
      <c r="O123" s="122">
        <v>2283</v>
      </c>
      <c r="P123" s="122">
        <v>2266</v>
      </c>
      <c r="Q123" s="122"/>
      <c r="R123" s="212">
        <v>7.9005796406033096E-3</v>
      </c>
      <c r="S123" s="212">
        <v>1.2019531739076E-2</v>
      </c>
      <c r="T123" s="212">
        <v>1.00232573163641</v>
      </c>
      <c r="U123" s="212">
        <v>1.00831453432162</v>
      </c>
      <c r="V123" s="212">
        <v>1.0077985170033199</v>
      </c>
      <c r="W123" s="212">
        <v>1.0131929468476499</v>
      </c>
      <c r="X123" s="212"/>
      <c r="Y123" s="122">
        <v>15479</v>
      </c>
      <c r="Z123" s="122">
        <v>15515</v>
      </c>
      <c r="AA123" s="122">
        <v>15644</v>
      </c>
      <c r="AB123" s="122">
        <v>15766</v>
      </c>
      <c r="AC123" s="122">
        <v>15974</v>
      </c>
      <c r="AD123" s="122">
        <v>16166</v>
      </c>
      <c r="AE123" s="122"/>
      <c r="AF123" s="122"/>
      <c r="AG123" s="122"/>
      <c r="AH123" s="122"/>
      <c r="AI123" s="122"/>
      <c r="AJ123" s="122"/>
      <c r="AK123" s="122"/>
      <c r="AL123" s="122"/>
      <c r="AM123" s="122"/>
      <c r="AN123" s="122"/>
    </row>
    <row r="124" spans="1:40" ht="12.75" x14ac:dyDescent="0.2">
      <c r="A124" s="122" t="s">
        <v>471</v>
      </c>
      <c r="B124" s="122">
        <v>70</v>
      </c>
      <c r="C124" s="122">
        <v>0</v>
      </c>
      <c r="D124" s="122">
        <v>27.459148162932301</v>
      </c>
      <c r="E124" s="122">
        <v>43.014009576166004</v>
      </c>
      <c r="F124" s="122">
        <v>0</v>
      </c>
      <c r="G124" s="122">
        <v>0</v>
      </c>
      <c r="H124" s="122"/>
      <c r="I124" s="122">
        <v>16048</v>
      </c>
      <c r="J124" s="122">
        <v>16917</v>
      </c>
      <c r="K124" s="122"/>
      <c r="L124" s="122">
        <v>853</v>
      </c>
      <c r="M124" s="122">
        <v>971</v>
      </c>
      <c r="N124" s="122"/>
      <c r="O124" s="122">
        <v>2342</v>
      </c>
      <c r="P124" s="122">
        <v>2236</v>
      </c>
      <c r="Q124" s="122"/>
      <c r="R124" s="212">
        <v>4.7748343362887802E-3</v>
      </c>
      <c r="S124" s="212">
        <v>1.0886285646669E-2</v>
      </c>
      <c r="T124" s="212">
        <v>1.00410058493638</v>
      </c>
      <c r="U124" s="212">
        <v>1.00390366944928</v>
      </c>
      <c r="V124" s="212">
        <v>1.00179468772434</v>
      </c>
      <c r="W124" s="212">
        <v>1.0093156574704401</v>
      </c>
      <c r="X124" s="212"/>
      <c r="Y124" s="122">
        <v>16583</v>
      </c>
      <c r="Z124" s="122">
        <v>16651</v>
      </c>
      <c r="AA124" s="122">
        <v>16716</v>
      </c>
      <c r="AB124" s="122">
        <v>16746</v>
      </c>
      <c r="AC124" s="122">
        <v>16902</v>
      </c>
      <c r="AD124" s="122">
        <v>17086</v>
      </c>
      <c r="AE124" s="122"/>
      <c r="AF124" s="122"/>
      <c r="AG124" s="122"/>
      <c r="AH124" s="122"/>
      <c r="AI124" s="122"/>
      <c r="AJ124" s="122"/>
      <c r="AK124" s="122"/>
      <c r="AL124" s="122"/>
      <c r="AM124" s="122"/>
      <c r="AN124" s="122"/>
    </row>
    <row r="125" spans="1:40" ht="12.75" x14ac:dyDescent="0.2">
      <c r="A125" s="122" t="s">
        <v>472</v>
      </c>
      <c r="B125" s="122">
        <v>0</v>
      </c>
      <c r="C125" s="122">
        <v>0</v>
      </c>
      <c r="D125" s="122">
        <v>0</v>
      </c>
      <c r="E125" s="122">
        <v>0</v>
      </c>
      <c r="F125" s="122">
        <v>0</v>
      </c>
      <c r="G125" s="122">
        <v>0</v>
      </c>
      <c r="H125" s="122"/>
      <c r="I125" s="122">
        <v>75915</v>
      </c>
      <c r="J125" s="122">
        <v>82510</v>
      </c>
      <c r="K125" s="122"/>
      <c r="L125" s="122">
        <v>4554</v>
      </c>
      <c r="M125" s="122">
        <v>4779</v>
      </c>
      <c r="N125" s="122"/>
      <c r="O125" s="122">
        <v>11055</v>
      </c>
      <c r="P125" s="122">
        <v>11154</v>
      </c>
      <c r="Q125" s="122"/>
      <c r="R125" s="212">
        <v>7.7001219189418704E-3</v>
      </c>
      <c r="S125" s="212">
        <v>7.2476084106249698E-3</v>
      </c>
      <c r="T125" s="212">
        <v>1.00640937370905</v>
      </c>
      <c r="U125" s="212">
        <v>1.00743827352447</v>
      </c>
      <c r="V125" s="212">
        <v>1.0085562949884599</v>
      </c>
      <c r="W125" s="212">
        <v>1.00839801189922</v>
      </c>
      <c r="X125" s="212"/>
      <c r="Y125" s="122">
        <v>79883</v>
      </c>
      <c r="Z125" s="122">
        <v>80395</v>
      </c>
      <c r="AA125" s="122">
        <v>80993</v>
      </c>
      <c r="AB125" s="122">
        <v>81686</v>
      </c>
      <c r="AC125" s="122">
        <v>82372</v>
      </c>
      <c r="AD125" s="122">
        <v>82969</v>
      </c>
      <c r="AE125" s="122"/>
      <c r="AF125" s="122"/>
      <c r="AG125" s="122"/>
      <c r="AH125" s="122"/>
      <c r="AI125" s="122"/>
      <c r="AJ125" s="122"/>
      <c r="AK125" s="122"/>
      <c r="AL125" s="122"/>
      <c r="AM125" s="122"/>
      <c r="AN125" s="122"/>
    </row>
    <row r="126" spans="1:40" ht="12.75" x14ac:dyDescent="0.2">
      <c r="A126" s="122" t="s">
        <v>473</v>
      </c>
      <c r="B126" s="122">
        <v>137</v>
      </c>
      <c r="C126" s="122">
        <v>0</v>
      </c>
      <c r="D126" s="122">
        <v>0</v>
      </c>
      <c r="E126" s="122">
        <v>0</v>
      </c>
      <c r="F126" s="122">
        <v>136.89343449488601</v>
      </c>
      <c r="G126" s="122">
        <v>0</v>
      </c>
      <c r="H126" s="122"/>
      <c r="I126" s="122">
        <v>26704</v>
      </c>
      <c r="J126" s="122">
        <v>30104</v>
      </c>
      <c r="K126" s="122"/>
      <c r="L126" s="122">
        <v>2232</v>
      </c>
      <c r="M126" s="122">
        <v>2130</v>
      </c>
      <c r="N126" s="122"/>
      <c r="O126" s="122">
        <v>4450</v>
      </c>
      <c r="P126" s="122">
        <v>4977</v>
      </c>
      <c r="Q126" s="122"/>
      <c r="R126" s="212">
        <v>6.7452032411128302E-3</v>
      </c>
      <c r="S126" s="212">
        <v>1.32659507264687E-2</v>
      </c>
      <c r="T126" s="212">
        <v>1.0054646675091401</v>
      </c>
      <c r="U126" s="212">
        <v>1.0067257719351901</v>
      </c>
      <c r="V126" s="212">
        <v>1.0056011067246999</v>
      </c>
      <c r="W126" s="212">
        <v>1.00919370533168</v>
      </c>
      <c r="X126" s="212"/>
      <c r="Y126" s="122">
        <v>29279</v>
      </c>
      <c r="Z126" s="122">
        <v>29439</v>
      </c>
      <c r="AA126" s="122">
        <v>29637</v>
      </c>
      <c r="AB126" s="122">
        <v>29803</v>
      </c>
      <c r="AC126" s="122">
        <v>30077</v>
      </c>
      <c r="AD126" s="122">
        <v>30476</v>
      </c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122"/>
    </row>
    <row r="127" spans="1:40" ht="12.75" x14ac:dyDescent="0.2">
      <c r="A127" s="122" t="s">
        <v>474</v>
      </c>
      <c r="B127" s="122">
        <v>59</v>
      </c>
      <c r="C127" s="122">
        <v>0</v>
      </c>
      <c r="D127" s="122">
        <v>52.044543549576098</v>
      </c>
      <c r="E127" s="122">
        <v>0</v>
      </c>
      <c r="F127" s="122">
        <v>7.2745131124120999</v>
      </c>
      <c r="G127" s="122">
        <v>0</v>
      </c>
      <c r="H127" s="122"/>
      <c r="I127" s="122">
        <v>39346</v>
      </c>
      <c r="J127" s="122">
        <v>43961</v>
      </c>
      <c r="K127" s="122"/>
      <c r="L127" s="122">
        <v>2478</v>
      </c>
      <c r="M127" s="122">
        <v>2899</v>
      </c>
      <c r="N127" s="122"/>
      <c r="O127" s="122">
        <v>5511</v>
      </c>
      <c r="P127" s="122">
        <v>5765</v>
      </c>
      <c r="Q127" s="122"/>
      <c r="R127" s="212">
        <v>1.0325654317156799E-2</v>
      </c>
      <c r="S127" s="212">
        <v>1.3221784028996699E-2</v>
      </c>
      <c r="T127" s="212">
        <v>1.0094059523526799</v>
      </c>
      <c r="U127" s="212">
        <v>1.0103536720239099</v>
      </c>
      <c r="V127" s="212">
        <v>1.01320539394927</v>
      </c>
      <c r="W127" s="212">
        <v>1.0083440603162901</v>
      </c>
      <c r="X127" s="212"/>
      <c r="Y127" s="122">
        <v>42101</v>
      </c>
      <c r="Z127" s="122">
        <v>42497</v>
      </c>
      <c r="AA127" s="122">
        <v>42937</v>
      </c>
      <c r="AB127" s="122">
        <v>43504</v>
      </c>
      <c r="AC127" s="122">
        <v>43867</v>
      </c>
      <c r="AD127" s="122">
        <v>44447</v>
      </c>
      <c r="AE127" s="122"/>
      <c r="AF127" s="122"/>
      <c r="AG127" s="122"/>
      <c r="AH127" s="122"/>
      <c r="AI127" s="122"/>
      <c r="AJ127" s="122"/>
      <c r="AK127" s="122"/>
      <c r="AL127" s="122"/>
      <c r="AM127" s="122"/>
      <c r="AN127" s="122"/>
    </row>
    <row r="128" spans="1:40" ht="12.75" x14ac:dyDescent="0.2">
      <c r="A128" s="122" t="s">
        <v>475</v>
      </c>
      <c r="B128" s="122">
        <v>715</v>
      </c>
      <c r="C128" s="122">
        <v>0</v>
      </c>
      <c r="D128" s="122">
        <v>0</v>
      </c>
      <c r="E128" s="122">
        <v>0</v>
      </c>
      <c r="F128" s="122">
        <v>179.198753601785</v>
      </c>
      <c r="G128" s="122">
        <v>536.08609157948899</v>
      </c>
      <c r="H128" s="122"/>
      <c r="I128" s="122">
        <v>18854</v>
      </c>
      <c r="J128" s="122">
        <v>23324</v>
      </c>
      <c r="K128" s="122"/>
      <c r="L128" s="122">
        <v>1663</v>
      </c>
      <c r="M128" s="122">
        <v>1704</v>
      </c>
      <c r="N128" s="122"/>
      <c r="O128" s="122">
        <v>3459</v>
      </c>
      <c r="P128" s="122">
        <v>3950</v>
      </c>
      <c r="Q128" s="122"/>
      <c r="R128" s="212">
        <v>1.4543288316521999E-2</v>
      </c>
      <c r="S128" s="212">
        <v>2.3597048223785801E-2</v>
      </c>
      <c r="T128" s="212">
        <v>1.0136818181818199</v>
      </c>
      <c r="U128" s="212">
        <v>1.0091475718577601</v>
      </c>
      <c r="V128" s="212">
        <v>1.0184847811597399</v>
      </c>
      <c r="W128" s="212">
        <v>1.01688408010122</v>
      </c>
      <c r="X128" s="212"/>
      <c r="Y128" s="122">
        <v>22000</v>
      </c>
      <c r="Z128" s="122">
        <v>22301</v>
      </c>
      <c r="AA128" s="122">
        <v>22505</v>
      </c>
      <c r="AB128" s="122">
        <v>22921</v>
      </c>
      <c r="AC128" s="122">
        <v>23308</v>
      </c>
      <c r="AD128" s="122">
        <v>23858</v>
      </c>
      <c r="AE128" s="122"/>
      <c r="AF128" s="122"/>
      <c r="AG128" s="122"/>
      <c r="AH128" s="122"/>
      <c r="AI128" s="122"/>
      <c r="AJ128" s="122"/>
      <c r="AK128" s="122"/>
      <c r="AL128" s="122"/>
      <c r="AM128" s="122"/>
      <c r="AN128" s="122"/>
    </row>
    <row r="129" spans="1:40" ht="12.75" x14ac:dyDescent="0.2">
      <c r="A129" s="122" t="s">
        <v>476</v>
      </c>
      <c r="B129" s="122">
        <v>81</v>
      </c>
      <c r="C129" s="122">
        <v>0</v>
      </c>
      <c r="D129" s="122">
        <v>0</v>
      </c>
      <c r="E129" s="122">
        <v>0</v>
      </c>
      <c r="F129" s="122">
        <v>81.063907488562805</v>
      </c>
      <c r="G129" s="122">
        <v>0</v>
      </c>
      <c r="H129" s="122"/>
      <c r="I129" s="122">
        <v>102257</v>
      </c>
      <c r="J129" s="122">
        <v>116834</v>
      </c>
      <c r="K129" s="122"/>
      <c r="L129" s="122">
        <v>6350</v>
      </c>
      <c r="M129" s="122">
        <v>6663</v>
      </c>
      <c r="N129" s="122"/>
      <c r="O129" s="122">
        <v>13229</v>
      </c>
      <c r="P129" s="122">
        <v>14564</v>
      </c>
      <c r="Q129" s="122"/>
      <c r="R129" s="212">
        <v>1.0760553747080299E-2</v>
      </c>
      <c r="S129" s="212">
        <v>1.41581392159888E-2</v>
      </c>
      <c r="T129" s="212">
        <v>1.0104658651781899</v>
      </c>
      <c r="U129" s="212">
        <v>1.01191551141092</v>
      </c>
      <c r="V129" s="212">
        <v>1.0140847534730699</v>
      </c>
      <c r="W129" s="212">
        <v>1.00659086595697</v>
      </c>
      <c r="X129" s="212"/>
      <c r="Y129" s="122">
        <v>111792</v>
      </c>
      <c r="Z129" s="122">
        <v>112962</v>
      </c>
      <c r="AA129" s="122">
        <v>114308</v>
      </c>
      <c r="AB129" s="122">
        <v>115918</v>
      </c>
      <c r="AC129" s="122">
        <v>116682</v>
      </c>
      <c r="AD129" s="122">
        <v>118334</v>
      </c>
      <c r="AE129" s="122"/>
      <c r="AF129" s="122"/>
      <c r="AG129" s="122"/>
      <c r="AH129" s="122"/>
      <c r="AI129" s="122"/>
      <c r="AJ129" s="122"/>
      <c r="AK129" s="122"/>
      <c r="AL129" s="122"/>
      <c r="AM129" s="122"/>
      <c r="AN129" s="122"/>
    </row>
    <row r="130" spans="1:40" ht="12.75" x14ac:dyDescent="0.2">
      <c r="A130" s="122" t="s">
        <v>477</v>
      </c>
      <c r="B130" s="122">
        <v>329</v>
      </c>
      <c r="C130" s="122">
        <v>0</v>
      </c>
      <c r="D130" s="122">
        <v>75.977146688097704</v>
      </c>
      <c r="E130" s="122">
        <v>0</v>
      </c>
      <c r="F130" s="122">
        <v>66.295445763179004</v>
      </c>
      <c r="G130" s="122">
        <v>187.01624123456901</v>
      </c>
      <c r="H130" s="122"/>
      <c r="I130" s="122">
        <v>271271</v>
      </c>
      <c r="J130" s="122">
        <v>322574</v>
      </c>
      <c r="K130" s="122"/>
      <c r="L130" s="122">
        <v>19124</v>
      </c>
      <c r="M130" s="122">
        <v>22944</v>
      </c>
      <c r="N130" s="122"/>
      <c r="O130" s="122">
        <v>33958</v>
      </c>
      <c r="P130" s="122">
        <v>37141</v>
      </c>
      <c r="Q130" s="122"/>
      <c r="R130" s="212">
        <v>1.59634431576323E-2</v>
      </c>
      <c r="S130" s="212">
        <v>1.57747616237538E-2</v>
      </c>
      <c r="T130" s="212">
        <v>1.0165483147257199</v>
      </c>
      <c r="U130" s="212">
        <v>1.01589156497085</v>
      </c>
      <c r="V130" s="212">
        <v>1.01693747616866</v>
      </c>
      <c r="W130" s="212">
        <v>1.01447814100039</v>
      </c>
      <c r="X130" s="212"/>
      <c r="Y130" s="122">
        <v>302206</v>
      </c>
      <c r="Z130" s="122">
        <v>307207</v>
      </c>
      <c r="AA130" s="122">
        <v>312089</v>
      </c>
      <c r="AB130" s="122">
        <v>317375</v>
      </c>
      <c r="AC130" s="122">
        <v>321970</v>
      </c>
      <c r="AD130" s="122">
        <v>327049</v>
      </c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</row>
    <row r="131" spans="1:40" ht="12.75" x14ac:dyDescent="0.2">
      <c r="A131" s="122" t="s">
        <v>478</v>
      </c>
      <c r="B131" s="122">
        <v>54</v>
      </c>
      <c r="C131" s="122">
        <v>0</v>
      </c>
      <c r="D131" s="122">
        <v>11.6980999912877</v>
      </c>
      <c r="E131" s="122">
        <v>42.443260768874502</v>
      </c>
      <c r="F131" s="122">
        <v>0</v>
      </c>
      <c r="G131" s="122">
        <v>0</v>
      </c>
      <c r="H131" s="122"/>
      <c r="I131" s="122">
        <v>12600</v>
      </c>
      <c r="J131" s="122">
        <v>12954</v>
      </c>
      <c r="K131" s="122"/>
      <c r="L131" s="122">
        <v>671</v>
      </c>
      <c r="M131" s="122">
        <v>746</v>
      </c>
      <c r="N131" s="122"/>
      <c r="O131" s="122">
        <v>1815</v>
      </c>
      <c r="P131" s="122">
        <v>1734</v>
      </c>
      <c r="Q131" s="122"/>
      <c r="R131" s="212">
        <v>4.7797639848983203E-3</v>
      </c>
      <c r="S131" s="212">
        <v>1.32404181184669E-2</v>
      </c>
      <c r="T131" s="212">
        <v>0.99810591113566405</v>
      </c>
      <c r="U131" s="212">
        <v>1.0030837352731901</v>
      </c>
      <c r="V131" s="212">
        <v>1.0098533816805899</v>
      </c>
      <c r="W131" s="212">
        <v>1.0081180235734899</v>
      </c>
      <c r="X131" s="212"/>
      <c r="Y131" s="122">
        <v>12671</v>
      </c>
      <c r="Z131" s="122">
        <v>12647</v>
      </c>
      <c r="AA131" s="122">
        <v>12686</v>
      </c>
      <c r="AB131" s="122">
        <v>12811</v>
      </c>
      <c r="AC131" s="122">
        <v>12915</v>
      </c>
      <c r="AD131" s="122">
        <v>13086</v>
      </c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</row>
    <row r="132" spans="1:40" ht="12.75" x14ac:dyDescent="0.2">
      <c r="A132" s="122" t="s">
        <v>479</v>
      </c>
      <c r="B132" s="122">
        <v>0</v>
      </c>
      <c r="C132" s="122">
        <v>0</v>
      </c>
      <c r="D132" s="122">
        <v>0</v>
      </c>
      <c r="E132" s="122">
        <v>0</v>
      </c>
      <c r="F132" s="122">
        <v>0</v>
      </c>
      <c r="G132" s="122">
        <v>0</v>
      </c>
      <c r="H132" s="122"/>
      <c r="I132" s="122">
        <v>6886</v>
      </c>
      <c r="J132" s="122">
        <v>7211</v>
      </c>
      <c r="K132" s="122"/>
      <c r="L132" s="122">
        <v>408</v>
      </c>
      <c r="M132" s="122">
        <v>420</v>
      </c>
      <c r="N132" s="122"/>
      <c r="O132" s="122">
        <v>984</v>
      </c>
      <c r="P132" s="122">
        <v>991</v>
      </c>
      <c r="Q132" s="122"/>
      <c r="R132" s="212">
        <v>1.3254764169265999E-3</v>
      </c>
      <c r="S132" s="212">
        <v>2.64219162842442E-3</v>
      </c>
      <c r="T132" s="212">
        <v>0.99384873479658897</v>
      </c>
      <c r="U132" s="212">
        <v>1.0023913349275599</v>
      </c>
      <c r="V132" s="212">
        <v>1.00561324726354</v>
      </c>
      <c r="W132" s="212">
        <v>1.0034886966229399</v>
      </c>
      <c r="X132" s="212"/>
      <c r="Y132" s="122">
        <v>7153</v>
      </c>
      <c r="Z132" s="122">
        <v>7109</v>
      </c>
      <c r="AA132" s="122">
        <v>7126</v>
      </c>
      <c r="AB132" s="122">
        <v>7166</v>
      </c>
      <c r="AC132" s="122">
        <v>7191</v>
      </c>
      <c r="AD132" s="122">
        <v>7210</v>
      </c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</row>
    <row r="133" spans="1:40" ht="12.75" x14ac:dyDescent="0.2">
      <c r="A133" s="122" t="s">
        <v>480</v>
      </c>
      <c r="B133" s="122">
        <v>154</v>
      </c>
      <c r="C133" s="122">
        <v>0</v>
      </c>
      <c r="D133" s="122">
        <v>0</v>
      </c>
      <c r="E133" s="122">
        <v>153.85806451612899</v>
      </c>
      <c r="F133" s="122">
        <v>0</v>
      </c>
      <c r="G133" s="122">
        <v>0</v>
      </c>
      <c r="H133" s="122"/>
      <c r="I133" s="122">
        <v>19425</v>
      </c>
      <c r="J133" s="122">
        <v>19065</v>
      </c>
      <c r="K133" s="122"/>
      <c r="L133" s="122">
        <v>779</v>
      </c>
      <c r="M133" s="122">
        <v>712</v>
      </c>
      <c r="N133" s="122"/>
      <c r="O133" s="122">
        <v>2426</v>
      </c>
      <c r="P133" s="122">
        <v>2139</v>
      </c>
      <c r="Q133" s="122"/>
      <c r="R133" s="212">
        <v>-1.5402533604265099E-3</v>
      </c>
      <c r="S133" s="212">
        <v>1.5776508202736E-2</v>
      </c>
      <c r="T133" s="212">
        <v>0.99281137677762199</v>
      </c>
      <c r="U133" s="212">
        <v>0.99312660685240595</v>
      </c>
      <c r="V133" s="212">
        <v>0.99719991546914599</v>
      </c>
      <c r="W133" s="212">
        <v>1.0108079470198701</v>
      </c>
      <c r="X133" s="212"/>
      <c r="Y133" s="122">
        <v>19197</v>
      </c>
      <c r="Z133" s="122">
        <v>19059</v>
      </c>
      <c r="AA133" s="122">
        <v>18928</v>
      </c>
      <c r="AB133" s="122">
        <v>18875</v>
      </c>
      <c r="AC133" s="122">
        <v>19079</v>
      </c>
      <c r="AD133" s="122">
        <v>19380</v>
      </c>
      <c r="AE133" s="122"/>
      <c r="AF133" s="122"/>
      <c r="AG133" s="122"/>
      <c r="AH133" s="122"/>
      <c r="AI133" s="122"/>
      <c r="AJ133" s="122"/>
      <c r="AK133" s="122"/>
      <c r="AL133" s="122"/>
      <c r="AM133" s="122"/>
      <c r="AN133" s="122"/>
    </row>
    <row r="134" spans="1:40" ht="12.75" x14ac:dyDescent="0.2">
      <c r="A134" s="122" t="s">
        <v>481</v>
      </c>
      <c r="B134" s="122">
        <v>58</v>
      </c>
      <c r="C134" s="122">
        <v>0</v>
      </c>
      <c r="D134" s="122">
        <v>1.9579976528780101</v>
      </c>
      <c r="E134" s="122">
        <v>56.391055417521898</v>
      </c>
      <c r="F134" s="122">
        <v>0</v>
      </c>
      <c r="G134" s="122">
        <v>0</v>
      </c>
      <c r="H134" s="122"/>
      <c r="I134" s="122">
        <v>17501</v>
      </c>
      <c r="J134" s="122">
        <v>18514</v>
      </c>
      <c r="K134" s="122"/>
      <c r="L134" s="122">
        <v>968</v>
      </c>
      <c r="M134" s="122">
        <v>1061</v>
      </c>
      <c r="N134" s="122"/>
      <c r="O134" s="122">
        <v>2456</v>
      </c>
      <c r="P134" s="122">
        <v>2322</v>
      </c>
      <c r="Q134" s="122"/>
      <c r="R134" s="212">
        <v>4.1997900762085196E-3</v>
      </c>
      <c r="S134" s="212">
        <v>1.3158607245356601E-2</v>
      </c>
      <c r="T134" s="212">
        <v>1.0085352422907501</v>
      </c>
      <c r="U134" s="212">
        <v>1.0048048048047999</v>
      </c>
      <c r="V134" s="212">
        <v>1.00103244036298</v>
      </c>
      <c r="W134" s="212">
        <v>1.00244273151666</v>
      </c>
      <c r="X134" s="212"/>
      <c r="Y134" s="122">
        <v>18160</v>
      </c>
      <c r="Z134" s="122">
        <v>18315</v>
      </c>
      <c r="AA134" s="122">
        <v>18403</v>
      </c>
      <c r="AB134" s="122">
        <v>18422</v>
      </c>
      <c r="AC134" s="122">
        <v>18467</v>
      </c>
      <c r="AD134" s="122">
        <v>18710</v>
      </c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</row>
    <row r="135" spans="1:40" ht="12.75" x14ac:dyDescent="0.2">
      <c r="A135" s="122" t="s">
        <v>482</v>
      </c>
      <c r="B135" s="122">
        <v>18</v>
      </c>
      <c r="C135" s="122">
        <v>0</v>
      </c>
      <c r="D135" s="122">
        <v>0</v>
      </c>
      <c r="E135" s="122">
        <v>17.700178229586101</v>
      </c>
      <c r="F135" s="122">
        <v>0</v>
      </c>
      <c r="G135" s="122">
        <v>0</v>
      </c>
      <c r="H135" s="122"/>
      <c r="I135" s="122">
        <v>14415</v>
      </c>
      <c r="J135" s="122">
        <v>15149</v>
      </c>
      <c r="K135" s="122"/>
      <c r="L135" s="122">
        <v>908</v>
      </c>
      <c r="M135" s="122">
        <v>885</v>
      </c>
      <c r="N135" s="122"/>
      <c r="O135" s="122">
        <v>2310</v>
      </c>
      <c r="P135" s="122">
        <v>2242</v>
      </c>
      <c r="Q135" s="122"/>
      <c r="R135" s="212">
        <v>3.9120144278696999E-3</v>
      </c>
      <c r="S135" s="212">
        <v>1.54302670623145E-2</v>
      </c>
      <c r="T135" s="212">
        <v>1.0020763563295401</v>
      </c>
      <c r="U135" s="212">
        <v>1.0046788316288999</v>
      </c>
      <c r="V135" s="212">
        <v>1.0089149091876799</v>
      </c>
      <c r="W135" s="212">
        <v>1</v>
      </c>
      <c r="X135" s="212"/>
      <c r="Y135" s="122">
        <v>14930</v>
      </c>
      <c r="Z135" s="122">
        <v>14961</v>
      </c>
      <c r="AA135" s="122">
        <v>15031</v>
      </c>
      <c r="AB135" s="122">
        <v>15165</v>
      </c>
      <c r="AC135" s="122">
        <v>15165</v>
      </c>
      <c r="AD135" s="122">
        <v>15399</v>
      </c>
      <c r="AE135" s="122"/>
      <c r="AF135" s="122"/>
      <c r="AG135" s="122"/>
      <c r="AH135" s="122"/>
      <c r="AI135" s="122"/>
      <c r="AJ135" s="122"/>
      <c r="AK135" s="122"/>
      <c r="AL135" s="122"/>
      <c r="AM135" s="122"/>
      <c r="AN135" s="122"/>
    </row>
    <row r="136" spans="1:40" ht="12.75" x14ac:dyDescent="0.2">
      <c r="A136" s="122" t="s">
        <v>483</v>
      </c>
      <c r="B136" s="122">
        <v>0</v>
      </c>
      <c r="C136" s="122">
        <v>0</v>
      </c>
      <c r="D136" s="122">
        <v>0</v>
      </c>
      <c r="E136" s="122">
        <v>0</v>
      </c>
      <c r="F136" s="122">
        <v>0</v>
      </c>
      <c r="G136" s="122">
        <v>0</v>
      </c>
      <c r="H136" s="122"/>
      <c r="I136" s="122">
        <v>20602</v>
      </c>
      <c r="J136" s="122">
        <v>23119</v>
      </c>
      <c r="K136" s="122"/>
      <c r="L136" s="122">
        <v>1552</v>
      </c>
      <c r="M136" s="122">
        <v>1662</v>
      </c>
      <c r="N136" s="122"/>
      <c r="O136" s="122">
        <v>3716</v>
      </c>
      <c r="P136" s="122">
        <v>3808</v>
      </c>
      <c r="Q136" s="122"/>
      <c r="R136" s="212">
        <v>8.96811901494576E-3</v>
      </c>
      <c r="S136" s="212">
        <v>1.6827443007310601E-2</v>
      </c>
      <c r="T136" s="212">
        <v>1.0097283242177</v>
      </c>
      <c r="U136" s="212">
        <v>1.00563868045997</v>
      </c>
      <c r="V136" s="212">
        <v>1.01562913907285</v>
      </c>
      <c r="W136" s="212">
        <v>1.0049121891844901</v>
      </c>
      <c r="X136" s="212"/>
      <c r="Y136" s="122">
        <v>22306</v>
      </c>
      <c r="Z136" s="122">
        <v>22523</v>
      </c>
      <c r="AA136" s="122">
        <v>22650</v>
      </c>
      <c r="AB136" s="122">
        <v>23004</v>
      </c>
      <c r="AC136" s="122">
        <v>23117</v>
      </c>
      <c r="AD136" s="122">
        <v>23506</v>
      </c>
      <c r="AE136" s="122"/>
      <c r="AF136" s="122"/>
      <c r="AG136" s="122"/>
      <c r="AH136" s="122"/>
      <c r="AI136" s="122"/>
      <c r="AJ136" s="122"/>
      <c r="AK136" s="122"/>
      <c r="AL136" s="122"/>
      <c r="AM136" s="122"/>
      <c r="AN136" s="122"/>
    </row>
    <row r="137" spans="1:40" ht="12.75" x14ac:dyDescent="0.2">
      <c r="A137" s="122" t="s">
        <v>484</v>
      </c>
      <c r="B137" s="122">
        <v>14</v>
      </c>
      <c r="C137" s="122">
        <v>0</v>
      </c>
      <c r="D137" s="122">
        <v>0</v>
      </c>
      <c r="E137" s="122">
        <v>14.4663493225925</v>
      </c>
      <c r="F137" s="122">
        <v>0</v>
      </c>
      <c r="G137" s="122">
        <v>0</v>
      </c>
      <c r="H137" s="122"/>
      <c r="I137" s="122">
        <v>13012</v>
      </c>
      <c r="J137" s="122">
        <v>13655</v>
      </c>
      <c r="K137" s="122"/>
      <c r="L137" s="122">
        <v>792</v>
      </c>
      <c r="M137" s="122">
        <v>825</v>
      </c>
      <c r="N137" s="122"/>
      <c r="O137" s="122">
        <v>2047</v>
      </c>
      <c r="P137" s="122">
        <v>1990</v>
      </c>
      <c r="Q137" s="122"/>
      <c r="R137" s="212">
        <v>7.2329670298512099E-3</v>
      </c>
      <c r="S137" s="212">
        <v>1.43916587120934E-2</v>
      </c>
      <c r="T137" s="212">
        <v>1.0025695284159599</v>
      </c>
      <c r="U137" s="212">
        <v>1.00309060756822</v>
      </c>
      <c r="V137" s="212">
        <v>1.01337641842639</v>
      </c>
      <c r="W137" s="212">
        <v>1.0099369670003699</v>
      </c>
      <c r="X137" s="212"/>
      <c r="Y137" s="122">
        <v>13232</v>
      </c>
      <c r="Z137" s="122">
        <v>13266</v>
      </c>
      <c r="AA137" s="122">
        <v>13307</v>
      </c>
      <c r="AB137" s="122">
        <v>13485</v>
      </c>
      <c r="AC137" s="122">
        <v>13619</v>
      </c>
      <c r="AD137" s="122">
        <v>13815</v>
      </c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</row>
    <row r="138" spans="1:40" ht="12.75" x14ac:dyDescent="0.2">
      <c r="A138" s="122" t="s">
        <v>485</v>
      </c>
      <c r="B138" s="122">
        <v>24</v>
      </c>
      <c r="C138" s="122">
        <v>0</v>
      </c>
      <c r="D138" s="122">
        <v>0</v>
      </c>
      <c r="E138" s="122">
        <v>0</v>
      </c>
      <c r="F138" s="122">
        <v>23.8320223997301</v>
      </c>
      <c r="G138" s="122">
        <v>0</v>
      </c>
      <c r="H138" s="122"/>
      <c r="I138" s="122">
        <v>18716</v>
      </c>
      <c r="J138" s="122">
        <v>20462</v>
      </c>
      <c r="K138" s="122"/>
      <c r="L138" s="122">
        <v>1454</v>
      </c>
      <c r="M138" s="122">
        <v>1499</v>
      </c>
      <c r="N138" s="122"/>
      <c r="O138" s="122">
        <v>3160</v>
      </c>
      <c r="P138" s="122">
        <v>3331</v>
      </c>
      <c r="Q138" s="122"/>
      <c r="R138" s="212">
        <v>7.9011151922090406E-3</v>
      </c>
      <c r="S138" s="212">
        <v>1.5225692744541299E-2</v>
      </c>
      <c r="T138" s="212">
        <v>1.00682059313899</v>
      </c>
      <c r="U138" s="212">
        <v>1.00642312324368</v>
      </c>
      <c r="V138" s="212">
        <v>1.0063322696449899</v>
      </c>
      <c r="W138" s="212">
        <v>1.0120398355051301</v>
      </c>
      <c r="X138" s="212"/>
      <c r="Y138" s="122">
        <v>19793</v>
      </c>
      <c r="Z138" s="122">
        <v>19928</v>
      </c>
      <c r="AA138" s="122">
        <v>20056</v>
      </c>
      <c r="AB138" s="122">
        <v>20183</v>
      </c>
      <c r="AC138" s="122">
        <v>20426</v>
      </c>
      <c r="AD138" s="122">
        <v>20737</v>
      </c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</row>
    <row r="139" spans="1:40" ht="12.75" x14ac:dyDescent="0.2">
      <c r="A139" s="122" t="s">
        <v>486</v>
      </c>
      <c r="B139" s="122">
        <v>0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/>
      <c r="I139" s="122">
        <v>12682</v>
      </c>
      <c r="J139" s="122">
        <v>13132</v>
      </c>
      <c r="K139" s="122"/>
      <c r="L139" s="122">
        <v>717</v>
      </c>
      <c r="M139" s="122">
        <v>769</v>
      </c>
      <c r="N139" s="122"/>
      <c r="O139" s="122">
        <v>1650</v>
      </c>
      <c r="P139" s="122">
        <v>1712</v>
      </c>
      <c r="Q139" s="122"/>
      <c r="R139" s="212">
        <v>4.0730910166946197E-3</v>
      </c>
      <c r="S139" s="212">
        <v>9.5853936858120992E-3</v>
      </c>
      <c r="T139" s="212">
        <v>0.99768035258640697</v>
      </c>
      <c r="U139" s="212">
        <v>0.99635743625513495</v>
      </c>
      <c r="V139" s="212">
        <v>1.0116677037958901</v>
      </c>
      <c r="W139" s="212">
        <v>1.0106873750576699</v>
      </c>
      <c r="X139" s="212"/>
      <c r="Y139" s="122">
        <v>12933</v>
      </c>
      <c r="Z139" s="122">
        <v>12903</v>
      </c>
      <c r="AA139" s="122">
        <v>12856</v>
      </c>
      <c r="AB139" s="122">
        <v>13006</v>
      </c>
      <c r="AC139" s="122">
        <v>13145</v>
      </c>
      <c r="AD139" s="122">
        <v>13271</v>
      </c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</row>
    <row r="140" spans="1:40" ht="12.75" x14ac:dyDescent="0.2">
      <c r="A140" s="122" t="s">
        <v>487</v>
      </c>
      <c r="B140" s="122">
        <v>0</v>
      </c>
      <c r="C140" s="122">
        <v>0</v>
      </c>
      <c r="D140" s="122">
        <v>0</v>
      </c>
      <c r="E140" s="122">
        <v>0</v>
      </c>
      <c r="F140" s="122">
        <v>0</v>
      </c>
      <c r="G140" s="122">
        <v>0</v>
      </c>
      <c r="H140" s="122"/>
      <c r="I140" s="122">
        <v>39830</v>
      </c>
      <c r="J140" s="122">
        <v>43359</v>
      </c>
      <c r="K140" s="122"/>
      <c r="L140" s="122">
        <v>2499</v>
      </c>
      <c r="M140" s="122">
        <v>2554</v>
      </c>
      <c r="N140" s="122"/>
      <c r="O140" s="122">
        <v>5795</v>
      </c>
      <c r="P140" s="122">
        <v>5856</v>
      </c>
      <c r="Q140" s="122"/>
      <c r="R140" s="212">
        <v>4.7768619369963402E-3</v>
      </c>
      <c r="S140" s="212">
        <v>1.16104609560741E-2</v>
      </c>
      <c r="T140" s="212">
        <v>1.0002587930831699</v>
      </c>
      <c r="U140" s="212">
        <v>1.0060918242543999</v>
      </c>
      <c r="V140" s="212">
        <v>1.00324956165985</v>
      </c>
      <c r="W140" s="212">
        <v>1.00953068928555</v>
      </c>
      <c r="X140" s="212"/>
      <c r="Y140" s="122">
        <v>42505</v>
      </c>
      <c r="Z140" s="122">
        <v>42516</v>
      </c>
      <c r="AA140" s="122">
        <v>42775</v>
      </c>
      <c r="AB140" s="122">
        <v>42914</v>
      </c>
      <c r="AC140" s="122">
        <v>43323</v>
      </c>
      <c r="AD140" s="122">
        <v>43826</v>
      </c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</row>
    <row r="141" spans="1:40" ht="12.75" x14ac:dyDescent="0.2">
      <c r="A141" s="122" t="s">
        <v>488</v>
      </c>
      <c r="B141" s="122">
        <v>0</v>
      </c>
      <c r="C141" s="122">
        <v>0</v>
      </c>
      <c r="D141" s="122">
        <v>0</v>
      </c>
      <c r="E141" s="122">
        <v>0</v>
      </c>
      <c r="F141" s="122">
        <v>0</v>
      </c>
      <c r="G141" s="122">
        <v>0</v>
      </c>
      <c r="H141" s="122"/>
      <c r="I141" s="122">
        <v>31722</v>
      </c>
      <c r="J141" s="122">
        <v>34667</v>
      </c>
      <c r="K141" s="122"/>
      <c r="L141" s="122">
        <v>2141</v>
      </c>
      <c r="M141" s="122">
        <v>2058</v>
      </c>
      <c r="N141" s="122"/>
      <c r="O141" s="122">
        <v>5505</v>
      </c>
      <c r="P141" s="122">
        <v>5621</v>
      </c>
      <c r="Q141" s="122"/>
      <c r="R141" s="212">
        <v>7.9128601664189002E-3</v>
      </c>
      <c r="S141" s="212">
        <v>1.71646535282899E-2</v>
      </c>
      <c r="T141" s="212">
        <v>1.00292258141477</v>
      </c>
      <c r="U141" s="212">
        <v>1.0060362771335101</v>
      </c>
      <c r="V141" s="212">
        <v>1.0085419560783899</v>
      </c>
      <c r="W141" s="212">
        <v>1.0141843971631199</v>
      </c>
      <c r="X141" s="212"/>
      <c r="Y141" s="122">
        <v>33532</v>
      </c>
      <c r="Z141" s="122">
        <v>33630</v>
      </c>
      <c r="AA141" s="122">
        <v>33833</v>
      </c>
      <c r="AB141" s="122">
        <v>34122</v>
      </c>
      <c r="AC141" s="122">
        <v>34606</v>
      </c>
      <c r="AD141" s="122">
        <v>35200</v>
      </c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</row>
    <row r="142" spans="1:40" ht="12.75" x14ac:dyDescent="0.2">
      <c r="A142" s="122" t="s">
        <v>489</v>
      </c>
      <c r="B142" s="122">
        <v>0</v>
      </c>
      <c r="C142" s="122">
        <v>0</v>
      </c>
      <c r="D142" s="122">
        <v>0</v>
      </c>
      <c r="E142" s="122">
        <v>0</v>
      </c>
      <c r="F142" s="122">
        <v>0</v>
      </c>
      <c r="G142" s="122">
        <v>0</v>
      </c>
      <c r="H142" s="122"/>
      <c r="I142" s="122">
        <v>27120</v>
      </c>
      <c r="J142" s="122">
        <v>28985</v>
      </c>
      <c r="K142" s="122"/>
      <c r="L142" s="122">
        <v>1404</v>
      </c>
      <c r="M142" s="122">
        <v>1424</v>
      </c>
      <c r="N142" s="122"/>
      <c r="O142" s="122">
        <v>3467</v>
      </c>
      <c r="P142" s="122">
        <v>3436</v>
      </c>
      <c r="Q142" s="122"/>
      <c r="R142" s="212">
        <v>4.7342115724480199E-3</v>
      </c>
      <c r="S142" s="212">
        <v>1.2257864024032301E-2</v>
      </c>
      <c r="T142" s="212">
        <v>1.0028502058482001</v>
      </c>
      <c r="U142" s="212">
        <v>1.00315789473684</v>
      </c>
      <c r="V142" s="212">
        <v>1.0069254984260201</v>
      </c>
      <c r="W142" s="212">
        <v>1.00600944838127</v>
      </c>
      <c r="X142" s="212"/>
      <c r="Y142" s="122">
        <v>28419</v>
      </c>
      <c r="Z142" s="122">
        <v>28500</v>
      </c>
      <c r="AA142" s="122">
        <v>28590</v>
      </c>
      <c r="AB142" s="122">
        <v>28788</v>
      </c>
      <c r="AC142" s="122">
        <v>28961</v>
      </c>
      <c r="AD142" s="122">
        <v>29316</v>
      </c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</row>
    <row r="143" spans="1:40" ht="12.75" x14ac:dyDescent="0.2">
      <c r="A143" s="122" t="s">
        <v>490</v>
      </c>
      <c r="B143" s="122">
        <v>0</v>
      </c>
      <c r="C143" s="122">
        <v>0</v>
      </c>
      <c r="D143" s="122">
        <v>0</v>
      </c>
      <c r="E143" s="122">
        <v>0</v>
      </c>
      <c r="F143" s="122">
        <v>0</v>
      </c>
      <c r="G143" s="122">
        <v>0</v>
      </c>
      <c r="H143" s="122"/>
      <c r="I143" s="122">
        <v>13541</v>
      </c>
      <c r="J143" s="122">
        <v>15193</v>
      </c>
      <c r="K143" s="122"/>
      <c r="L143" s="122">
        <v>1006</v>
      </c>
      <c r="M143" s="122">
        <v>1017</v>
      </c>
      <c r="N143" s="122"/>
      <c r="O143" s="122">
        <v>2321</v>
      </c>
      <c r="P143" s="122">
        <v>2353</v>
      </c>
      <c r="Q143" s="122"/>
      <c r="R143" s="212">
        <v>5.4638168305432E-3</v>
      </c>
      <c r="S143" s="212">
        <v>1.7208413001912001E-2</v>
      </c>
      <c r="T143" s="212">
        <v>0.99649595687331505</v>
      </c>
      <c r="U143" s="212">
        <v>1.00743846361915</v>
      </c>
      <c r="V143" s="212">
        <v>1.0083903879715399</v>
      </c>
      <c r="W143" s="212">
        <v>1.0095853025361099</v>
      </c>
      <c r="X143" s="212"/>
      <c r="Y143" s="122">
        <v>14840</v>
      </c>
      <c r="Z143" s="122">
        <v>14788</v>
      </c>
      <c r="AA143" s="122">
        <v>14898</v>
      </c>
      <c r="AB143" s="122">
        <v>15023</v>
      </c>
      <c r="AC143" s="122">
        <v>15167</v>
      </c>
      <c r="AD143" s="122">
        <v>15428</v>
      </c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</row>
    <row r="144" spans="1:40" ht="12.75" x14ac:dyDescent="0.2">
      <c r="A144" s="122" t="s">
        <v>491</v>
      </c>
      <c r="B144" s="122">
        <v>21</v>
      </c>
      <c r="C144" s="122">
        <v>0</v>
      </c>
      <c r="D144" s="122">
        <v>0</v>
      </c>
      <c r="E144" s="122">
        <v>20.739565943238699</v>
      </c>
      <c r="F144" s="122">
        <v>0</v>
      </c>
      <c r="G144" s="122">
        <v>0</v>
      </c>
      <c r="H144" s="122"/>
      <c r="I144" s="122">
        <v>38347</v>
      </c>
      <c r="J144" s="122">
        <v>40732</v>
      </c>
      <c r="K144" s="122"/>
      <c r="L144" s="122">
        <v>2117</v>
      </c>
      <c r="M144" s="122">
        <v>2252</v>
      </c>
      <c r="N144" s="122"/>
      <c r="O144" s="122">
        <v>5416</v>
      </c>
      <c r="P144" s="122">
        <v>5239</v>
      </c>
      <c r="Q144" s="122"/>
      <c r="R144" s="212">
        <v>6.4360221175752104E-3</v>
      </c>
      <c r="S144" s="212">
        <v>1.25691796826959E-2</v>
      </c>
      <c r="T144" s="212">
        <v>1.0033059936908499</v>
      </c>
      <c r="U144" s="212">
        <v>1.00251534359594</v>
      </c>
      <c r="V144" s="212">
        <v>1.0086561621838599</v>
      </c>
      <c r="W144" s="212">
        <v>1.0112932514116599</v>
      </c>
      <c r="X144" s="212"/>
      <c r="Y144" s="122">
        <v>39625</v>
      </c>
      <c r="Z144" s="122">
        <v>39756</v>
      </c>
      <c r="AA144" s="122">
        <v>39856</v>
      </c>
      <c r="AB144" s="122">
        <v>40201</v>
      </c>
      <c r="AC144" s="122">
        <v>40655</v>
      </c>
      <c r="AD144" s="122">
        <v>41166</v>
      </c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</row>
    <row r="145" spans="1:40" ht="12.75" x14ac:dyDescent="0.2">
      <c r="A145" s="122" t="s">
        <v>492</v>
      </c>
      <c r="B145" s="122">
        <v>35</v>
      </c>
      <c r="C145" s="122">
        <v>0</v>
      </c>
      <c r="D145" s="122">
        <v>0</v>
      </c>
      <c r="E145" s="122">
        <v>35.382361916386898</v>
      </c>
      <c r="F145" s="122">
        <v>0</v>
      </c>
      <c r="G145" s="122">
        <v>0</v>
      </c>
      <c r="H145" s="122"/>
      <c r="I145" s="122">
        <v>9553</v>
      </c>
      <c r="J145" s="122">
        <v>9831</v>
      </c>
      <c r="K145" s="122"/>
      <c r="L145" s="122">
        <v>537</v>
      </c>
      <c r="M145" s="122">
        <v>503</v>
      </c>
      <c r="N145" s="122"/>
      <c r="O145" s="122">
        <v>1336</v>
      </c>
      <c r="P145" s="122">
        <v>1281</v>
      </c>
      <c r="Q145" s="122"/>
      <c r="R145" s="212">
        <v>5.2288353894878199E-3</v>
      </c>
      <c r="S145" s="212">
        <v>8.9494559137597903E-3</v>
      </c>
      <c r="T145" s="212">
        <v>1.0011422637590901</v>
      </c>
      <c r="U145" s="212">
        <v>1</v>
      </c>
      <c r="V145" s="212">
        <v>1.0068457628876699</v>
      </c>
      <c r="W145" s="212">
        <v>1.0129803234779</v>
      </c>
      <c r="X145" s="212"/>
      <c r="Y145" s="122">
        <v>9630</v>
      </c>
      <c r="Z145" s="122">
        <v>9641</v>
      </c>
      <c r="AA145" s="122">
        <v>9641</v>
      </c>
      <c r="AB145" s="122">
        <v>9707</v>
      </c>
      <c r="AC145" s="122">
        <v>9833</v>
      </c>
      <c r="AD145" s="122">
        <v>9921</v>
      </c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</row>
    <row r="146" spans="1:40" ht="12.75" x14ac:dyDescent="0.2">
      <c r="A146" s="122" t="s">
        <v>493</v>
      </c>
      <c r="B146" s="122">
        <v>14</v>
      </c>
      <c r="C146" s="122">
        <v>0</v>
      </c>
      <c r="D146" s="122">
        <v>14.250349484369099</v>
      </c>
      <c r="E146" s="122">
        <v>0</v>
      </c>
      <c r="F146" s="122">
        <v>0</v>
      </c>
      <c r="G146" s="122">
        <v>0</v>
      </c>
      <c r="H146" s="122"/>
      <c r="I146" s="122">
        <v>13991</v>
      </c>
      <c r="J146" s="122">
        <v>14102</v>
      </c>
      <c r="K146" s="122"/>
      <c r="L146" s="122">
        <v>702</v>
      </c>
      <c r="M146" s="122">
        <v>784</v>
      </c>
      <c r="N146" s="122"/>
      <c r="O146" s="122">
        <v>1959</v>
      </c>
      <c r="P146" s="122">
        <v>1973</v>
      </c>
      <c r="Q146" s="122"/>
      <c r="R146" s="212">
        <v>8.8761793740579405E-3</v>
      </c>
      <c r="S146" s="212">
        <v>1.1102412639669801E-2</v>
      </c>
      <c r="T146" s="212">
        <v>1.0047924500479199</v>
      </c>
      <c r="U146" s="212">
        <v>1.0016143234517201</v>
      </c>
      <c r="V146" s="212">
        <v>1.0139926739926699</v>
      </c>
      <c r="W146" s="212">
        <v>1.01517231413915</v>
      </c>
      <c r="X146" s="212"/>
      <c r="Y146" s="122">
        <v>13563</v>
      </c>
      <c r="Z146" s="122">
        <v>13628</v>
      </c>
      <c r="AA146" s="122">
        <v>13650</v>
      </c>
      <c r="AB146" s="122">
        <v>13841</v>
      </c>
      <c r="AC146" s="122">
        <v>14051</v>
      </c>
      <c r="AD146" s="122">
        <v>14207</v>
      </c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</row>
    <row r="147" spans="1:40" ht="14.25" customHeight="1" x14ac:dyDescent="0.2">
      <c r="A147" s="19" t="s">
        <v>494</v>
      </c>
      <c r="B147" s="122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212"/>
      <c r="S147" s="212"/>
      <c r="T147" s="212"/>
      <c r="U147" s="212"/>
      <c r="V147" s="212"/>
      <c r="W147" s="212"/>
      <c r="X147" s="21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</row>
    <row r="148" spans="1:40" ht="12.75" x14ac:dyDescent="0.2">
      <c r="A148" s="122" t="s">
        <v>495</v>
      </c>
      <c r="B148" s="122">
        <v>80</v>
      </c>
      <c r="C148" s="122">
        <v>0</v>
      </c>
      <c r="D148" s="122">
        <v>13.473590383325099</v>
      </c>
      <c r="E148" s="122">
        <v>66.624880672425405</v>
      </c>
      <c r="F148" s="122">
        <v>0</v>
      </c>
      <c r="G148" s="122">
        <v>0</v>
      </c>
      <c r="H148" s="122"/>
      <c r="I148" s="122">
        <v>39605</v>
      </c>
      <c r="J148" s="122">
        <v>42949</v>
      </c>
      <c r="K148" s="122"/>
      <c r="L148" s="122">
        <v>2203</v>
      </c>
      <c r="M148" s="122">
        <v>2456</v>
      </c>
      <c r="N148" s="122"/>
      <c r="O148" s="122">
        <v>5968</v>
      </c>
      <c r="P148" s="122">
        <v>5616</v>
      </c>
      <c r="Q148" s="122"/>
      <c r="R148" s="212">
        <v>9.1436172833840902E-3</v>
      </c>
      <c r="S148" s="212">
        <v>1.9020280519965502E-2</v>
      </c>
      <c r="T148" s="212">
        <v>1.00258973303967</v>
      </c>
      <c r="U148" s="212">
        <v>1.00758014677482</v>
      </c>
      <c r="V148" s="212">
        <v>1.01581292826681</v>
      </c>
      <c r="W148" s="212">
        <v>1.0106372942119899</v>
      </c>
      <c r="X148" s="212"/>
      <c r="Y148" s="122">
        <v>41317</v>
      </c>
      <c r="Z148" s="122">
        <v>41424</v>
      </c>
      <c r="AA148" s="122">
        <v>41738</v>
      </c>
      <c r="AB148" s="122">
        <v>42398</v>
      </c>
      <c r="AC148" s="122">
        <v>42849</v>
      </c>
      <c r="AD148" s="122">
        <v>43664</v>
      </c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</row>
    <row r="149" spans="1:40" ht="12.75" x14ac:dyDescent="0.2">
      <c r="A149" s="122" t="s">
        <v>496</v>
      </c>
      <c r="B149" s="122">
        <v>33</v>
      </c>
      <c r="C149" s="122">
        <v>0</v>
      </c>
      <c r="D149" s="122">
        <v>33.465094765575401</v>
      </c>
      <c r="E149" s="122">
        <v>0</v>
      </c>
      <c r="F149" s="122">
        <v>0</v>
      </c>
      <c r="G149" s="122">
        <v>0</v>
      </c>
      <c r="H149" s="122"/>
      <c r="I149" s="122">
        <v>88224</v>
      </c>
      <c r="J149" s="122">
        <v>96952</v>
      </c>
      <c r="K149" s="122"/>
      <c r="L149" s="122">
        <v>5063</v>
      </c>
      <c r="M149" s="122">
        <v>5804</v>
      </c>
      <c r="N149" s="122"/>
      <c r="O149" s="122">
        <v>12049</v>
      </c>
      <c r="P149" s="122">
        <v>12334</v>
      </c>
      <c r="Q149" s="122"/>
      <c r="R149" s="212">
        <v>1.1608059633733099E-2</v>
      </c>
      <c r="S149" s="212">
        <v>1.7332188201694899E-2</v>
      </c>
      <c r="T149" s="212">
        <v>1.00914597804532</v>
      </c>
      <c r="U149" s="212">
        <v>1.0094604026845599</v>
      </c>
      <c r="V149" s="212">
        <v>1.01398846882114</v>
      </c>
      <c r="W149" s="212">
        <v>1.01384794536356</v>
      </c>
      <c r="X149" s="212"/>
      <c r="Y149" s="122">
        <v>92281</v>
      </c>
      <c r="Z149" s="122">
        <v>93125</v>
      </c>
      <c r="AA149" s="122">
        <v>94006</v>
      </c>
      <c r="AB149" s="122">
        <v>95321</v>
      </c>
      <c r="AC149" s="122">
        <v>96641</v>
      </c>
      <c r="AD149" s="122">
        <v>98316</v>
      </c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</row>
    <row r="150" spans="1:40" ht="12.75" x14ac:dyDescent="0.2">
      <c r="A150" s="122" t="s">
        <v>497</v>
      </c>
      <c r="B150" s="122">
        <v>0</v>
      </c>
      <c r="C150" s="122">
        <v>0</v>
      </c>
      <c r="D150" s="122">
        <v>0</v>
      </c>
      <c r="E150" s="122">
        <v>0</v>
      </c>
      <c r="F150" s="122">
        <v>0</v>
      </c>
      <c r="G150" s="122">
        <v>0</v>
      </c>
      <c r="H150" s="122"/>
      <c r="I150" s="122">
        <v>10368</v>
      </c>
      <c r="J150" s="122">
        <v>10514</v>
      </c>
      <c r="K150" s="122"/>
      <c r="L150" s="122">
        <v>589</v>
      </c>
      <c r="M150" s="122">
        <v>639</v>
      </c>
      <c r="N150" s="122"/>
      <c r="O150" s="122">
        <v>1511</v>
      </c>
      <c r="P150" s="122">
        <v>1542</v>
      </c>
      <c r="Q150" s="122"/>
      <c r="R150" s="212">
        <v>9.2820199383283307E-3</v>
      </c>
      <c r="S150" s="212">
        <v>3.4949052471193197E-2</v>
      </c>
      <c r="T150" s="212">
        <v>0.99318181818181805</v>
      </c>
      <c r="U150" s="212">
        <v>0.99502537060989005</v>
      </c>
      <c r="V150" s="212">
        <v>1.0240975902409799</v>
      </c>
      <c r="W150" s="212">
        <v>1.0252880296817</v>
      </c>
      <c r="X150" s="212"/>
      <c r="Y150" s="122">
        <v>10120</v>
      </c>
      <c r="Z150" s="122">
        <v>10051</v>
      </c>
      <c r="AA150" s="122">
        <v>10001</v>
      </c>
      <c r="AB150" s="122">
        <v>10242</v>
      </c>
      <c r="AC150" s="122">
        <v>10501</v>
      </c>
      <c r="AD150" s="122">
        <v>10868</v>
      </c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</row>
    <row r="151" spans="1:40" ht="12.75" x14ac:dyDescent="0.2">
      <c r="A151" s="122" t="s">
        <v>498</v>
      </c>
      <c r="B151" s="122">
        <v>0</v>
      </c>
      <c r="C151" s="122">
        <v>0</v>
      </c>
      <c r="D151" s="122">
        <v>0</v>
      </c>
      <c r="E151" s="122">
        <v>0</v>
      </c>
      <c r="F151" s="122">
        <v>0</v>
      </c>
      <c r="G151" s="122">
        <v>0</v>
      </c>
      <c r="H151" s="122"/>
      <c r="I151" s="122">
        <v>69817</v>
      </c>
      <c r="J151" s="122">
        <v>79144</v>
      </c>
      <c r="K151" s="122"/>
      <c r="L151" s="122">
        <v>5157</v>
      </c>
      <c r="M151" s="122">
        <v>5044</v>
      </c>
      <c r="N151" s="122"/>
      <c r="O151" s="122">
        <v>12652</v>
      </c>
      <c r="P151" s="122">
        <v>13095</v>
      </c>
      <c r="Q151" s="122"/>
      <c r="R151" s="212">
        <v>1.0782511338778901E-2</v>
      </c>
      <c r="S151" s="212">
        <v>1.55793203822059E-2</v>
      </c>
      <c r="T151" s="212">
        <v>1.0130784575346401</v>
      </c>
      <c r="U151" s="212">
        <v>1.00755017147626</v>
      </c>
      <c r="V151" s="212">
        <v>1.0110915538529199</v>
      </c>
      <c r="W151" s="212">
        <v>1.0114178922980399</v>
      </c>
      <c r="X151" s="212"/>
      <c r="Y151" s="122">
        <v>75697</v>
      </c>
      <c r="Z151" s="122">
        <v>76687</v>
      </c>
      <c r="AA151" s="122">
        <v>77266</v>
      </c>
      <c r="AB151" s="122">
        <v>78123</v>
      </c>
      <c r="AC151" s="122">
        <v>79015</v>
      </c>
      <c r="AD151" s="122">
        <v>80246</v>
      </c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</row>
    <row r="152" spans="1:40" ht="12.75" x14ac:dyDescent="0.2">
      <c r="A152" s="122" t="s">
        <v>499</v>
      </c>
      <c r="B152" s="122">
        <v>7</v>
      </c>
      <c r="C152" s="122">
        <v>0</v>
      </c>
      <c r="D152" s="122">
        <v>6.9613533458858097</v>
      </c>
      <c r="E152" s="122">
        <v>0</v>
      </c>
      <c r="F152" s="122">
        <v>0</v>
      </c>
      <c r="G152" s="122">
        <v>0</v>
      </c>
      <c r="H152" s="122"/>
      <c r="I152" s="122">
        <v>23037</v>
      </c>
      <c r="J152" s="122">
        <v>24195</v>
      </c>
      <c r="K152" s="122"/>
      <c r="L152" s="122">
        <v>1183</v>
      </c>
      <c r="M152" s="122">
        <v>1307</v>
      </c>
      <c r="N152" s="122"/>
      <c r="O152" s="122">
        <v>3286</v>
      </c>
      <c r="P152" s="122">
        <v>3249</v>
      </c>
      <c r="Q152" s="122"/>
      <c r="R152" s="212">
        <v>7.48673632064056E-3</v>
      </c>
      <c r="S152" s="212">
        <v>1.7140018216444501E-2</v>
      </c>
      <c r="T152" s="212">
        <v>1.00085309674117</v>
      </c>
      <c r="U152" s="212">
        <v>1.00029832935561</v>
      </c>
      <c r="V152" s="212">
        <v>1.0121852498828301</v>
      </c>
      <c r="W152" s="212">
        <v>1.01671086416635</v>
      </c>
      <c r="X152" s="212"/>
      <c r="Y152" s="122">
        <v>23444</v>
      </c>
      <c r="Z152" s="122">
        <v>23464</v>
      </c>
      <c r="AA152" s="122">
        <v>23471</v>
      </c>
      <c r="AB152" s="122">
        <v>23757</v>
      </c>
      <c r="AC152" s="122">
        <v>24154</v>
      </c>
      <c r="AD152" s="122">
        <v>24568</v>
      </c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</row>
    <row r="153" spans="1:40" ht="12.75" x14ac:dyDescent="0.2">
      <c r="A153" s="122" t="s">
        <v>500</v>
      </c>
      <c r="B153" s="122">
        <v>0</v>
      </c>
      <c r="C153" s="122">
        <v>0</v>
      </c>
      <c r="D153" s="122">
        <v>0</v>
      </c>
      <c r="E153" s="122">
        <v>0</v>
      </c>
      <c r="F153" s="122">
        <v>0</v>
      </c>
      <c r="G153" s="122">
        <v>0</v>
      </c>
      <c r="H153" s="122"/>
      <c r="I153" s="122">
        <v>54817</v>
      </c>
      <c r="J153" s="122">
        <v>61030</v>
      </c>
      <c r="K153" s="122"/>
      <c r="L153" s="122">
        <v>3440</v>
      </c>
      <c r="M153" s="122">
        <v>3584</v>
      </c>
      <c r="N153" s="122"/>
      <c r="O153" s="122">
        <v>7957</v>
      </c>
      <c r="P153" s="122">
        <v>7956</v>
      </c>
      <c r="Q153" s="122"/>
      <c r="R153" s="212">
        <v>1.01111459394827E-2</v>
      </c>
      <c r="S153" s="212">
        <v>1.30653431501446E-2</v>
      </c>
      <c r="T153" s="212">
        <v>1.01113810566658</v>
      </c>
      <c r="U153" s="212">
        <v>1.01260596626</v>
      </c>
      <c r="V153" s="212">
        <v>1.00899004077268</v>
      </c>
      <c r="W153" s="212">
        <v>1.00771753171475</v>
      </c>
      <c r="X153" s="212"/>
      <c r="Y153" s="122">
        <v>58448</v>
      </c>
      <c r="Z153" s="122">
        <v>59099</v>
      </c>
      <c r="AA153" s="122">
        <v>59844</v>
      </c>
      <c r="AB153" s="122">
        <v>60382</v>
      </c>
      <c r="AC153" s="122">
        <v>60848</v>
      </c>
      <c r="AD153" s="122">
        <v>61643</v>
      </c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</row>
    <row r="154" spans="1:40" ht="14.25" customHeight="1" x14ac:dyDescent="0.2">
      <c r="A154" s="19" t="s">
        <v>501</v>
      </c>
      <c r="B154" s="122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212"/>
      <c r="S154" s="212"/>
      <c r="T154" s="212"/>
      <c r="U154" s="212"/>
      <c r="V154" s="212"/>
      <c r="W154" s="212"/>
      <c r="X154" s="21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</row>
    <row r="155" spans="1:40" ht="12.75" x14ac:dyDescent="0.2">
      <c r="A155" s="122" t="s">
        <v>502</v>
      </c>
      <c r="B155" s="122">
        <v>0</v>
      </c>
      <c r="C155" s="122">
        <v>0</v>
      </c>
      <c r="D155" s="122">
        <v>0</v>
      </c>
      <c r="E155" s="122">
        <v>0</v>
      </c>
      <c r="F155" s="122">
        <v>0</v>
      </c>
      <c r="G155" s="122">
        <v>0</v>
      </c>
      <c r="H155" s="122"/>
      <c r="I155" s="122">
        <v>26405</v>
      </c>
      <c r="J155" s="122">
        <v>28862</v>
      </c>
      <c r="K155" s="122"/>
      <c r="L155" s="122">
        <v>1786</v>
      </c>
      <c r="M155" s="122">
        <v>1880</v>
      </c>
      <c r="N155" s="122"/>
      <c r="O155" s="122">
        <v>4430</v>
      </c>
      <c r="P155" s="122">
        <v>4399</v>
      </c>
      <c r="Q155" s="122"/>
      <c r="R155" s="212">
        <v>1.03321436580859E-2</v>
      </c>
      <c r="S155" s="212">
        <v>2.36055984959265E-2</v>
      </c>
      <c r="T155" s="212">
        <v>1.0090694721567199</v>
      </c>
      <c r="U155" s="212">
        <v>1.0062556174725901</v>
      </c>
      <c r="V155" s="212">
        <v>1.01250491264425</v>
      </c>
      <c r="W155" s="212">
        <v>1.01351494407001</v>
      </c>
      <c r="X155" s="212"/>
      <c r="Y155" s="122">
        <v>27565</v>
      </c>
      <c r="Z155" s="122">
        <v>27815</v>
      </c>
      <c r="AA155" s="122">
        <v>27989</v>
      </c>
      <c r="AB155" s="122">
        <v>28339</v>
      </c>
      <c r="AC155" s="122">
        <v>28722</v>
      </c>
      <c r="AD155" s="122">
        <v>29400</v>
      </c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</row>
    <row r="156" spans="1:40" ht="12.75" x14ac:dyDescent="0.2">
      <c r="A156" s="122" t="s">
        <v>503</v>
      </c>
      <c r="B156" s="122">
        <v>0</v>
      </c>
      <c r="C156" s="122">
        <v>0</v>
      </c>
      <c r="D156" s="122">
        <v>0</v>
      </c>
      <c r="E156" s="122">
        <v>0</v>
      </c>
      <c r="F156" s="122">
        <v>0</v>
      </c>
      <c r="G156" s="122">
        <v>0</v>
      </c>
      <c r="H156" s="122"/>
      <c r="I156" s="122">
        <v>36010</v>
      </c>
      <c r="J156" s="122">
        <v>39602</v>
      </c>
      <c r="K156" s="122"/>
      <c r="L156" s="122">
        <v>2372</v>
      </c>
      <c r="M156" s="122">
        <v>2438</v>
      </c>
      <c r="N156" s="122"/>
      <c r="O156" s="122">
        <v>5355</v>
      </c>
      <c r="P156" s="122">
        <v>5497</v>
      </c>
      <c r="Q156" s="122"/>
      <c r="R156" s="212">
        <v>1.0182744594301201E-2</v>
      </c>
      <c r="S156" s="212">
        <v>1.12495892003944E-2</v>
      </c>
      <c r="T156" s="212">
        <v>1.0082135523614</v>
      </c>
      <c r="U156" s="212">
        <v>1.0069716434278599</v>
      </c>
      <c r="V156" s="212">
        <v>1.01553221833269</v>
      </c>
      <c r="W156" s="212">
        <v>1.01003472576856</v>
      </c>
      <c r="X156" s="212"/>
      <c r="Y156" s="122">
        <v>37986</v>
      </c>
      <c r="Z156" s="122">
        <v>38298</v>
      </c>
      <c r="AA156" s="122">
        <v>38565</v>
      </c>
      <c r="AB156" s="122">
        <v>39164</v>
      </c>
      <c r="AC156" s="122">
        <v>39557</v>
      </c>
      <c r="AD156" s="122">
        <v>40002</v>
      </c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</row>
    <row r="157" spans="1:40" ht="12.75" x14ac:dyDescent="0.2">
      <c r="A157" s="122" t="s">
        <v>504</v>
      </c>
      <c r="B157" s="122">
        <v>505</v>
      </c>
      <c r="C157" s="122">
        <v>385.81907090464603</v>
      </c>
      <c r="D157" s="122">
        <v>1.9474358003580099</v>
      </c>
      <c r="E157" s="122">
        <v>117.24994805734499</v>
      </c>
      <c r="F157" s="122">
        <v>0</v>
      </c>
      <c r="G157" s="122">
        <v>0</v>
      </c>
      <c r="H157" s="122"/>
      <c r="I157" s="122">
        <v>10225</v>
      </c>
      <c r="J157" s="122">
        <v>9626</v>
      </c>
      <c r="K157" s="122"/>
      <c r="L157" s="122">
        <v>392</v>
      </c>
      <c r="M157" s="122">
        <v>430</v>
      </c>
      <c r="N157" s="122"/>
      <c r="O157" s="122">
        <v>1212</v>
      </c>
      <c r="P157" s="122">
        <v>1096</v>
      </c>
      <c r="Q157" s="122"/>
      <c r="R157" s="212">
        <v>-1.8395051644969399E-3</v>
      </c>
      <c r="S157" s="212">
        <v>2.7589796980739201E-2</v>
      </c>
      <c r="T157" s="212">
        <v>0.99297230260438196</v>
      </c>
      <c r="U157" s="212">
        <v>0.99385928393005796</v>
      </c>
      <c r="V157" s="212">
        <v>0.99643941774007705</v>
      </c>
      <c r="W157" s="212">
        <v>1.0094587493431399</v>
      </c>
      <c r="X157" s="212"/>
      <c r="Y157" s="122">
        <v>9676</v>
      </c>
      <c r="Z157" s="122">
        <v>9608</v>
      </c>
      <c r="AA157" s="122">
        <v>9549</v>
      </c>
      <c r="AB157" s="122">
        <v>9515</v>
      </c>
      <c r="AC157" s="122">
        <v>9605</v>
      </c>
      <c r="AD157" s="122">
        <v>9870</v>
      </c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</row>
    <row r="158" spans="1:40" ht="12.75" x14ac:dyDescent="0.2">
      <c r="A158" s="122" t="s">
        <v>505</v>
      </c>
      <c r="B158" s="122">
        <v>0</v>
      </c>
      <c r="C158" s="122">
        <v>0</v>
      </c>
      <c r="D158" s="122">
        <v>0</v>
      </c>
      <c r="E158" s="122">
        <v>0</v>
      </c>
      <c r="F158" s="122">
        <v>0</v>
      </c>
      <c r="G158" s="122">
        <v>0</v>
      </c>
      <c r="H158" s="122"/>
      <c r="I158" s="122">
        <v>8086</v>
      </c>
      <c r="J158" s="122">
        <v>8799</v>
      </c>
      <c r="K158" s="122"/>
      <c r="L158" s="122">
        <v>554</v>
      </c>
      <c r="M158" s="122">
        <v>582</v>
      </c>
      <c r="N158" s="122"/>
      <c r="O158" s="122">
        <v>1281</v>
      </c>
      <c r="P158" s="122">
        <v>1316</v>
      </c>
      <c r="Q158" s="122"/>
      <c r="R158" s="212">
        <v>1.16744995527893E-2</v>
      </c>
      <c r="S158" s="212">
        <v>3.8052793966403799E-2</v>
      </c>
      <c r="T158" s="212">
        <v>1.0153220014364399</v>
      </c>
      <c r="U158" s="212">
        <v>1.00966753124263</v>
      </c>
      <c r="V158" s="212">
        <v>1.0080569827183601</v>
      </c>
      <c r="W158" s="212">
        <v>1.0136684814085499</v>
      </c>
      <c r="X158" s="212"/>
      <c r="Y158" s="122">
        <v>8354</v>
      </c>
      <c r="Z158" s="122">
        <v>8482</v>
      </c>
      <c r="AA158" s="122">
        <v>8564</v>
      </c>
      <c r="AB158" s="122">
        <v>8633</v>
      </c>
      <c r="AC158" s="122">
        <v>8751</v>
      </c>
      <c r="AD158" s="122">
        <v>9084</v>
      </c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</row>
    <row r="159" spans="1:40" ht="12.75" x14ac:dyDescent="0.2">
      <c r="A159" s="122" t="s">
        <v>506</v>
      </c>
      <c r="B159" s="122">
        <v>24</v>
      </c>
      <c r="C159" s="122">
        <v>0</v>
      </c>
      <c r="D159" s="122">
        <v>23.886650911904201</v>
      </c>
      <c r="E159" s="122">
        <v>0</v>
      </c>
      <c r="F159" s="122">
        <v>0</v>
      </c>
      <c r="G159" s="122">
        <v>0</v>
      </c>
      <c r="H159" s="122"/>
      <c r="I159" s="122">
        <v>99325</v>
      </c>
      <c r="J159" s="122">
        <v>108488</v>
      </c>
      <c r="K159" s="122"/>
      <c r="L159" s="122">
        <v>5982</v>
      </c>
      <c r="M159" s="122">
        <v>6754</v>
      </c>
      <c r="N159" s="122"/>
      <c r="O159" s="122">
        <v>14108</v>
      </c>
      <c r="P159" s="122">
        <v>14471</v>
      </c>
      <c r="Q159" s="122"/>
      <c r="R159" s="212">
        <v>1.00722267727777E-2</v>
      </c>
      <c r="S159" s="212">
        <v>1.30920043609217E-2</v>
      </c>
      <c r="T159" s="212">
        <v>1.00643386772583</v>
      </c>
      <c r="U159" s="212">
        <v>1.01082656473961</v>
      </c>
      <c r="V159" s="212">
        <v>1.01118327141412</v>
      </c>
      <c r="W159" s="212">
        <v>1.01185423405568</v>
      </c>
      <c r="X159" s="212"/>
      <c r="Y159" s="122">
        <v>103981</v>
      </c>
      <c r="Z159" s="122">
        <v>104650</v>
      </c>
      <c r="AA159" s="122">
        <v>105783</v>
      </c>
      <c r="AB159" s="122">
        <v>106966</v>
      </c>
      <c r="AC159" s="122">
        <v>108234</v>
      </c>
      <c r="AD159" s="122">
        <v>109651</v>
      </c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</row>
    <row r="160" spans="1:40" ht="12.75" x14ac:dyDescent="0.2">
      <c r="A160" s="122" t="s">
        <v>507</v>
      </c>
      <c r="B160" s="122">
        <v>25</v>
      </c>
      <c r="C160" s="122">
        <v>0</v>
      </c>
      <c r="D160" s="122">
        <v>24.521526529362099</v>
      </c>
      <c r="E160" s="122">
        <v>0</v>
      </c>
      <c r="F160" s="122">
        <v>0</v>
      </c>
      <c r="G160" s="122">
        <v>0</v>
      </c>
      <c r="H160" s="122"/>
      <c r="I160" s="122">
        <v>4891</v>
      </c>
      <c r="J160" s="122">
        <v>4799</v>
      </c>
      <c r="K160" s="122"/>
      <c r="L160" s="122">
        <v>228</v>
      </c>
      <c r="M160" s="122">
        <v>259</v>
      </c>
      <c r="N160" s="122"/>
      <c r="O160" s="122">
        <v>596</v>
      </c>
      <c r="P160" s="122">
        <v>620</v>
      </c>
      <c r="Q160" s="122"/>
      <c r="R160" s="212">
        <v>6.6978707295803899E-3</v>
      </c>
      <c r="S160" s="212">
        <v>-3.9732329569217902E-3</v>
      </c>
      <c r="T160" s="212">
        <v>0.99914089347079005</v>
      </c>
      <c r="U160" s="212">
        <v>1.0212811693895101</v>
      </c>
      <c r="V160" s="212">
        <v>1.00126289202273</v>
      </c>
      <c r="W160" s="212">
        <v>1.0052554130754701</v>
      </c>
      <c r="X160" s="212"/>
      <c r="Y160" s="122">
        <v>4656</v>
      </c>
      <c r="Z160" s="122">
        <v>4652</v>
      </c>
      <c r="AA160" s="122">
        <v>4751</v>
      </c>
      <c r="AB160" s="122">
        <v>4757</v>
      </c>
      <c r="AC160" s="122">
        <v>4782</v>
      </c>
      <c r="AD160" s="122">
        <v>4763</v>
      </c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</row>
    <row r="161" spans="1:40" ht="12.75" x14ac:dyDescent="0.2">
      <c r="A161" s="122" t="s">
        <v>508</v>
      </c>
      <c r="B161" s="122">
        <v>235</v>
      </c>
      <c r="C161" s="122">
        <v>22.144481371348601</v>
      </c>
      <c r="D161" s="122">
        <v>50.912214152401802</v>
      </c>
      <c r="E161" s="122">
        <v>161.72629695885499</v>
      </c>
      <c r="F161" s="122">
        <v>0</v>
      </c>
      <c r="G161" s="122">
        <v>0</v>
      </c>
      <c r="H161" s="122"/>
      <c r="I161" s="122">
        <v>5717</v>
      </c>
      <c r="J161" s="122">
        <v>5590</v>
      </c>
      <c r="K161" s="122"/>
      <c r="L161" s="122">
        <v>272</v>
      </c>
      <c r="M161" s="122">
        <v>321</v>
      </c>
      <c r="N161" s="122"/>
      <c r="O161" s="122">
        <v>825</v>
      </c>
      <c r="P161" s="122">
        <v>735</v>
      </c>
      <c r="Q161" s="122"/>
      <c r="R161" s="212">
        <v>3.7005912305270198E-3</v>
      </c>
      <c r="S161" s="212">
        <v>5.3657664103022697E-3</v>
      </c>
      <c r="T161" s="212">
        <v>0.99709566164458197</v>
      </c>
      <c r="U161" s="212">
        <v>1.00709994538504</v>
      </c>
      <c r="V161" s="212">
        <v>0.99873463485177205</v>
      </c>
      <c r="W161" s="212">
        <v>1.01194570135747</v>
      </c>
      <c r="X161" s="212"/>
      <c r="Y161" s="122">
        <v>5509</v>
      </c>
      <c r="Z161" s="122">
        <v>5493</v>
      </c>
      <c r="AA161" s="122">
        <v>5532</v>
      </c>
      <c r="AB161" s="122">
        <v>5525</v>
      </c>
      <c r="AC161" s="122">
        <v>5591</v>
      </c>
      <c r="AD161" s="122">
        <v>5621</v>
      </c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</row>
    <row r="162" spans="1:40" ht="12.75" x14ac:dyDescent="0.2">
      <c r="A162" s="122" t="s">
        <v>509</v>
      </c>
      <c r="B162" s="122">
        <v>20</v>
      </c>
      <c r="C162" s="122">
        <v>0</v>
      </c>
      <c r="D162" s="122">
        <v>20.182866826709098</v>
      </c>
      <c r="E162" s="122">
        <v>0</v>
      </c>
      <c r="F162" s="122">
        <v>0</v>
      </c>
      <c r="G162" s="122">
        <v>0</v>
      </c>
      <c r="H162" s="122"/>
      <c r="I162" s="122">
        <v>31185</v>
      </c>
      <c r="J162" s="122">
        <v>32511</v>
      </c>
      <c r="K162" s="122"/>
      <c r="L162" s="122">
        <v>1757</v>
      </c>
      <c r="M162" s="122">
        <v>1975</v>
      </c>
      <c r="N162" s="122"/>
      <c r="O162" s="122">
        <v>4479</v>
      </c>
      <c r="P162" s="122">
        <v>4596</v>
      </c>
      <c r="Q162" s="122"/>
      <c r="R162" s="212">
        <v>6.4566690220728704E-3</v>
      </c>
      <c r="S162" s="212">
        <v>9.7347586334370507E-3</v>
      </c>
      <c r="T162" s="212">
        <v>0.99962068529523296</v>
      </c>
      <c r="U162" s="212">
        <v>1.0110675436377401</v>
      </c>
      <c r="V162" s="212">
        <v>1.00566084944017</v>
      </c>
      <c r="W162" s="212">
        <v>1.0095164049137</v>
      </c>
      <c r="X162" s="212"/>
      <c r="Y162" s="122">
        <v>31636</v>
      </c>
      <c r="Z162" s="122">
        <v>31624</v>
      </c>
      <c r="AA162" s="122">
        <v>31974</v>
      </c>
      <c r="AB162" s="122">
        <v>32155</v>
      </c>
      <c r="AC162" s="122">
        <v>32461</v>
      </c>
      <c r="AD162" s="122">
        <v>32777</v>
      </c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</row>
    <row r="163" spans="1:40" ht="12.75" x14ac:dyDescent="0.2">
      <c r="A163" s="122" t="s">
        <v>510</v>
      </c>
      <c r="B163" s="122">
        <v>491</v>
      </c>
      <c r="C163" s="122">
        <v>282.12192262602599</v>
      </c>
      <c r="D163" s="122">
        <v>0</v>
      </c>
      <c r="E163" s="122">
        <v>209.071593533487</v>
      </c>
      <c r="F163" s="122">
        <v>0</v>
      </c>
      <c r="G163" s="122">
        <v>0</v>
      </c>
      <c r="H163" s="122"/>
      <c r="I163" s="122">
        <v>6824</v>
      </c>
      <c r="J163" s="122">
        <v>6495</v>
      </c>
      <c r="K163" s="122"/>
      <c r="L163" s="122">
        <v>324</v>
      </c>
      <c r="M163" s="122">
        <v>343</v>
      </c>
      <c r="N163" s="122"/>
      <c r="O163" s="122">
        <v>980</v>
      </c>
      <c r="P163" s="122">
        <v>850</v>
      </c>
      <c r="Q163" s="122"/>
      <c r="R163" s="212">
        <v>-3.9263532788343901E-3</v>
      </c>
      <c r="S163" s="212">
        <v>1.63227594702803E-2</v>
      </c>
      <c r="T163" s="212">
        <v>0.99348188570562401</v>
      </c>
      <c r="U163" s="212">
        <v>0.99801647848642105</v>
      </c>
      <c r="V163" s="212">
        <v>0.99082709065892105</v>
      </c>
      <c r="W163" s="212">
        <v>1.0020058632927</v>
      </c>
      <c r="X163" s="212"/>
      <c r="Y163" s="122">
        <v>6597</v>
      </c>
      <c r="Z163" s="122">
        <v>6554</v>
      </c>
      <c r="AA163" s="122">
        <v>6541</v>
      </c>
      <c r="AB163" s="122">
        <v>6481</v>
      </c>
      <c r="AC163" s="122">
        <v>6494</v>
      </c>
      <c r="AD163" s="122">
        <v>6600</v>
      </c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</row>
    <row r="164" spans="1:40" ht="12.75" x14ac:dyDescent="0.2">
      <c r="A164" s="122" t="s">
        <v>511</v>
      </c>
      <c r="B164" s="122">
        <v>181</v>
      </c>
      <c r="C164" s="122">
        <v>4.7900034710170099</v>
      </c>
      <c r="D164" s="122">
        <v>0</v>
      </c>
      <c r="E164" s="122">
        <v>176.34939759036101</v>
      </c>
      <c r="F164" s="122">
        <v>0</v>
      </c>
      <c r="G164" s="122">
        <v>0</v>
      </c>
      <c r="H164" s="122"/>
      <c r="I164" s="122">
        <v>5762</v>
      </c>
      <c r="J164" s="122">
        <v>5644</v>
      </c>
      <c r="K164" s="122"/>
      <c r="L164" s="122">
        <v>309</v>
      </c>
      <c r="M164" s="122">
        <v>289</v>
      </c>
      <c r="N164" s="122"/>
      <c r="O164" s="122">
        <v>854</v>
      </c>
      <c r="P164" s="122">
        <v>756</v>
      </c>
      <c r="Q164" s="122"/>
      <c r="R164" s="212">
        <v>-1.4129318223011799E-3</v>
      </c>
      <c r="S164" s="212">
        <v>9.3938319744771397E-3</v>
      </c>
      <c r="T164" s="212">
        <v>0.99453648219950697</v>
      </c>
      <c r="U164" s="212">
        <v>0.99574694311536405</v>
      </c>
      <c r="V164" s="212">
        <v>1.00195764370884</v>
      </c>
      <c r="W164" s="212">
        <v>1.00213143872114</v>
      </c>
      <c r="X164" s="212"/>
      <c r="Y164" s="122">
        <v>5674</v>
      </c>
      <c r="Z164" s="122">
        <v>5643</v>
      </c>
      <c r="AA164" s="122">
        <v>5619</v>
      </c>
      <c r="AB164" s="122">
        <v>5630</v>
      </c>
      <c r="AC164" s="122">
        <v>5642</v>
      </c>
      <c r="AD164" s="122">
        <v>5695</v>
      </c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</row>
    <row r="165" spans="1:40" ht="12.75" x14ac:dyDescent="0.2">
      <c r="A165" s="122" t="s">
        <v>512</v>
      </c>
      <c r="B165" s="122">
        <v>545</v>
      </c>
      <c r="C165" s="122">
        <v>454.15549597855198</v>
      </c>
      <c r="D165" s="122">
        <v>37.709144262029902</v>
      </c>
      <c r="E165" s="122">
        <v>52.9730349971314</v>
      </c>
      <c r="F165" s="122">
        <v>0</v>
      </c>
      <c r="G165" s="122">
        <v>0</v>
      </c>
      <c r="H165" s="122"/>
      <c r="I165" s="122">
        <v>5595</v>
      </c>
      <c r="J165" s="122">
        <v>5229</v>
      </c>
      <c r="K165" s="122"/>
      <c r="L165" s="122">
        <v>189</v>
      </c>
      <c r="M165" s="122">
        <v>223</v>
      </c>
      <c r="N165" s="122"/>
      <c r="O165" s="122">
        <v>674</v>
      </c>
      <c r="P165" s="122">
        <v>638</v>
      </c>
      <c r="Q165" s="122"/>
      <c r="R165" s="212">
        <v>-1.42674068526416E-3</v>
      </c>
      <c r="S165" s="212">
        <v>1.3745704467354E-2</v>
      </c>
      <c r="T165" s="212">
        <v>0.99145785876993198</v>
      </c>
      <c r="U165" s="212">
        <v>0.991192801072181</v>
      </c>
      <c r="V165" s="212">
        <v>1.0125555340931001</v>
      </c>
      <c r="W165" s="212">
        <v>0.99923693246852296</v>
      </c>
      <c r="X165" s="212"/>
      <c r="Y165" s="122">
        <v>5268</v>
      </c>
      <c r="Z165" s="122">
        <v>5223</v>
      </c>
      <c r="AA165" s="122">
        <v>5177</v>
      </c>
      <c r="AB165" s="122">
        <v>5242</v>
      </c>
      <c r="AC165" s="122">
        <v>5238</v>
      </c>
      <c r="AD165" s="122">
        <v>5310</v>
      </c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</row>
    <row r="166" spans="1:40" ht="12.75" x14ac:dyDescent="0.2">
      <c r="A166" s="122" t="s">
        <v>513</v>
      </c>
      <c r="B166" s="122">
        <v>174</v>
      </c>
      <c r="C166" s="122">
        <v>0</v>
      </c>
      <c r="D166" s="122">
        <v>5.5045977033400497</v>
      </c>
      <c r="E166" s="122">
        <v>0</v>
      </c>
      <c r="F166" s="122">
        <v>53.481670531926099</v>
      </c>
      <c r="G166" s="122">
        <v>115.4223225524</v>
      </c>
      <c r="H166" s="122"/>
      <c r="I166" s="122">
        <v>484942</v>
      </c>
      <c r="J166" s="122">
        <v>548190</v>
      </c>
      <c r="K166" s="122"/>
      <c r="L166" s="122">
        <v>30720</v>
      </c>
      <c r="M166" s="122">
        <v>33827</v>
      </c>
      <c r="N166" s="122"/>
      <c r="O166" s="122">
        <v>59384</v>
      </c>
      <c r="P166" s="122">
        <v>64277</v>
      </c>
      <c r="Q166" s="122"/>
      <c r="R166" s="212">
        <v>1.30086856696507E-2</v>
      </c>
      <c r="S166" s="212">
        <v>1.44514371080324E-2</v>
      </c>
      <c r="T166" s="212">
        <v>1.0105256274893299</v>
      </c>
      <c r="U166" s="212">
        <v>1.0141119286239</v>
      </c>
      <c r="V166" s="212">
        <v>1.0148801648472301</v>
      </c>
      <c r="W166" s="212">
        <v>1.01252251352661</v>
      </c>
      <c r="X166" s="212"/>
      <c r="Y166" s="122">
        <v>519969</v>
      </c>
      <c r="Z166" s="122">
        <v>525442</v>
      </c>
      <c r="AA166" s="122">
        <v>532857</v>
      </c>
      <c r="AB166" s="122">
        <v>540786</v>
      </c>
      <c r="AC166" s="122">
        <v>547558</v>
      </c>
      <c r="AD166" s="122">
        <v>555471</v>
      </c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</row>
    <row r="167" spans="1:40" ht="12.75" x14ac:dyDescent="0.2">
      <c r="A167" s="122" t="s">
        <v>514</v>
      </c>
      <c r="B167" s="122">
        <v>144</v>
      </c>
      <c r="C167" s="122">
        <v>0</v>
      </c>
      <c r="D167" s="122">
        <v>0</v>
      </c>
      <c r="E167" s="122">
        <v>144.16048632218801</v>
      </c>
      <c r="F167" s="122">
        <v>0</v>
      </c>
      <c r="G167" s="122">
        <v>0</v>
      </c>
      <c r="H167" s="122"/>
      <c r="I167" s="122">
        <v>12879</v>
      </c>
      <c r="J167" s="122">
        <v>13160</v>
      </c>
      <c r="K167" s="122"/>
      <c r="L167" s="122">
        <v>746</v>
      </c>
      <c r="M167" s="122">
        <v>757</v>
      </c>
      <c r="N167" s="122"/>
      <c r="O167" s="122">
        <v>1988</v>
      </c>
      <c r="P167" s="122">
        <v>1794</v>
      </c>
      <c r="Q167" s="122"/>
      <c r="R167" s="212">
        <v>-3.8071307628118097E-5</v>
      </c>
      <c r="S167" s="212">
        <v>1.6143770941212301E-2</v>
      </c>
      <c r="T167" s="212">
        <v>0.99611694837825504</v>
      </c>
      <c r="U167" s="212">
        <v>0.99885347397385904</v>
      </c>
      <c r="V167" s="212">
        <v>1.00053565962657</v>
      </c>
      <c r="W167" s="212">
        <v>1.0043594646271501</v>
      </c>
      <c r="X167" s="212"/>
      <c r="Y167" s="122">
        <v>13134</v>
      </c>
      <c r="Z167" s="122">
        <v>13083</v>
      </c>
      <c r="AA167" s="122">
        <v>13068</v>
      </c>
      <c r="AB167" s="122">
        <v>13075</v>
      </c>
      <c r="AC167" s="122">
        <v>13132</v>
      </c>
      <c r="AD167" s="122">
        <v>13344</v>
      </c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</row>
    <row r="168" spans="1:40" ht="12.75" x14ac:dyDescent="0.2">
      <c r="A168" s="122" t="s">
        <v>515</v>
      </c>
      <c r="B168" s="122">
        <v>149</v>
      </c>
      <c r="C168" s="122">
        <v>0</v>
      </c>
      <c r="D168" s="122">
        <v>25.594140829411199</v>
      </c>
      <c r="E168" s="122">
        <v>123.670980853567</v>
      </c>
      <c r="F168" s="122">
        <v>0</v>
      </c>
      <c r="G168" s="122">
        <v>0</v>
      </c>
      <c r="H168" s="122"/>
      <c r="I168" s="122">
        <v>9305</v>
      </c>
      <c r="J168" s="122">
        <v>9349</v>
      </c>
      <c r="K168" s="122"/>
      <c r="L168" s="122">
        <v>474</v>
      </c>
      <c r="M168" s="122">
        <v>538</v>
      </c>
      <c r="N168" s="122"/>
      <c r="O168" s="122">
        <v>1350</v>
      </c>
      <c r="P168" s="122">
        <v>1229</v>
      </c>
      <c r="Q168" s="122"/>
      <c r="R168" s="212">
        <v>2.3908513025718801E-3</v>
      </c>
      <c r="S168" s="212">
        <v>1.3458662678914801E-2</v>
      </c>
      <c r="T168" s="212">
        <v>0.999352960207053</v>
      </c>
      <c r="U168" s="212">
        <v>0.99924463148807596</v>
      </c>
      <c r="V168" s="212">
        <v>1.0113390928725701</v>
      </c>
      <c r="W168" s="212">
        <v>0.99967965830218897</v>
      </c>
      <c r="X168" s="212"/>
      <c r="Y168" s="122">
        <v>9273</v>
      </c>
      <c r="Z168" s="122">
        <v>9267</v>
      </c>
      <c r="AA168" s="122">
        <v>9260</v>
      </c>
      <c r="AB168" s="122">
        <v>9365</v>
      </c>
      <c r="AC168" s="122">
        <v>9362</v>
      </c>
      <c r="AD168" s="122">
        <v>9488</v>
      </c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</row>
    <row r="169" spans="1:40" ht="12.75" x14ac:dyDescent="0.2">
      <c r="A169" s="122" t="s">
        <v>516</v>
      </c>
      <c r="B169" s="122">
        <v>110</v>
      </c>
      <c r="C169" s="122">
        <v>0</v>
      </c>
      <c r="D169" s="122">
        <v>57.357643046031399</v>
      </c>
      <c r="E169" s="122">
        <v>52.990092396749397</v>
      </c>
      <c r="F169" s="122">
        <v>0</v>
      </c>
      <c r="G169" s="122">
        <v>0</v>
      </c>
      <c r="H169" s="122"/>
      <c r="I169" s="122">
        <v>8849</v>
      </c>
      <c r="J169" s="122">
        <v>8983</v>
      </c>
      <c r="K169" s="122"/>
      <c r="L169" s="122">
        <v>431</v>
      </c>
      <c r="M169" s="122">
        <v>514</v>
      </c>
      <c r="N169" s="122"/>
      <c r="O169" s="122">
        <v>1215</v>
      </c>
      <c r="P169" s="122">
        <v>1152</v>
      </c>
      <c r="Q169" s="122"/>
      <c r="R169" s="212">
        <v>4.5387158395533396E-3</v>
      </c>
      <c r="S169" s="212">
        <v>1.04805440963318E-2</v>
      </c>
      <c r="T169" s="212">
        <v>1.0011353315167999</v>
      </c>
      <c r="U169" s="212">
        <v>0.998752551599002</v>
      </c>
      <c r="V169" s="212">
        <v>1.0082888611331899</v>
      </c>
      <c r="W169" s="212">
        <v>1.0100225225225199</v>
      </c>
      <c r="X169" s="212"/>
      <c r="Y169" s="122">
        <v>8808</v>
      </c>
      <c r="Z169" s="122">
        <v>8818</v>
      </c>
      <c r="AA169" s="122">
        <v>8807</v>
      </c>
      <c r="AB169" s="122">
        <v>8880</v>
      </c>
      <c r="AC169" s="122">
        <v>8969</v>
      </c>
      <c r="AD169" s="122">
        <v>9063</v>
      </c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</row>
    <row r="170" spans="1:40" ht="12.75" x14ac:dyDescent="0.2">
      <c r="A170" s="122" t="s">
        <v>517</v>
      </c>
      <c r="B170" s="122">
        <v>51</v>
      </c>
      <c r="C170" s="122">
        <v>0</v>
      </c>
      <c r="D170" s="122">
        <v>0</v>
      </c>
      <c r="E170" s="122">
        <v>0</v>
      </c>
      <c r="F170" s="122">
        <v>3.3668816009046201</v>
      </c>
      <c r="G170" s="122">
        <v>47.243594990586899</v>
      </c>
      <c r="H170" s="122"/>
      <c r="I170" s="122">
        <v>32049</v>
      </c>
      <c r="J170" s="122">
        <v>36651</v>
      </c>
      <c r="K170" s="122"/>
      <c r="L170" s="122">
        <v>2725</v>
      </c>
      <c r="M170" s="122">
        <v>2830</v>
      </c>
      <c r="N170" s="122"/>
      <c r="O170" s="122">
        <v>5835</v>
      </c>
      <c r="P170" s="122">
        <v>6086</v>
      </c>
      <c r="Q170" s="122"/>
      <c r="R170" s="212">
        <v>1.2286787456889501E-2</v>
      </c>
      <c r="S170" s="212">
        <v>1.29795448944385E-2</v>
      </c>
      <c r="T170" s="212">
        <v>1.0111852320432499</v>
      </c>
      <c r="U170" s="212">
        <v>1.01339323797879</v>
      </c>
      <c r="V170" s="212">
        <v>1.01759357988664</v>
      </c>
      <c r="W170" s="212">
        <v>1.0070039983455099</v>
      </c>
      <c r="X170" s="212"/>
      <c r="Y170" s="122">
        <v>34778</v>
      </c>
      <c r="Z170" s="122">
        <v>35167</v>
      </c>
      <c r="AA170" s="122">
        <v>35638</v>
      </c>
      <c r="AB170" s="122">
        <v>36265</v>
      </c>
      <c r="AC170" s="122">
        <v>36519</v>
      </c>
      <c r="AD170" s="122">
        <v>36993</v>
      </c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</row>
    <row r="171" spans="1:40" ht="12.75" x14ac:dyDescent="0.2">
      <c r="A171" s="122" t="s">
        <v>518</v>
      </c>
      <c r="B171" s="122">
        <v>71</v>
      </c>
      <c r="C171" s="122">
        <v>0</v>
      </c>
      <c r="D171" s="122">
        <v>0</v>
      </c>
      <c r="E171" s="122">
        <v>71.065050266114696</v>
      </c>
      <c r="F171" s="122">
        <v>0</v>
      </c>
      <c r="G171" s="122">
        <v>0</v>
      </c>
      <c r="H171" s="122"/>
      <c r="I171" s="122">
        <v>6898</v>
      </c>
      <c r="J171" s="122">
        <v>6764</v>
      </c>
      <c r="K171" s="122"/>
      <c r="L171" s="122">
        <v>301</v>
      </c>
      <c r="M171" s="122">
        <v>296</v>
      </c>
      <c r="N171" s="122"/>
      <c r="O171" s="122">
        <v>846</v>
      </c>
      <c r="P171" s="122">
        <v>790</v>
      </c>
      <c r="Q171" s="122"/>
      <c r="R171" s="212">
        <v>1.29858357215751E-3</v>
      </c>
      <c r="S171" s="212">
        <v>2.26331360946746E-2</v>
      </c>
      <c r="T171" s="212">
        <v>0.99821561338289999</v>
      </c>
      <c r="U171" s="212">
        <v>1.00178757634441</v>
      </c>
      <c r="V171" s="212">
        <v>1.0101115241635701</v>
      </c>
      <c r="W171" s="212">
        <v>0.99514205800088296</v>
      </c>
      <c r="X171" s="212"/>
      <c r="Y171" s="122">
        <v>6725</v>
      </c>
      <c r="Z171" s="122">
        <v>6713</v>
      </c>
      <c r="AA171" s="122">
        <v>6725</v>
      </c>
      <c r="AB171" s="122">
        <v>6793</v>
      </c>
      <c r="AC171" s="122">
        <v>6760</v>
      </c>
      <c r="AD171" s="122">
        <v>6913</v>
      </c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</row>
    <row r="172" spans="1:40" ht="12.75" x14ac:dyDescent="0.2">
      <c r="A172" s="122" t="s">
        <v>519</v>
      </c>
      <c r="B172" s="122">
        <v>0</v>
      </c>
      <c r="C172" s="122">
        <v>0</v>
      </c>
      <c r="D172" s="122">
        <v>0</v>
      </c>
      <c r="E172" s="122">
        <v>0</v>
      </c>
      <c r="F172" s="122">
        <v>0</v>
      </c>
      <c r="G172" s="122">
        <v>0</v>
      </c>
      <c r="H172" s="122"/>
      <c r="I172" s="122">
        <v>38703</v>
      </c>
      <c r="J172" s="122">
        <v>42730</v>
      </c>
      <c r="K172" s="122"/>
      <c r="L172" s="122">
        <v>2721</v>
      </c>
      <c r="M172" s="122">
        <v>2674</v>
      </c>
      <c r="N172" s="122"/>
      <c r="O172" s="122">
        <v>5981</v>
      </c>
      <c r="P172" s="122">
        <v>6017</v>
      </c>
      <c r="Q172" s="122"/>
      <c r="R172" s="212">
        <v>6.4041492896860196E-3</v>
      </c>
      <c r="S172" s="212">
        <v>1.3250779802528199E-2</v>
      </c>
      <c r="T172" s="212">
        <v>1.0031277066692299</v>
      </c>
      <c r="U172" s="212">
        <v>1.0097855806590901</v>
      </c>
      <c r="V172" s="212">
        <v>1.0039903092489699</v>
      </c>
      <c r="W172" s="212">
        <v>1.00872959545777</v>
      </c>
      <c r="X172" s="212"/>
      <c r="Y172" s="122">
        <v>41564</v>
      </c>
      <c r="Z172" s="122">
        <v>41694</v>
      </c>
      <c r="AA172" s="122">
        <v>42102</v>
      </c>
      <c r="AB172" s="122">
        <v>42270</v>
      </c>
      <c r="AC172" s="122">
        <v>42639</v>
      </c>
      <c r="AD172" s="122">
        <v>43204</v>
      </c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</row>
    <row r="173" spans="1:40" ht="12.75" x14ac:dyDescent="0.2">
      <c r="A173" s="122" t="s">
        <v>520</v>
      </c>
      <c r="B173" s="122">
        <v>0</v>
      </c>
      <c r="C173" s="122">
        <v>0</v>
      </c>
      <c r="D173" s="122">
        <v>0</v>
      </c>
      <c r="E173" s="122">
        <v>0</v>
      </c>
      <c r="F173" s="122">
        <v>0</v>
      </c>
      <c r="G173" s="122">
        <v>0</v>
      </c>
      <c r="H173" s="122"/>
      <c r="I173" s="122">
        <v>36506</v>
      </c>
      <c r="J173" s="122">
        <v>40181</v>
      </c>
      <c r="K173" s="122"/>
      <c r="L173" s="122">
        <v>2804</v>
      </c>
      <c r="M173" s="122">
        <v>2869</v>
      </c>
      <c r="N173" s="122"/>
      <c r="O173" s="122">
        <v>6650</v>
      </c>
      <c r="P173" s="122">
        <v>6736</v>
      </c>
      <c r="Q173" s="122"/>
      <c r="R173" s="212">
        <v>8.36903693308866E-3</v>
      </c>
      <c r="S173" s="212">
        <v>1.1369586356496399E-2</v>
      </c>
      <c r="T173" s="212">
        <v>1.00564549391627</v>
      </c>
      <c r="U173" s="212">
        <v>1.0061264771474701</v>
      </c>
      <c r="V173" s="212">
        <v>1.01146496815287</v>
      </c>
      <c r="W173" s="212">
        <v>1.01025188916877</v>
      </c>
      <c r="X173" s="212"/>
      <c r="Y173" s="122">
        <v>38792</v>
      </c>
      <c r="Z173" s="122">
        <v>39011</v>
      </c>
      <c r="AA173" s="122">
        <v>39250</v>
      </c>
      <c r="AB173" s="122">
        <v>39700</v>
      </c>
      <c r="AC173" s="122">
        <v>40107</v>
      </c>
      <c r="AD173" s="122">
        <v>40563</v>
      </c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</row>
    <row r="174" spans="1:40" ht="12.75" x14ac:dyDescent="0.2">
      <c r="A174" s="122" t="s">
        <v>521</v>
      </c>
      <c r="B174" s="122">
        <v>68</v>
      </c>
      <c r="C174" s="122">
        <v>0</v>
      </c>
      <c r="D174" s="122">
        <v>0</v>
      </c>
      <c r="E174" s="122">
        <v>67.949703914481304</v>
      </c>
      <c r="F174" s="122">
        <v>0</v>
      </c>
      <c r="G174" s="122">
        <v>0</v>
      </c>
      <c r="H174" s="122"/>
      <c r="I174" s="122">
        <v>37380</v>
      </c>
      <c r="J174" s="122">
        <v>39009</v>
      </c>
      <c r="K174" s="122"/>
      <c r="L174" s="122">
        <v>2092</v>
      </c>
      <c r="M174" s="122">
        <v>2124</v>
      </c>
      <c r="N174" s="122"/>
      <c r="O174" s="122">
        <v>5425</v>
      </c>
      <c r="P174" s="122">
        <v>5101</v>
      </c>
      <c r="Q174" s="122"/>
      <c r="R174" s="212">
        <v>4.5669962656509399E-3</v>
      </c>
      <c r="S174" s="212">
        <v>7.6818333633070397E-3</v>
      </c>
      <c r="T174" s="212">
        <v>1.00034013605442</v>
      </c>
      <c r="U174" s="212">
        <v>1.00329558235033</v>
      </c>
      <c r="V174" s="212">
        <v>1.00959357647488</v>
      </c>
      <c r="W174" s="212">
        <v>1.00506106850518</v>
      </c>
      <c r="X174" s="212"/>
      <c r="Y174" s="122">
        <v>38220</v>
      </c>
      <c r="Z174" s="122">
        <v>38233</v>
      </c>
      <c r="AA174" s="122">
        <v>38359</v>
      </c>
      <c r="AB174" s="122">
        <v>38727</v>
      </c>
      <c r="AC174" s="122">
        <v>38923</v>
      </c>
      <c r="AD174" s="122">
        <v>39222</v>
      </c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</row>
    <row r="175" spans="1:40" ht="12.75" x14ac:dyDescent="0.2">
      <c r="A175" s="122" t="s">
        <v>522</v>
      </c>
      <c r="B175" s="122">
        <v>158</v>
      </c>
      <c r="C175" s="122">
        <v>0</v>
      </c>
      <c r="D175" s="122">
        <v>76.555207488409195</v>
      </c>
      <c r="E175" s="122">
        <v>81.875550159356493</v>
      </c>
      <c r="F175" s="122">
        <v>0</v>
      </c>
      <c r="G175" s="122">
        <v>0</v>
      </c>
      <c r="H175" s="122"/>
      <c r="I175" s="122">
        <v>12889</v>
      </c>
      <c r="J175" s="122">
        <v>13178</v>
      </c>
      <c r="K175" s="122"/>
      <c r="L175" s="122">
        <v>677</v>
      </c>
      <c r="M175" s="122">
        <v>824</v>
      </c>
      <c r="N175" s="122"/>
      <c r="O175" s="122">
        <v>1814</v>
      </c>
      <c r="P175" s="122">
        <v>1690</v>
      </c>
      <c r="Q175" s="122"/>
      <c r="R175" s="212">
        <v>1.12345234689033E-2</v>
      </c>
      <c r="S175" s="212">
        <v>4.16444207154298E-2</v>
      </c>
      <c r="T175" s="212">
        <v>1.0015153932046601</v>
      </c>
      <c r="U175" s="212">
        <v>1.01592737118739</v>
      </c>
      <c r="V175" s="212">
        <v>1.0183428705808599</v>
      </c>
      <c r="W175" s="212">
        <v>1.00923716419059</v>
      </c>
      <c r="X175" s="212"/>
      <c r="Y175" s="122">
        <v>12538</v>
      </c>
      <c r="Z175" s="122">
        <v>12557</v>
      </c>
      <c r="AA175" s="122">
        <v>12757</v>
      </c>
      <c r="AB175" s="122">
        <v>12991</v>
      </c>
      <c r="AC175" s="122">
        <v>13111</v>
      </c>
      <c r="AD175" s="122">
        <v>13657</v>
      </c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</row>
    <row r="176" spans="1:40" ht="12.75" x14ac:dyDescent="0.2">
      <c r="A176" s="122" t="s">
        <v>523</v>
      </c>
      <c r="B176" s="122">
        <v>68</v>
      </c>
      <c r="C176" s="122">
        <v>0</v>
      </c>
      <c r="D176" s="122">
        <v>0</v>
      </c>
      <c r="E176" s="122">
        <v>67.860896017699105</v>
      </c>
      <c r="F176" s="122">
        <v>0</v>
      </c>
      <c r="G176" s="122">
        <v>0</v>
      </c>
      <c r="H176" s="122"/>
      <c r="I176" s="122">
        <v>14657</v>
      </c>
      <c r="J176" s="122">
        <v>14464</v>
      </c>
      <c r="K176" s="122"/>
      <c r="L176" s="122">
        <v>664</v>
      </c>
      <c r="M176" s="122">
        <v>685</v>
      </c>
      <c r="N176" s="122"/>
      <c r="O176" s="122">
        <v>1860</v>
      </c>
      <c r="P176" s="122">
        <v>1743</v>
      </c>
      <c r="Q176" s="122"/>
      <c r="R176" s="212">
        <v>9.1982846132498996E-4</v>
      </c>
      <c r="S176" s="212">
        <v>7.6187837650644099E-3</v>
      </c>
      <c r="T176" s="212">
        <v>0.997358359402155</v>
      </c>
      <c r="U176" s="212">
        <v>1.0008364117934101</v>
      </c>
      <c r="V176" s="212">
        <v>0.99498572323977996</v>
      </c>
      <c r="W176" s="212">
        <v>1.01056904878561</v>
      </c>
      <c r="X176" s="212"/>
      <c r="Y176" s="122">
        <v>14385</v>
      </c>
      <c r="Z176" s="122">
        <v>14347</v>
      </c>
      <c r="AA176" s="122">
        <v>14359</v>
      </c>
      <c r="AB176" s="122">
        <v>14287</v>
      </c>
      <c r="AC176" s="122">
        <v>14438</v>
      </c>
      <c r="AD176" s="122">
        <v>14548</v>
      </c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</row>
    <row r="177" spans="1:40" ht="12.75" x14ac:dyDescent="0.2">
      <c r="A177" s="122" t="s">
        <v>524</v>
      </c>
      <c r="B177" s="122">
        <v>73</v>
      </c>
      <c r="C177" s="122">
        <v>0</v>
      </c>
      <c r="D177" s="122">
        <v>0</v>
      </c>
      <c r="E177" s="122">
        <v>73.084806388553901</v>
      </c>
      <c r="F177" s="122">
        <v>0</v>
      </c>
      <c r="G177" s="122">
        <v>0</v>
      </c>
      <c r="H177" s="122"/>
      <c r="I177" s="122">
        <v>23895</v>
      </c>
      <c r="J177" s="122">
        <v>24043</v>
      </c>
      <c r="K177" s="122"/>
      <c r="L177" s="122">
        <v>1139</v>
      </c>
      <c r="M177" s="122">
        <v>1238</v>
      </c>
      <c r="N177" s="122"/>
      <c r="O177" s="122">
        <v>3207</v>
      </c>
      <c r="P177" s="122">
        <v>3000</v>
      </c>
      <c r="Q177" s="122"/>
      <c r="R177" s="212">
        <v>2.9031228050211402E-3</v>
      </c>
      <c r="S177" s="212">
        <v>7.9910101136221792E-3</v>
      </c>
      <c r="T177" s="212">
        <v>0.99776842105263197</v>
      </c>
      <c r="U177" s="212">
        <v>1.0035869519348399</v>
      </c>
      <c r="V177" s="212">
        <v>1.0042048608191101</v>
      </c>
      <c r="W177" s="212">
        <v>1.0060715182983</v>
      </c>
      <c r="X177" s="212"/>
      <c r="Y177" s="122">
        <v>23750</v>
      </c>
      <c r="Z177" s="122">
        <v>23697</v>
      </c>
      <c r="AA177" s="122">
        <v>23782</v>
      </c>
      <c r="AB177" s="122">
        <v>23882</v>
      </c>
      <c r="AC177" s="122">
        <v>24027</v>
      </c>
      <c r="AD177" s="122">
        <v>24219</v>
      </c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</row>
    <row r="178" spans="1:40" ht="12.75" x14ac:dyDescent="0.2">
      <c r="A178" s="122" t="s">
        <v>525</v>
      </c>
      <c r="B178" s="122">
        <v>27</v>
      </c>
      <c r="C178" s="122">
        <v>0</v>
      </c>
      <c r="D178" s="122">
        <v>0</v>
      </c>
      <c r="E178" s="122">
        <v>27.483277296053799</v>
      </c>
      <c r="F178" s="122">
        <v>0</v>
      </c>
      <c r="G178" s="122">
        <v>0</v>
      </c>
      <c r="H178" s="122"/>
      <c r="I178" s="122">
        <v>33494</v>
      </c>
      <c r="J178" s="122">
        <v>33906</v>
      </c>
      <c r="K178" s="122"/>
      <c r="L178" s="122">
        <v>1999</v>
      </c>
      <c r="M178" s="122">
        <v>1844</v>
      </c>
      <c r="N178" s="122"/>
      <c r="O178" s="122">
        <v>5062</v>
      </c>
      <c r="P178" s="122">
        <v>4885</v>
      </c>
      <c r="Q178" s="122"/>
      <c r="R178" s="212">
        <v>4.8772211390324399E-4</v>
      </c>
      <c r="S178" s="212">
        <v>7.2035899858289999E-3</v>
      </c>
      <c r="T178" s="212">
        <v>0.99858013370407595</v>
      </c>
      <c r="U178" s="212">
        <v>0.99789679483381699</v>
      </c>
      <c r="V178" s="212">
        <v>1.00466055154807</v>
      </c>
      <c r="W178" s="212">
        <v>1.00082732537525</v>
      </c>
      <c r="X178" s="212"/>
      <c r="Y178" s="122">
        <v>33806</v>
      </c>
      <c r="Z178" s="122">
        <v>33758</v>
      </c>
      <c r="AA178" s="122">
        <v>33687</v>
      </c>
      <c r="AB178" s="122">
        <v>33844</v>
      </c>
      <c r="AC178" s="122">
        <v>33872</v>
      </c>
      <c r="AD178" s="122">
        <v>34116</v>
      </c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</row>
    <row r="179" spans="1:40" ht="12.75" x14ac:dyDescent="0.2">
      <c r="A179" s="122" t="s">
        <v>526</v>
      </c>
      <c r="B179" s="122">
        <v>397</v>
      </c>
      <c r="C179" s="122">
        <v>286.615480390122</v>
      </c>
      <c r="D179" s="122">
        <v>14.402154434438</v>
      </c>
      <c r="E179" s="122">
        <v>95.754607917984501</v>
      </c>
      <c r="F179" s="122">
        <v>0</v>
      </c>
      <c r="G179" s="122">
        <v>0</v>
      </c>
      <c r="H179" s="122"/>
      <c r="I179" s="122">
        <v>9638</v>
      </c>
      <c r="J179" s="122">
        <v>9169</v>
      </c>
      <c r="K179" s="122"/>
      <c r="L179" s="122">
        <v>398</v>
      </c>
      <c r="M179" s="122">
        <v>446</v>
      </c>
      <c r="N179" s="122"/>
      <c r="O179" s="122">
        <v>1231</v>
      </c>
      <c r="P179" s="122">
        <v>1135</v>
      </c>
      <c r="Q179" s="122"/>
      <c r="R179" s="212">
        <v>1.7844712768977399E-3</v>
      </c>
      <c r="S179" s="212">
        <v>1.30097299661091E-2</v>
      </c>
      <c r="T179" s="212">
        <v>0.98612640387579797</v>
      </c>
      <c r="U179" s="212">
        <v>0.99430549352389497</v>
      </c>
      <c r="V179" s="212">
        <v>0.99719258843346403</v>
      </c>
      <c r="W179" s="212">
        <v>1.0300675675675699</v>
      </c>
      <c r="X179" s="212"/>
      <c r="Y179" s="122">
        <v>9082</v>
      </c>
      <c r="Z179" s="122">
        <v>8956</v>
      </c>
      <c r="AA179" s="122">
        <v>8905</v>
      </c>
      <c r="AB179" s="122">
        <v>8880</v>
      </c>
      <c r="AC179" s="122">
        <v>9147</v>
      </c>
      <c r="AD179" s="122">
        <v>9266</v>
      </c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</row>
    <row r="180" spans="1:40" ht="12.75" x14ac:dyDescent="0.2">
      <c r="A180" s="122" t="s">
        <v>527</v>
      </c>
      <c r="B180" s="122">
        <v>71</v>
      </c>
      <c r="C180" s="122">
        <v>0</v>
      </c>
      <c r="D180" s="122">
        <v>0</v>
      </c>
      <c r="E180" s="122">
        <v>71.280940715335603</v>
      </c>
      <c r="F180" s="122">
        <v>0</v>
      </c>
      <c r="G180" s="122">
        <v>0</v>
      </c>
      <c r="H180" s="122"/>
      <c r="I180" s="122">
        <v>10284</v>
      </c>
      <c r="J180" s="122">
        <v>10205</v>
      </c>
      <c r="K180" s="122"/>
      <c r="L180" s="122">
        <v>553</v>
      </c>
      <c r="M180" s="122">
        <v>545</v>
      </c>
      <c r="N180" s="122"/>
      <c r="O180" s="122">
        <v>1443</v>
      </c>
      <c r="P180" s="122">
        <v>1355</v>
      </c>
      <c r="Q180" s="122"/>
      <c r="R180" s="212">
        <v>-3.4270891913823498E-4</v>
      </c>
      <c r="S180" s="212">
        <v>1.52881223049784E-2</v>
      </c>
      <c r="T180" s="212">
        <v>0.99314934429438295</v>
      </c>
      <c r="U180" s="212">
        <v>1.0038431217974</v>
      </c>
      <c r="V180" s="212">
        <v>1.0038284087562599</v>
      </c>
      <c r="W180" s="212">
        <v>0.997848621161745</v>
      </c>
      <c r="X180" s="212"/>
      <c r="Y180" s="122">
        <v>10218</v>
      </c>
      <c r="Z180" s="122">
        <v>10148</v>
      </c>
      <c r="AA180" s="122">
        <v>10187</v>
      </c>
      <c r="AB180" s="122">
        <v>10226</v>
      </c>
      <c r="AC180" s="122">
        <v>10204</v>
      </c>
      <c r="AD180" s="122">
        <v>10360</v>
      </c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</row>
    <row r="181" spans="1:40" ht="12.75" x14ac:dyDescent="0.2">
      <c r="A181" s="122" t="s">
        <v>528</v>
      </c>
      <c r="B181" s="122">
        <v>15</v>
      </c>
      <c r="C181" s="122">
        <v>0</v>
      </c>
      <c r="D181" s="122">
        <v>0</v>
      </c>
      <c r="E181" s="122">
        <v>0</v>
      </c>
      <c r="F181" s="122">
        <v>15.3154389653946</v>
      </c>
      <c r="G181" s="122">
        <v>0</v>
      </c>
      <c r="H181" s="122"/>
      <c r="I181" s="122">
        <v>58234</v>
      </c>
      <c r="J181" s="122">
        <v>63340</v>
      </c>
      <c r="K181" s="122"/>
      <c r="L181" s="122">
        <v>4210</v>
      </c>
      <c r="M181" s="122">
        <v>4167</v>
      </c>
      <c r="N181" s="122"/>
      <c r="O181" s="122">
        <v>8900</v>
      </c>
      <c r="P181" s="122">
        <v>9348</v>
      </c>
      <c r="Q181" s="122"/>
      <c r="R181" s="212">
        <v>7.6730577031376397E-3</v>
      </c>
      <c r="S181" s="212">
        <v>1.4542465580197001E-2</v>
      </c>
      <c r="T181" s="212">
        <v>1.0039929593532999</v>
      </c>
      <c r="U181" s="212">
        <v>1.0058601042157</v>
      </c>
      <c r="V181" s="212">
        <v>1.0147182234845999</v>
      </c>
      <c r="W181" s="212">
        <v>1.00615497169031</v>
      </c>
      <c r="X181" s="212"/>
      <c r="Y181" s="122">
        <v>61358</v>
      </c>
      <c r="Z181" s="122">
        <v>61603</v>
      </c>
      <c r="AA181" s="122">
        <v>61964</v>
      </c>
      <c r="AB181" s="122">
        <v>62876</v>
      </c>
      <c r="AC181" s="122">
        <v>63263</v>
      </c>
      <c r="AD181" s="122">
        <v>64183</v>
      </c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</row>
    <row r="182" spans="1:40" ht="12.75" x14ac:dyDescent="0.2">
      <c r="A182" s="122" t="s">
        <v>529</v>
      </c>
      <c r="B182" s="122">
        <v>156</v>
      </c>
      <c r="C182" s="122">
        <v>0</v>
      </c>
      <c r="D182" s="122">
        <v>0</v>
      </c>
      <c r="E182" s="122">
        <v>156.00759493670901</v>
      </c>
      <c r="F182" s="122">
        <v>0</v>
      </c>
      <c r="G182" s="122">
        <v>0</v>
      </c>
      <c r="H182" s="122"/>
      <c r="I182" s="122">
        <v>15188</v>
      </c>
      <c r="J182" s="122">
        <v>15010</v>
      </c>
      <c r="K182" s="122"/>
      <c r="L182" s="122">
        <v>681</v>
      </c>
      <c r="M182" s="122">
        <v>649</v>
      </c>
      <c r="N182" s="122"/>
      <c r="O182" s="122">
        <v>2081</v>
      </c>
      <c r="P182" s="122">
        <v>1849</v>
      </c>
      <c r="Q182" s="122"/>
      <c r="R182" s="212">
        <v>-2.15343561050119E-3</v>
      </c>
      <c r="S182" s="212">
        <v>4.3301578842182397E-3</v>
      </c>
      <c r="T182" s="212">
        <v>0.99458424146357605</v>
      </c>
      <c r="U182" s="212">
        <v>0.99913672886645899</v>
      </c>
      <c r="V182" s="212">
        <v>1.00006646284727</v>
      </c>
      <c r="W182" s="212">
        <v>0.99760749651093195</v>
      </c>
      <c r="X182" s="212"/>
      <c r="Y182" s="122">
        <v>15141</v>
      </c>
      <c r="Z182" s="122">
        <v>15059</v>
      </c>
      <c r="AA182" s="122">
        <v>15046</v>
      </c>
      <c r="AB182" s="122">
        <v>15047</v>
      </c>
      <c r="AC182" s="122">
        <v>15011</v>
      </c>
      <c r="AD182" s="122">
        <v>15076</v>
      </c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122"/>
    </row>
    <row r="183" spans="1:40" ht="12.75" x14ac:dyDescent="0.2">
      <c r="A183" s="122" t="s">
        <v>530</v>
      </c>
      <c r="B183" s="122">
        <v>48</v>
      </c>
      <c r="C183" s="122">
        <v>0</v>
      </c>
      <c r="D183" s="122">
        <v>47.885741802258302</v>
      </c>
      <c r="E183" s="122">
        <v>0</v>
      </c>
      <c r="F183" s="122">
        <v>0</v>
      </c>
      <c r="G183" s="122">
        <v>0</v>
      </c>
      <c r="H183" s="122"/>
      <c r="I183" s="122">
        <v>33543</v>
      </c>
      <c r="J183" s="122">
        <v>36977</v>
      </c>
      <c r="K183" s="122"/>
      <c r="L183" s="122">
        <v>2307</v>
      </c>
      <c r="M183" s="122">
        <v>2669</v>
      </c>
      <c r="N183" s="122"/>
      <c r="O183" s="122">
        <v>5751</v>
      </c>
      <c r="P183" s="122">
        <v>5654</v>
      </c>
      <c r="Q183" s="122"/>
      <c r="R183" s="212">
        <v>9.9746176620718607E-3</v>
      </c>
      <c r="S183" s="212">
        <v>9.3447818196592501E-3</v>
      </c>
      <c r="T183" s="212">
        <v>1.0087650076094901</v>
      </c>
      <c r="U183" s="212">
        <v>1.0089682340122399</v>
      </c>
      <c r="V183" s="212">
        <v>1.01096527662402</v>
      </c>
      <c r="W183" s="212">
        <v>1.01120241029855</v>
      </c>
      <c r="X183" s="212"/>
      <c r="Y183" s="122">
        <v>35482</v>
      </c>
      <c r="Z183" s="122">
        <v>35793</v>
      </c>
      <c r="AA183" s="122">
        <v>36114</v>
      </c>
      <c r="AB183" s="122">
        <v>36510</v>
      </c>
      <c r="AC183" s="122">
        <v>36919</v>
      </c>
      <c r="AD183" s="122">
        <v>37264</v>
      </c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</row>
    <row r="184" spans="1:40" ht="12.75" x14ac:dyDescent="0.2">
      <c r="A184" s="122" t="s">
        <v>531</v>
      </c>
      <c r="B184" s="122">
        <v>21</v>
      </c>
      <c r="C184" s="122">
        <v>0</v>
      </c>
      <c r="D184" s="122">
        <v>0</v>
      </c>
      <c r="E184" s="122">
        <v>20.654481321148001</v>
      </c>
      <c r="F184" s="122">
        <v>0</v>
      </c>
      <c r="G184" s="122">
        <v>0</v>
      </c>
      <c r="H184" s="122"/>
      <c r="I184" s="122">
        <v>18578</v>
      </c>
      <c r="J184" s="122">
        <v>18711</v>
      </c>
      <c r="K184" s="122"/>
      <c r="L184" s="122">
        <v>946</v>
      </c>
      <c r="M184" s="122">
        <v>1025</v>
      </c>
      <c r="N184" s="122"/>
      <c r="O184" s="122">
        <v>2629</v>
      </c>
      <c r="P184" s="122">
        <v>2545</v>
      </c>
      <c r="Q184" s="122"/>
      <c r="R184" s="212">
        <v>6.1878766515526297E-3</v>
      </c>
      <c r="S184" s="212">
        <v>1.4164305949008501E-2</v>
      </c>
      <c r="T184" s="212">
        <v>1.0024105626472399</v>
      </c>
      <c r="U184" s="212">
        <v>1.01355413455758</v>
      </c>
      <c r="V184" s="212">
        <v>1.0107306551631201</v>
      </c>
      <c r="W184" s="212">
        <v>0.99813273580879203</v>
      </c>
      <c r="X184" s="212"/>
      <c r="Y184" s="122">
        <v>18253</v>
      </c>
      <c r="Z184" s="122">
        <v>18297</v>
      </c>
      <c r="AA184" s="122">
        <v>18545</v>
      </c>
      <c r="AB184" s="122">
        <v>18744</v>
      </c>
      <c r="AC184" s="122">
        <v>18709</v>
      </c>
      <c r="AD184" s="122">
        <v>18974</v>
      </c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</row>
    <row r="185" spans="1:40" ht="12.75" x14ac:dyDescent="0.2">
      <c r="A185" s="122" t="s">
        <v>532</v>
      </c>
      <c r="B185" s="122">
        <v>2</v>
      </c>
      <c r="C185" s="122">
        <v>0</v>
      </c>
      <c r="D185" s="122">
        <v>1.9352407908379301</v>
      </c>
      <c r="E185" s="122">
        <v>0</v>
      </c>
      <c r="F185" s="122">
        <v>0</v>
      </c>
      <c r="G185" s="122">
        <v>0</v>
      </c>
      <c r="H185" s="122"/>
      <c r="I185" s="122">
        <v>49980</v>
      </c>
      <c r="J185" s="122">
        <v>53555</v>
      </c>
      <c r="K185" s="122"/>
      <c r="L185" s="122">
        <v>2801</v>
      </c>
      <c r="M185" s="122">
        <v>3070</v>
      </c>
      <c r="N185" s="122"/>
      <c r="O185" s="122">
        <v>6812</v>
      </c>
      <c r="P185" s="122">
        <v>6700</v>
      </c>
      <c r="Q185" s="122"/>
      <c r="R185" s="212">
        <v>8.8349785682530994E-3</v>
      </c>
      <c r="S185" s="212">
        <v>8.9654270718541595E-3</v>
      </c>
      <c r="T185" s="212">
        <v>1.0093251818603901</v>
      </c>
      <c r="U185" s="212">
        <v>1.0110983323749301</v>
      </c>
      <c r="V185" s="212">
        <v>1.0061612542417899</v>
      </c>
      <c r="W185" s="212">
        <v>1.00876135207446</v>
      </c>
      <c r="X185" s="212"/>
      <c r="Y185" s="122">
        <v>51688</v>
      </c>
      <c r="Z185" s="122">
        <v>52170</v>
      </c>
      <c r="AA185" s="122">
        <v>52749</v>
      </c>
      <c r="AB185" s="122">
        <v>53074</v>
      </c>
      <c r="AC185" s="122">
        <v>53539</v>
      </c>
      <c r="AD185" s="122">
        <v>54019</v>
      </c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</row>
    <row r="186" spans="1:40" ht="12.75" x14ac:dyDescent="0.2">
      <c r="A186" s="122" t="s">
        <v>533</v>
      </c>
      <c r="B186" s="122">
        <v>332</v>
      </c>
      <c r="C186" s="122">
        <v>127.569541402642</v>
      </c>
      <c r="D186" s="122">
        <v>0</v>
      </c>
      <c r="E186" s="122">
        <v>204.207861425716</v>
      </c>
      <c r="F186" s="122">
        <v>0</v>
      </c>
      <c r="G186" s="122">
        <v>0</v>
      </c>
      <c r="H186" s="122"/>
      <c r="I186" s="122">
        <v>9311</v>
      </c>
      <c r="J186" s="122">
        <v>9006</v>
      </c>
      <c r="K186" s="122"/>
      <c r="L186" s="122">
        <v>349</v>
      </c>
      <c r="M186" s="122">
        <v>321</v>
      </c>
      <c r="N186" s="122"/>
      <c r="O186" s="122">
        <v>1124</v>
      </c>
      <c r="P186" s="122">
        <v>952</v>
      </c>
      <c r="Q186" s="122"/>
      <c r="R186" s="212">
        <v>-1.19406513702724E-3</v>
      </c>
      <c r="S186" s="212">
        <v>1.24777183600713E-2</v>
      </c>
      <c r="T186" s="212">
        <v>0.99911298370107504</v>
      </c>
      <c r="U186" s="212">
        <v>0.99400732438131201</v>
      </c>
      <c r="V186" s="212">
        <v>0.99709724238026098</v>
      </c>
      <c r="W186" s="212">
        <v>1.00503862949278</v>
      </c>
      <c r="X186" s="212"/>
      <c r="Y186" s="122">
        <v>9019</v>
      </c>
      <c r="Z186" s="122">
        <v>9011</v>
      </c>
      <c r="AA186" s="122">
        <v>8957</v>
      </c>
      <c r="AB186" s="122">
        <v>8931</v>
      </c>
      <c r="AC186" s="122">
        <v>8976</v>
      </c>
      <c r="AD186" s="122">
        <v>9088</v>
      </c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</row>
    <row r="187" spans="1:40" ht="12.75" x14ac:dyDescent="0.2">
      <c r="A187" s="122" t="s">
        <v>534</v>
      </c>
      <c r="B187" s="122">
        <v>7</v>
      </c>
      <c r="C187" s="122">
        <v>0</v>
      </c>
      <c r="D187" s="122">
        <v>0</v>
      </c>
      <c r="E187" s="122">
        <v>0</v>
      </c>
      <c r="F187" s="122">
        <v>6.6920874251440798</v>
      </c>
      <c r="G187" s="122">
        <v>0</v>
      </c>
      <c r="H187" s="122"/>
      <c r="I187" s="122">
        <v>22947</v>
      </c>
      <c r="J187" s="122">
        <v>25508</v>
      </c>
      <c r="K187" s="122"/>
      <c r="L187" s="122">
        <v>1647</v>
      </c>
      <c r="M187" s="122">
        <v>1616</v>
      </c>
      <c r="N187" s="122"/>
      <c r="O187" s="122">
        <v>3776</v>
      </c>
      <c r="P187" s="122">
        <v>3946</v>
      </c>
      <c r="Q187" s="122"/>
      <c r="R187" s="212">
        <v>9.3368046357082991E-3</v>
      </c>
      <c r="S187" s="212">
        <v>1.08806661953021E-2</v>
      </c>
      <c r="T187" s="212">
        <v>1.0117004362183499</v>
      </c>
      <c r="U187" s="212">
        <v>1.00435203094778</v>
      </c>
      <c r="V187" s="212">
        <v>1.01215695714974</v>
      </c>
      <c r="W187" s="212">
        <v>1.0091568557497901</v>
      </c>
      <c r="X187" s="212"/>
      <c r="Y187" s="122">
        <v>24529</v>
      </c>
      <c r="Z187" s="122">
        <v>24816</v>
      </c>
      <c r="AA187" s="122">
        <v>24924</v>
      </c>
      <c r="AB187" s="122">
        <v>25227</v>
      </c>
      <c r="AC187" s="122">
        <v>25458</v>
      </c>
      <c r="AD187" s="122">
        <v>25735</v>
      </c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</row>
    <row r="188" spans="1:40" ht="12.75" x14ac:dyDescent="0.2">
      <c r="A188" s="122" t="s">
        <v>535</v>
      </c>
      <c r="B188" s="122">
        <v>340</v>
      </c>
      <c r="C188" s="122">
        <v>0</v>
      </c>
      <c r="D188" s="122">
        <v>144.741155425806</v>
      </c>
      <c r="E188" s="122">
        <v>0</v>
      </c>
      <c r="F188" s="122">
        <v>0</v>
      </c>
      <c r="G188" s="122">
        <v>195.72008713240999</v>
      </c>
      <c r="H188" s="122"/>
      <c r="I188" s="122">
        <v>11507</v>
      </c>
      <c r="J188" s="122">
        <v>12854</v>
      </c>
      <c r="K188" s="122"/>
      <c r="L188" s="122">
        <v>602</v>
      </c>
      <c r="M188" s="122">
        <v>813</v>
      </c>
      <c r="N188" s="122"/>
      <c r="O188" s="122">
        <v>1503</v>
      </c>
      <c r="P188" s="122">
        <v>1550</v>
      </c>
      <c r="Q188" s="122"/>
      <c r="R188" s="212">
        <v>1.7763294886713198E-2</v>
      </c>
      <c r="S188" s="212">
        <v>1.62031627327257E-2</v>
      </c>
      <c r="T188" s="212">
        <v>1.0254095620193899</v>
      </c>
      <c r="U188" s="212">
        <v>1.01817737202478</v>
      </c>
      <c r="V188" s="212">
        <v>1.0129693379233</v>
      </c>
      <c r="W188" s="212">
        <v>1.01454200584842</v>
      </c>
      <c r="X188" s="212"/>
      <c r="Y188" s="122">
        <v>11964</v>
      </c>
      <c r="Z188" s="122">
        <v>12268</v>
      </c>
      <c r="AA188" s="122">
        <v>12491</v>
      </c>
      <c r="AB188" s="122">
        <v>12653</v>
      </c>
      <c r="AC188" s="122">
        <v>12837</v>
      </c>
      <c r="AD188" s="122">
        <v>13045</v>
      </c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</row>
    <row r="189" spans="1:40" ht="12.75" x14ac:dyDescent="0.2">
      <c r="A189" s="122" t="s">
        <v>536</v>
      </c>
      <c r="B189" s="122">
        <v>142</v>
      </c>
      <c r="C189" s="122">
        <v>0</v>
      </c>
      <c r="D189" s="122">
        <v>31.330919388177001</v>
      </c>
      <c r="E189" s="122">
        <v>110.543118218161</v>
      </c>
      <c r="F189" s="122">
        <v>0</v>
      </c>
      <c r="G189" s="122">
        <v>0</v>
      </c>
      <c r="H189" s="122"/>
      <c r="I189" s="122">
        <v>10430</v>
      </c>
      <c r="J189" s="122">
        <v>10506</v>
      </c>
      <c r="K189" s="122"/>
      <c r="L189" s="122">
        <v>501</v>
      </c>
      <c r="M189" s="122">
        <v>575</v>
      </c>
      <c r="N189" s="122"/>
      <c r="O189" s="122">
        <v>1529</v>
      </c>
      <c r="P189" s="122">
        <v>1404</v>
      </c>
      <c r="Q189" s="122"/>
      <c r="R189" s="212">
        <v>4.7102183583707102E-3</v>
      </c>
      <c r="S189" s="212">
        <v>2.0339954163483599E-2</v>
      </c>
      <c r="T189" s="212">
        <v>0.99581589958159</v>
      </c>
      <c r="U189" s="212">
        <v>1.0058628102403799</v>
      </c>
      <c r="V189" s="212">
        <v>1.00398290266174</v>
      </c>
      <c r="W189" s="212">
        <v>1.01325592646347</v>
      </c>
      <c r="X189" s="212"/>
      <c r="Y189" s="122">
        <v>10277</v>
      </c>
      <c r="Z189" s="122">
        <v>10234</v>
      </c>
      <c r="AA189" s="122">
        <v>10294</v>
      </c>
      <c r="AB189" s="122">
        <v>10335</v>
      </c>
      <c r="AC189" s="122">
        <v>10472</v>
      </c>
      <c r="AD189" s="122">
        <v>10685</v>
      </c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</row>
    <row r="190" spans="1:40" ht="12.75" x14ac:dyDescent="0.2">
      <c r="A190" s="122" t="s">
        <v>537</v>
      </c>
      <c r="B190" s="122">
        <v>124</v>
      </c>
      <c r="C190" s="122">
        <v>0</v>
      </c>
      <c r="D190" s="122">
        <v>0</v>
      </c>
      <c r="E190" s="122">
        <v>123.799919710959</v>
      </c>
      <c r="F190" s="122">
        <v>0</v>
      </c>
      <c r="G190" s="122">
        <v>0</v>
      </c>
      <c r="H190" s="122"/>
      <c r="I190" s="122">
        <v>12252</v>
      </c>
      <c r="J190" s="122">
        <v>12455</v>
      </c>
      <c r="K190" s="122"/>
      <c r="L190" s="122">
        <v>582</v>
      </c>
      <c r="M190" s="122">
        <v>625</v>
      </c>
      <c r="N190" s="122"/>
      <c r="O190" s="122">
        <v>1582</v>
      </c>
      <c r="P190" s="122">
        <v>1425</v>
      </c>
      <c r="Q190" s="122"/>
      <c r="R190" s="212">
        <v>3.1154916054856301E-3</v>
      </c>
      <c r="S190" s="212">
        <v>9.6354584872330208E-3</v>
      </c>
      <c r="T190" s="212">
        <v>1.0008130081300799</v>
      </c>
      <c r="U190" s="212">
        <v>0.99723801787164901</v>
      </c>
      <c r="V190" s="212">
        <v>1.0051319648093799</v>
      </c>
      <c r="W190" s="212">
        <v>1.0093200421427999</v>
      </c>
      <c r="X190" s="212"/>
      <c r="Y190" s="122">
        <v>12300</v>
      </c>
      <c r="Z190" s="122">
        <v>12310</v>
      </c>
      <c r="AA190" s="122">
        <v>12276</v>
      </c>
      <c r="AB190" s="122">
        <v>12339</v>
      </c>
      <c r="AC190" s="122">
        <v>12454</v>
      </c>
      <c r="AD190" s="122">
        <v>12574</v>
      </c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</row>
    <row r="191" spans="1:40" ht="12.75" x14ac:dyDescent="0.2">
      <c r="A191" s="122" t="s">
        <v>538</v>
      </c>
      <c r="B191" s="122">
        <v>0</v>
      </c>
      <c r="C191" s="122">
        <v>0</v>
      </c>
      <c r="D191" s="122">
        <v>0</v>
      </c>
      <c r="E191" s="122">
        <v>0</v>
      </c>
      <c r="F191" s="122">
        <v>0</v>
      </c>
      <c r="G191" s="122">
        <v>0</v>
      </c>
      <c r="H191" s="122"/>
      <c r="I191" s="122">
        <v>10581</v>
      </c>
      <c r="J191" s="122">
        <v>10980</v>
      </c>
      <c r="K191" s="122"/>
      <c r="L191" s="122">
        <v>563</v>
      </c>
      <c r="M191" s="122">
        <v>609</v>
      </c>
      <c r="N191" s="122"/>
      <c r="O191" s="122">
        <v>1535</v>
      </c>
      <c r="P191" s="122">
        <v>1515</v>
      </c>
      <c r="Q191" s="122"/>
      <c r="R191" s="212">
        <v>8.4598272541438497E-3</v>
      </c>
      <c r="S191" s="212">
        <v>1.08626198083067E-2</v>
      </c>
      <c r="T191" s="212">
        <v>1.0080249244713</v>
      </c>
      <c r="U191" s="212">
        <v>1.0066498079985</v>
      </c>
      <c r="V191" s="212">
        <v>1.00930405656866</v>
      </c>
      <c r="W191" s="212">
        <v>1.0098635693215301</v>
      </c>
      <c r="X191" s="212"/>
      <c r="Y191" s="122">
        <v>10592</v>
      </c>
      <c r="Z191" s="122">
        <v>10677</v>
      </c>
      <c r="AA191" s="122">
        <v>10748</v>
      </c>
      <c r="AB191" s="122">
        <v>10848</v>
      </c>
      <c r="AC191" s="122">
        <v>10955</v>
      </c>
      <c r="AD191" s="122">
        <v>11074</v>
      </c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</row>
    <row r="192" spans="1:40" ht="12.75" x14ac:dyDescent="0.2">
      <c r="A192" s="122" t="s">
        <v>539</v>
      </c>
      <c r="B192" s="122">
        <v>210</v>
      </c>
      <c r="C192" s="122">
        <v>0</v>
      </c>
      <c r="D192" s="122">
        <v>47.663520668225502</v>
      </c>
      <c r="E192" s="122">
        <v>161.864077669903</v>
      </c>
      <c r="F192" s="122">
        <v>0</v>
      </c>
      <c r="G192" s="122">
        <v>0</v>
      </c>
      <c r="H192" s="122"/>
      <c r="I192" s="122">
        <v>12535</v>
      </c>
      <c r="J192" s="122">
        <v>12669</v>
      </c>
      <c r="K192" s="122"/>
      <c r="L192" s="122">
        <v>599</v>
      </c>
      <c r="M192" s="122">
        <v>705</v>
      </c>
      <c r="N192" s="122"/>
      <c r="O192" s="122">
        <v>1814</v>
      </c>
      <c r="P192" s="122">
        <v>1611</v>
      </c>
      <c r="Q192" s="122"/>
      <c r="R192" s="212">
        <v>2.2607081021301899E-3</v>
      </c>
      <c r="S192" s="212">
        <v>8.5186938002839597E-3</v>
      </c>
      <c r="T192" s="212">
        <v>0.99761222540592198</v>
      </c>
      <c r="U192" s="212">
        <v>1.0039093665230601</v>
      </c>
      <c r="V192" s="212">
        <v>1.0038146705872999</v>
      </c>
      <c r="W192" s="212">
        <v>1.00372100387934</v>
      </c>
      <c r="X192" s="212"/>
      <c r="Y192" s="122">
        <v>12564</v>
      </c>
      <c r="Z192" s="122">
        <v>12534</v>
      </c>
      <c r="AA192" s="122">
        <v>12583</v>
      </c>
      <c r="AB192" s="122">
        <v>12631</v>
      </c>
      <c r="AC192" s="122">
        <v>12678</v>
      </c>
      <c r="AD192" s="122">
        <v>12786</v>
      </c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</row>
    <row r="193" spans="1:40" ht="12.75" x14ac:dyDescent="0.2">
      <c r="A193" s="122" t="s">
        <v>540</v>
      </c>
      <c r="B193" s="122">
        <v>74</v>
      </c>
      <c r="C193" s="122">
        <v>0</v>
      </c>
      <c r="D193" s="122">
        <v>0</v>
      </c>
      <c r="E193" s="122">
        <v>73.856219392752195</v>
      </c>
      <c r="F193" s="122">
        <v>0</v>
      </c>
      <c r="G193" s="122">
        <v>0</v>
      </c>
      <c r="H193" s="122"/>
      <c r="I193" s="122">
        <v>15022</v>
      </c>
      <c r="J193" s="122">
        <v>15315</v>
      </c>
      <c r="K193" s="122"/>
      <c r="L193" s="122">
        <v>785</v>
      </c>
      <c r="M193" s="122">
        <v>778</v>
      </c>
      <c r="N193" s="122"/>
      <c r="O193" s="122">
        <v>2052</v>
      </c>
      <c r="P193" s="122">
        <v>1919</v>
      </c>
      <c r="Q193" s="122"/>
      <c r="R193" s="212">
        <v>5.9523970584718401E-3</v>
      </c>
      <c r="S193" s="212">
        <v>1.62713193491472E-2</v>
      </c>
      <c r="T193" s="212">
        <v>1.0020074946466799</v>
      </c>
      <c r="U193" s="212">
        <v>1.0062107653265699</v>
      </c>
      <c r="V193" s="212">
        <v>1.0017256255392599</v>
      </c>
      <c r="W193" s="212">
        <v>1.01391373484397</v>
      </c>
      <c r="X193" s="212"/>
      <c r="Y193" s="122">
        <v>14944</v>
      </c>
      <c r="Z193" s="122">
        <v>14974</v>
      </c>
      <c r="AA193" s="122">
        <v>15067</v>
      </c>
      <c r="AB193" s="122">
        <v>15093</v>
      </c>
      <c r="AC193" s="122">
        <v>15303</v>
      </c>
      <c r="AD193" s="122">
        <v>15552</v>
      </c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</row>
    <row r="194" spans="1:40" ht="12.75" x14ac:dyDescent="0.2">
      <c r="A194" s="122" t="s">
        <v>541</v>
      </c>
      <c r="B194" s="122">
        <v>154</v>
      </c>
      <c r="C194" s="122">
        <v>0</v>
      </c>
      <c r="D194" s="122">
        <v>12.387221995042699</v>
      </c>
      <c r="E194" s="122">
        <v>141.40924348050601</v>
      </c>
      <c r="F194" s="122">
        <v>0</v>
      </c>
      <c r="G194" s="122">
        <v>0</v>
      </c>
      <c r="H194" s="122"/>
      <c r="I194" s="122">
        <v>11804</v>
      </c>
      <c r="J194" s="122">
        <v>11619</v>
      </c>
      <c r="K194" s="122"/>
      <c r="L194" s="122">
        <v>581</v>
      </c>
      <c r="M194" s="122">
        <v>647</v>
      </c>
      <c r="N194" s="122"/>
      <c r="O194" s="122">
        <v>1771</v>
      </c>
      <c r="P194" s="122">
        <v>1602</v>
      </c>
      <c r="Q194" s="122"/>
      <c r="R194" s="212">
        <v>4.9544955690716797E-4</v>
      </c>
      <c r="S194" s="212">
        <v>1.31669535283993E-2</v>
      </c>
      <c r="T194" s="212">
        <v>0.99767181167543295</v>
      </c>
      <c r="U194" s="212">
        <v>0.99792566983578201</v>
      </c>
      <c r="V194" s="212">
        <v>1.0086610081413501</v>
      </c>
      <c r="W194" s="212">
        <v>0.99776747381075004</v>
      </c>
      <c r="X194" s="212"/>
      <c r="Y194" s="122">
        <v>11597</v>
      </c>
      <c r="Z194" s="122">
        <v>11570</v>
      </c>
      <c r="AA194" s="122">
        <v>11546</v>
      </c>
      <c r="AB194" s="122">
        <v>11646</v>
      </c>
      <c r="AC194" s="122">
        <v>11620</v>
      </c>
      <c r="AD194" s="122">
        <v>11773</v>
      </c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</row>
    <row r="195" spans="1:40" ht="12.75" x14ac:dyDescent="0.2">
      <c r="A195" s="122" t="s">
        <v>542</v>
      </c>
      <c r="B195" s="122">
        <v>0</v>
      </c>
      <c r="C195" s="122">
        <v>0</v>
      </c>
      <c r="D195" s="122">
        <v>0</v>
      </c>
      <c r="E195" s="122">
        <v>0</v>
      </c>
      <c r="F195" s="122">
        <v>0</v>
      </c>
      <c r="G195" s="122">
        <v>0</v>
      </c>
      <c r="H195" s="122"/>
      <c r="I195" s="122">
        <v>53302</v>
      </c>
      <c r="J195" s="122">
        <v>57092</v>
      </c>
      <c r="K195" s="122"/>
      <c r="L195" s="122">
        <v>3220</v>
      </c>
      <c r="M195" s="122">
        <v>3462</v>
      </c>
      <c r="N195" s="122"/>
      <c r="O195" s="122">
        <v>8048</v>
      </c>
      <c r="P195" s="122">
        <v>8053</v>
      </c>
      <c r="Q195" s="122"/>
      <c r="R195" s="212">
        <v>7.0965636576805196E-3</v>
      </c>
      <c r="S195" s="212">
        <v>1.0616306366280101E-2</v>
      </c>
      <c r="T195" s="212">
        <v>1.0030455938006799</v>
      </c>
      <c r="U195" s="212">
        <v>1.01457086904184</v>
      </c>
      <c r="V195" s="212">
        <v>1.00695944749424</v>
      </c>
      <c r="W195" s="212">
        <v>1.00385136204562</v>
      </c>
      <c r="X195" s="212"/>
      <c r="Y195" s="122">
        <v>55490</v>
      </c>
      <c r="Z195" s="122">
        <v>55659</v>
      </c>
      <c r="AA195" s="122">
        <v>56470</v>
      </c>
      <c r="AB195" s="122">
        <v>56863</v>
      </c>
      <c r="AC195" s="122">
        <v>57082</v>
      </c>
      <c r="AD195" s="122">
        <v>57688</v>
      </c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</row>
    <row r="196" spans="1:40" ht="12.75" x14ac:dyDescent="0.2">
      <c r="A196" s="122" t="s">
        <v>543</v>
      </c>
      <c r="B196" s="122">
        <v>61</v>
      </c>
      <c r="C196" s="122">
        <v>0</v>
      </c>
      <c r="D196" s="122">
        <v>11.180176044340699</v>
      </c>
      <c r="E196" s="122">
        <v>50.216507048315897</v>
      </c>
      <c r="F196" s="122">
        <v>0</v>
      </c>
      <c r="G196" s="122">
        <v>0</v>
      </c>
      <c r="H196" s="122"/>
      <c r="I196" s="122">
        <v>9470</v>
      </c>
      <c r="J196" s="122">
        <v>9293</v>
      </c>
      <c r="K196" s="122"/>
      <c r="L196" s="122">
        <v>434</v>
      </c>
      <c r="M196" s="122">
        <v>483</v>
      </c>
      <c r="N196" s="122"/>
      <c r="O196" s="122">
        <v>1253</v>
      </c>
      <c r="P196" s="122">
        <v>1190</v>
      </c>
      <c r="Q196" s="122"/>
      <c r="R196" s="212">
        <v>5.4524809259330898E-3</v>
      </c>
      <c r="S196" s="212">
        <v>1.6109849713482501E-2</v>
      </c>
      <c r="T196" s="212">
        <v>0.99646408839778999</v>
      </c>
      <c r="U196" s="212">
        <v>0.99534264803725903</v>
      </c>
      <c r="V196" s="212">
        <v>1.01303475935829</v>
      </c>
      <c r="W196" s="212">
        <v>1.0171560541075599</v>
      </c>
      <c r="X196" s="212"/>
      <c r="Y196" s="122">
        <v>9050</v>
      </c>
      <c r="Z196" s="122">
        <v>9018</v>
      </c>
      <c r="AA196" s="122">
        <v>8976</v>
      </c>
      <c r="AB196" s="122">
        <v>9093</v>
      </c>
      <c r="AC196" s="122">
        <v>9249</v>
      </c>
      <c r="AD196" s="122">
        <v>9398</v>
      </c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</row>
    <row r="197" spans="1:40" ht="12.75" x14ac:dyDescent="0.2">
      <c r="A197" s="122" t="s">
        <v>544</v>
      </c>
      <c r="B197" s="122">
        <v>35</v>
      </c>
      <c r="C197" s="122">
        <v>0</v>
      </c>
      <c r="D197" s="122">
        <v>35.271648365376699</v>
      </c>
      <c r="E197" s="122">
        <v>0</v>
      </c>
      <c r="F197" s="122">
        <v>0</v>
      </c>
      <c r="G197" s="122">
        <v>0</v>
      </c>
      <c r="H197" s="122"/>
      <c r="I197" s="122">
        <v>50314</v>
      </c>
      <c r="J197" s="122">
        <v>54180</v>
      </c>
      <c r="K197" s="122"/>
      <c r="L197" s="122">
        <v>2945</v>
      </c>
      <c r="M197" s="122">
        <v>3378</v>
      </c>
      <c r="N197" s="122"/>
      <c r="O197" s="122">
        <v>7167</v>
      </c>
      <c r="P197" s="122">
        <v>7207</v>
      </c>
      <c r="Q197" s="122"/>
      <c r="R197" s="212">
        <v>9.0796323029118699E-3</v>
      </c>
      <c r="S197" s="212">
        <v>1.8790109300734201E-2</v>
      </c>
      <c r="T197" s="212">
        <v>1.0066154052654801</v>
      </c>
      <c r="U197" s="212">
        <v>1.0087625723864699</v>
      </c>
      <c r="V197" s="212">
        <v>1.01006495958909</v>
      </c>
      <c r="W197" s="212">
        <v>1.0108807418347701</v>
      </c>
      <c r="X197" s="212"/>
      <c r="Y197" s="122">
        <v>52151</v>
      </c>
      <c r="Z197" s="122">
        <v>52496</v>
      </c>
      <c r="AA197" s="122">
        <v>52956</v>
      </c>
      <c r="AB197" s="122">
        <v>53489</v>
      </c>
      <c r="AC197" s="122">
        <v>54071</v>
      </c>
      <c r="AD197" s="122">
        <v>55087</v>
      </c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</row>
    <row r="198" spans="1:40" ht="12.75" x14ac:dyDescent="0.2">
      <c r="A198" s="122" t="s">
        <v>545</v>
      </c>
      <c r="B198" s="122">
        <v>17</v>
      </c>
      <c r="C198" s="122">
        <v>0</v>
      </c>
      <c r="D198" s="122">
        <v>0</v>
      </c>
      <c r="E198" s="122">
        <v>16.899804205329001</v>
      </c>
      <c r="F198" s="122">
        <v>0</v>
      </c>
      <c r="G198" s="122">
        <v>0</v>
      </c>
      <c r="H198" s="122"/>
      <c r="I198" s="122">
        <v>22381</v>
      </c>
      <c r="J198" s="122">
        <v>23494</v>
      </c>
      <c r="K198" s="122"/>
      <c r="L198" s="122">
        <v>1224</v>
      </c>
      <c r="M198" s="122">
        <v>1290</v>
      </c>
      <c r="N198" s="122"/>
      <c r="O198" s="122">
        <v>3336</v>
      </c>
      <c r="P198" s="122">
        <v>3237</v>
      </c>
      <c r="Q198" s="122"/>
      <c r="R198" s="212">
        <v>4.4471446426921401E-3</v>
      </c>
      <c r="S198" s="212">
        <v>1.6098040052948501E-2</v>
      </c>
      <c r="T198" s="212">
        <v>1.00043465032381</v>
      </c>
      <c r="U198" s="212">
        <v>1.0050831993743801</v>
      </c>
      <c r="V198" s="212">
        <v>1.0042361891588101</v>
      </c>
      <c r="W198" s="212">
        <v>1.00804924242424</v>
      </c>
      <c r="X198" s="212"/>
      <c r="Y198" s="122">
        <v>23007</v>
      </c>
      <c r="Z198" s="122">
        <v>23017</v>
      </c>
      <c r="AA198" s="122">
        <v>23134</v>
      </c>
      <c r="AB198" s="122">
        <v>23232</v>
      </c>
      <c r="AC198" s="122">
        <v>23419</v>
      </c>
      <c r="AD198" s="122">
        <v>23796</v>
      </c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</row>
    <row r="199" spans="1:40" ht="12.75" x14ac:dyDescent="0.2">
      <c r="A199" s="122" t="s">
        <v>546</v>
      </c>
      <c r="B199" s="122">
        <v>130</v>
      </c>
      <c r="C199" s="122">
        <v>16.141929035482299</v>
      </c>
      <c r="D199" s="122">
        <v>5.2621366812457504</v>
      </c>
      <c r="E199" s="122">
        <v>108.204188481675</v>
      </c>
      <c r="F199" s="122">
        <v>0</v>
      </c>
      <c r="G199" s="122">
        <v>0</v>
      </c>
      <c r="H199" s="122"/>
      <c r="I199" s="122">
        <v>16008</v>
      </c>
      <c r="J199" s="122">
        <v>15662</v>
      </c>
      <c r="K199" s="122"/>
      <c r="L199" s="122">
        <v>776</v>
      </c>
      <c r="M199" s="122">
        <v>855</v>
      </c>
      <c r="N199" s="122"/>
      <c r="O199" s="122">
        <v>2211</v>
      </c>
      <c r="P199" s="122">
        <v>2029</v>
      </c>
      <c r="Q199" s="122"/>
      <c r="R199" s="212">
        <v>-3.9939619273121602E-4</v>
      </c>
      <c r="S199" s="212">
        <v>8.2517750911533308E-3</v>
      </c>
      <c r="T199" s="212">
        <v>0.99437986971516201</v>
      </c>
      <c r="U199" s="212">
        <v>1.00321130378934</v>
      </c>
      <c r="V199" s="212">
        <v>0.99967989756722198</v>
      </c>
      <c r="W199" s="212">
        <v>1.0011527377521601</v>
      </c>
      <c r="X199" s="212"/>
      <c r="Y199" s="122">
        <v>15658</v>
      </c>
      <c r="Z199" s="122">
        <v>15570</v>
      </c>
      <c r="AA199" s="122">
        <v>15620</v>
      </c>
      <c r="AB199" s="122">
        <v>15615</v>
      </c>
      <c r="AC199" s="122">
        <v>15633</v>
      </c>
      <c r="AD199" s="122">
        <v>15762</v>
      </c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</row>
    <row r="200" spans="1:40" ht="12.75" x14ac:dyDescent="0.2">
      <c r="A200" s="122" t="s">
        <v>547</v>
      </c>
      <c r="B200" s="122">
        <v>37</v>
      </c>
      <c r="C200" s="122">
        <v>0</v>
      </c>
      <c r="D200" s="122">
        <v>0</v>
      </c>
      <c r="E200" s="122">
        <v>36.619077474249899</v>
      </c>
      <c r="F200" s="122">
        <v>0</v>
      </c>
      <c r="G200" s="122">
        <v>0</v>
      </c>
      <c r="H200" s="122"/>
      <c r="I200" s="122">
        <v>10756</v>
      </c>
      <c r="J200" s="122">
        <v>11165</v>
      </c>
      <c r="K200" s="122"/>
      <c r="L200" s="122">
        <v>682</v>
      </c>
      <c r="M200" s="122">
        <v>668</v>
      </c>
      <c r="N200" s="122"/>
      <c r="O200" s="122">
        <v>1688</v>
      </c>
      <c r="P200" s="122">
        <v>1621</v>
      </c>
      <c r="Q200" s="122"/>
      <c r="R200" s="212">
        <v>4.3029279140494002E-3</v>
      </c>
      <c r="S200" s="212">
        <v>1.01272629503495E-2</v>
      </c>
      <c r="T200" s="212">
        <v>1.00437636761488</v>
      </c>
      <c r="U200" s="212">
        <v>1.00481118373275</v>
      </c>
      <c r="V200" s="212">
        <v>0.99873520643237901</v>
      </c>
      <c r="W200" s="212">
        <v>1.0093170511081</v>
      </c>
      <c r="X200" s="212"/>
      <c r="Y200" s="122">
        <v>10968</v>
      </c>
      <c r="Z200" s="122">
        <v>11016</v>
      </c>
      <c r="AA200" s="122">
        <v>11069</v>
      </c>
      <c r="AB200" s="122">
        <v>11055</v>
      </c>
      <c r="AC200" s="122">
        <v>11158</v>
      </c>
      <c r="AD200" s="122">
        <v>11271</v>
      </c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</row>
    <row r="201" spans="1:40" ht="12.75" x14ac:dyDescent="0.2">
      <c r="A201" s="122" t="s">
        <v>548</v>
      </c>
      <c r="B201" s="122">
        <v>6</v>
      </c>
      <c r="C201" s="122">
        <v>0</v>
      </c>
      <c r="D201" s="122">
        <v>6.0584792858734504</v>
      </c>
      <c r="E201" s="122">
        <v>0</v>
      </c>
      <c r="F201" s="122">
        <v>0</v>
      </c>
      <c r="G201" s="122">
        <v>0</v>
      </c>
      <c r="H201" s="122"/>
      <c r="I201" s="122">
        <v>36951</v>
      </c>
      <c r="J201" s="122">
        <v>38381</v>
      </c>
      <c r="K201" s="122"/>
      <c r="L201" s="122">
        <v>2083</v>
      </c>
      <c r="M201" s="122">
        <v>2296</v>
      </c>
      <c r="N201" s="122"/>
      <c r="O201" s="122">
        <v>5295</v>
      </c>
      <c r="P201" s="122">
        <v>5347</v>
      </c>
      <c r="Q201" s="122"/>
      <c r="R201" s="212">
        <v>8.9395409195234306E-3</v>
      </c>
      <c r="S201" s="212">
        <v>1.6075069266558599E-2</v>
      </c>
      <c r="T201" s="212">
        <v>1.00078548212351</v>
      </c>
      <c r="U201" s="212">
        <v>1.0079027849197499</v>
      </c>
      <c r="V201" s="212">
        <v>1.01541311994844</v>
      </c>
      <c r="W201" s="212">
        <v>1.0117149279386499</v>
      </c>
      <c r="X201" s="212"/>
      <c r="Y201" s="122">
        <v>36920</v>
      </c>
      <c r="Z201" s="122">
        <v>36949</v>
      </c>
      <c r="AA201" s="122">
        <v>37241</v>
      </c>
      <c r="AB201" s="122">
        <v>37815</v>
      </c>
      <c r="AC201" s="122">
        <v>38258</v>
      </c>
      <c r="AD201" s="122">
        <v>38873</v>
      </c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</row>
    <row r="202" spans="1:40" ht="12.75" x14ac:dyDescent="0.2">
      <c r="A202" s="122" t="s">
        <v>549</v>
      </c>
      <c r="B202" s="122">
        <v>27</v>
      </c>
      <c r="C202" s="122">
        <v>0</v>
      </c>
      <c r="D202" s="122">
        <v>27.077101358928001</v>
      </c>
      <c r="E202" s="122">
        <v>0</v>
      </c>
      <c r="F202" s="122">
        <v>0</v>
      </c>
      <c r="G202" s="122">
        <v>0</v>
      </c>
      <c r="H202" s="122"/>
      <c r="I202" s="122">
        <v>12737</v>
      </c>
      <c r="J202" s="122">
        <v>12601</v>
      </c>
      <c r="K202" s="122"/>
      <c r="L202" s="122">
        <v>544</v>
      </c>
      <c r="M202" s="122">
        <v>623</v>
      </c>
      <c r="N202" s="122"/>
      <c r="O202" s="122">
        <v>1698</v>
      </c>
      <c r="P202" s="122">
        <v>1713</v>
      </c>
      <c r="Q202" s="122"/>
      <c r="R202" s="212">
        <v>7.2950206782402801E-3</v>
      </c>
      <c r="S202" s="212">
        <v>1.5123776168112699E-2</v>
      </c>
      <c r="T202" s="212">
        <v>0.99885274112923095</v>
      </c>
      <c r="U202" s="212">
        <v>1.00106653540077</v>
      </c>
      <c r="V202" s="212">
        <v>1.0087690542534</v>
      </c>
      <c r="W202" s="212">
        <v>1.0206353074985799</v>
      </c>
      <c r="X202" s="212"/>
      <c r="Y202" s="122">
        <v>12203</v>
      </c>
      <c r="Z202" s="122">
        <v>12189</v>
      </c>
      <c r="AA202" s="122">
        <v>12202</v>
      </c>
      <c r="AB202" s="122">
        <v>12309</v>
      </c>
      <c r="AC202" s="122">
        <v>12563</v>
      </c>
      <c r="AD202" s="122">
        <v>12753</v>
      </c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</row>
    <row r="203" spans="1:40" ht="12.75" x14ac:dyDescent="0.2">
      <c r="A203" s="122" t="s">
        <v>550</v>
      </c>
      <c r="B203" s="122">
        <v>12</v>
      </c>
      <c r="C203" s="122">
        <v>0</v>
      </c>
      <c r="D203" s="122">
        <v>0</v>
      </c>
      <c r="E203" s="122">
        <v>12.201072386059</v>
      </c>
      <c r="F203" s="122">
        <v>0</v>
      </c>
      <c r="G203" s="122">
        <v>0</v>
      </c>
      <c r="H203" s="122"/>
      <c r="I203" s="122">
        <v>12231</v>
      </c>
      <c r="J203" s="122">
        <v>12682</v>
      </c>
      <c r="K203" s="122"/>
      <c r="L203" s="122">
        <v>755</v>
      </c>
      <c r="M203" s="122">
        <v>668</v>
      </c>
      <c r="N203" s="122"/>
      <c r="O203" s="122">
        <v>1971</v>
      </c>
      <c r="P203" s="122">
        <v>1919</v>
      </c>
      <c r="Q203" s="122"/>
      <c r="R203" s="212">
        <v>3.19946855361986E-3</v>
      </c>
      <c r="S203" s="212">
        <v>4.1006229792603099E-3</v>
      </c>
      <c r="T203" s="212">
        <v>1.00135782747604</v>
      </c>
      <c r="U203" s="212">
        <v>1.0036691393475301</v>
      </c>
      <c r="V203" s="212">
        <v>1.0038146705872999</v>
      </c>
      <c r="W203" s="212">
        <v>1.0039585147652601</v>
      </c>
      <c r="X203" s="212"/>
      <c r="Y203" s="122">
        <v>12520</v>
      </c>
      <c r="Z203" s="122">
        <v>12537</v>
      </c>
      <c r="AA203" s="122">
        <v>12583</v>
      </c>
      <c r="AB203" s="122">
        <v>12631</v>
      </c>
      <c r="AC203" s="122">
        <v>12681</v>
      </c>
      <c r="AD203" s="122">
        <v>12733</v>
      </c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</row>
    <row r="204" spans="1:40" ht="14.25" customHeight="1" x14ac:dyDescent="0.2">
      <c r="A204" s="19" t="s">
        <v>551</v>
      </c>
      <c r="B204" s="122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212"/>
      <c r="S204" s="212"/>
      <c r="T204" s="212"/>
      <c r="U204" s="212"/>
      <c r="V204" s="212"/>
      <c r="W204" s="212"/>
      <c r="X204" s="21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</row>
    <row r="205" spans="1:40" ht="12.75" x14ac:dyDescent="0.2">
      <c r="A205" s="122" t="s">
        <v>552</v>
      </c>
      <c r="B205" s="122">
        <v>77</v>
      </c>
      <c r="C205" s="122">
        <v>0</v>
      </c>
      <c r="D205" s="122">
        <v>0</v>
      </c>
      <c r="E205" s="122">
        <v>76.691149723307902</v>
      </c>
      <c r="F205" s="122">
        <v>0</v>
      </c>
      <c r="G205" s="122">
        <v>0</v>
      </c>
      <c r="H205" s="122"/>
      <c r="I205" s="122">
        <v>26265</v>
      </c>
      <c r="J205" s="122">
        <v>25841</v>
      </c>
      <c r="K205" s="122"/>
      <c r="L205" s="122">
        <v>1285</v>
      </c>
      <c r="M205" s="122">
        <v>1361</v>
      </c>
      <c r="N205" s="122"/>
      <c r="O205" s="122">
        <v>3394</v>
      </c>
      <c r="P205" s="122">
        <v>3165</v>
      </c>
      <c r="Q205" s="122"/>
      <c r="R205" s="212">
        <v>-1.00467687395922E-3</v>
      </c>
      <c r="S205" s="212">
        <v>6.2369256992329701E-3</v>
      </c>
      <c r="T205" s="212">
        <v>0.99529284667026796</v>
      </c>
      <c r="U205" s="212">
        <v>1.00100790820282</v>
      </c>
      <c r="V205" s="212">
        <v>0.99938037332507201</v>
      </c>
      <c r="W205" s="212">
        <v>1.00031000542509</v>
      </c>
      <c r="X205" s="212"/>
      <c r="Y205" s="122">
        <v>25918</v>
      </c>
      <c r="Z205" s="122">
        <v>25796</v>
      </c>
      <c r="AA205" s="122">
        <v>25822</v>
      </c>
      <c r="AB205" s="122">
        <v>25806</v>
      </c>
      <c r="AC205" s="122">
        <v>25814</v>
      </c>
      <c r="AD205" s="122">
        <v>25975</v>
      </c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</row>
    <row r="206" spans="1:40" ht="12.75" x14ac:dyDescent="0.2">
      <c r="A206" s="122" t="s">
        <v>553</v>
      </c>
      <c r="B206" s="122">
        <v>283</v>
      </c>
      <c r="C206" s="122">
        <v>0</v>
      </c>
      <c r="D206" s="122">
        <v>110.122647661447</v>
      </c>
      <c r="E206" s="122">
        <v>173.37142857142899</v>
      </c>
      <c r="F206" s="122">
        <v>0</v>
      </c>
      <c r="G206" s="122">
        <v>0</v>
      </c>
      <c r="H206" s="122"/>
      <c r="I206" s="122">
        <v>8601</v>
      </c>
      <c r="J206" s="122">
        <v>8505</v>
      </c>
      <c r="K206" s="122"/>
      <c r="L206" s="122">
        <v>376</v>
      </c>
      <c r="M206" s="122">
        <v>489</v>
      </c>
      <c r="N206" s="122"/>
      <c r="O206" s="122">
        <v>1106</v>
      </c>
      <c r="P206" s="122">
        <v>964</v>
      </c>
      <c r="Q206" s="122"/>
      <c r="R206" s="212">
        <v>1.3252668559802199E-3</v>
      </c>
      <c r="S206" s="212">
        <v>-1.1741223435482E-3</v>
      </c>
      <c r="T206" s="212">
        <v>1.0035410764872501</v>
      </c>
      <c r="U206" s="212">
        <v>0.99447188896730199</v>
      </c>
      <c r="V206" s="212">
        <v>1.0027202838557101</v>
      </c>
      <c r="W206" s="212">
        <v>1.0046001415428201</v>
      </c>
      <c r="X206" s="212"/>
      <c r="Y206" s="122">
        <v>8472</v>
      </c>
      <c r="Z206" s="122">
        <v>8502</v>
      </c>
      <c r="AA206" s="122">
        <v>8455</v>
      </c>
      <c r="AB206" s="122">
        <v>8478</v>
      </c>
      <c r="AC206" s="122">
        <v>8517</v>
      </c>
      <c r="AD206" s="122">
        <v>8507</v>
      </c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</row>
    <row r="207" spans="1:40" ht="12.75" x14ac:dyDescent="0.2">
      <c r="A207" s="122" t="s">
        <v>554</v>
      </c>
      <c r="B207" s="122">
        <v>164</v>
      </c>
      <c r="C207" s="122">
        <v>155.813742398112</v>
      </c>
      <c r="D207" s="122">
        <v>8.5441818490269199</v>
      </c>
      <c r="E207" s="122">
        <v>0</v>
      </c>
      <c r="F207" s="122">
        <v>0</v>
      </c>
      <c r="G207" s="122">
        <v>0</v>
      </c>
      <c r="H207" s="122"/>
      <c r="I207" s="122">
        <v>11017</v>
      </c>
      <c r="J207" s="122">
        <v>10625</v>
      </c>
      <c r="K207" s="122"/>
      <c r="L207" s="122">
        <v>435</v>
      </c>
      <c r="M207" s="122">
        <v>483</v>
      </c>
      <c r="N207" s="122"/>
      <c r="O207" s="122">
        <v>1357</v>
      </c>
      <c r="P207" s="122">
        <v>1356</v>
      </c>
      <c r="Q207" s="122"/>
      <c r="R207" s="212">
        <v>1.8032626735247101E-3</v>
      </c>
      <c r="S207" s="212">
        <v>2.7210884353741499E-2</v>
      </c>
      <c r="T207" s="212">
        <v>1.0019984773505901</v>
      </c>
      <c r="U207" s="212">
        <v>0.99867033906353897</v>
      </c>
      <c r="V207" s="212">
        <v>1.0090347123157399</v>
      </c>
      <c r="W207" s="212">
        <v>0.99754948162111201</v>
      </c>
      <c r="X207" s="212"/>
      <c r="Y207" s="122">
        <v>10508</v>
      </c>
      <c r="Z207" s="122">
        <v>10529</v>
      </c>
      <c r="AA207" s="122">
        <v>10515</v>
      </c>
      <c r="AB207" s="122">
        <v>10610</v>
      </c>
      <c r="AC207" s="122">
        <v>10584</v>
      </c>
      <c r="AD207" s="122">
        <v>10872</v>
      </c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</row>
    <row r="208" spans="1:40" ht="12.75" x14ac:dyDescent="0.2">
      <c r="A208" s="122" t="s">
        <v>555</v>
      </c>
      <c r="B208" s="122">
        <v>74</v>
      </c>
      <c r="C208" s="122">
        <v>0</v>
      </c>
      <c r="D208" s="122">
        <v>0</v>
      </c>
      <c r="E208" s="122">
        <v>73.741629317163202</v>
      </c>
      <c r="F208" s="122">
        <v>0</v>
      </c>
      <c r="G208" s="122">
        <v>0</v>
      </c>
      <c r="H208" s="122"/>
      <c r="I208" s="122">
        <v>11515</v>
      </c>
      <c r="J208" s="122">
        <v>11379</v>
      </c>
      <c r="K208" s="122"/>
      <c r="L208" s="122">
        <v>632</v>
      </c>
      <c r="M208" s="122">
        <v>663</v>
      </c>
      <c r="N208" s="122"/>
      <c r="O208" s="122">
        <v>1739</v>
      </c>
      <c r="P208" s="122">
        <v>1636</v>
      </c>
      <c r="Q208" s="122"/>
      <c r="R208" s="212">
        <v>3.2339226426225699E-3</v>
      </c>
      <c r="S208" s="212">
        <v>5.8885568641237496E-3</v>
      </c>
      <c r="T208" s="212">
        <v>1.0066773504273501</v>
      </c>
      <c r="U208" s="212">
        <v>0.99743521712213701</v>
      </c>
      <c r="V208" s="212">
        <v>1.0069161198794101</v>
      </c>
      <c r="W208" s="212">
        <v>1.00193730186685</v>
      </c>
      <c r="X208" s="212"/>
      <c r="Y208" s="122">
        <v>11232</v>
      </c>
      <c r="Z208" s="122">
        <v>11307</v>
      </c>
      <c r="AA208" s="122">
        <v>11278</v>
      </c>
      <c r="AB208" s="122">
        <v>11356</v>
      </c>
      <c r="AC208" s="122">
        <v>11378</v>
      </c>
      <c r="AD208" s="122">
        <v>11445</v>
      </c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</row>
    <row r="209" spans="1:40" ht="12.75" x14ac:dyDescent="0.2">
      <c r="A209" s="122" t="s">
        <v>556</v>
      </c>
      <c r="B209" s="122">
        <v>433</v>
      </c>
      <c r="C209" s="122">
        <v>292.13435374149702</v>
      </c>
      <c r="D209" s="122">
        <v>0</v>
      </c>
      <c r="E209" s="122">
        <v>140.697149245388</v>
      </c>
      <c r="F209" s="122">
        <v>0</v>
      </c>
      <c r="G209" s="122">
        <v>0</v>
      </c>
      <c r="H209" s="122"/>
      <c r="I209" s="122">
        <v>9408</v>
      </c>
      <c r="J209" s="122">
        <v>8945</v>
      </c>
      <c r="K209" s="122"/>
      <c r="L209" s="122">
        <v>452</v>
      </c>
      <c r="M209" s="122">
        <v>447</v>
      </c>
      <c r="N209" s="122"/>
      <c r="O209" s="122">
        <v>1184</v>
      </c>
      <c r="P209" s="122">
        <v>1058</v>
      </c>
      <c r="Q209" s="122"/>
      <c r="R209" s="212">
        <v>-1.83492112727823E-3</v>
      </c>
      <c r="S209" s="212">
        <v>9.7195844039772092E-3</v>
      </c>
      <c r="T209" s="212">
        <v>0.99434401685704799</v>
      </c>
      <c r="U209" s="212">
        <v>0.99542716930626796</v>
      </c>
      <c r="V209" s="212">
        <v>1.0045938375350101</v>
      </c>
      <c r="W209" s="212">
        <v>0.99832701316082995</v>
      </c>
      <c r="X209" s="212"/>
      <c r="Y209" s="122">
        <v>9017</v>
      </c>
      <c r="Z209" s="122">
        <v>8966</v>
      </c>
      <c r="AA209" s="122">
        <v>8925</v>
      </c>
      <c r="AB209" s="122">
        <v>8966</v>
      </c>
      <c r="AC209" s="122">
        <v>8951</v>
      </c>
      <c r="AD209" s="122">
        <v>9038</v>
      </c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</row>
    <row r="210" spans="1:40" ht="12.75" x14ac:dyDescent="0.2">
      <c r="A210" s="122" t="s">
        <v>557</v>
      </c>
      <c r="B210" s="122">
        <v>1190</v>
      </c>
      <c r="C210" s="122">
        <v>934.43802954187595</v>
      </c>
      <c r="D210" s="122">
        <v>0</v>
      </c>
      <c r="E210" s="122">
        <v>255.57036535859299</v>
      </c>
      <c r="F210" s="122">
        <v>0</v>
      </c>
      <c r="G210" s="122">
        <v>0</v>
      </c>
      <c r="H210" s="122"/>
      <c r="I210" s="122">
        <v>13337</v>
      </c>
      <c r="J210" s="122">
        <v>11824</v>
      </c>
      <c r="K210" s="122"/>
      <c r="L210" s="122">
        <v>460</v>
      </c>
      <c r="M210" s="122">
        <v>463</v>
      </c>
      <c r="N210" s="122"/>
      <c r="O210" s="122">
        <v>1566</v>
      </c>
      <c r="P210" s="122">
        <v>1289</v>
      </c>
      <c r="Q210" s="122"/>
      <c r="R210" s="212">
        <v>-1.04273201740155E-2</v>
      </c>
      <c r="S210" s="212">
        <v>1.18473385800118E-3</v>
      </c>
      <c r="T210" s="212">
        <v>0.98969406800292103</v>
      </c>
      <c r="U210" s="212">
        <v>0.99048868481469299</v>
      </c>
      <c r="V210" s="212">
        <v>0.98650662251655596</v>
      </c>
      <c r="W210" s="212">
        <v>0.99160862633213098</v>
      </c>
      <c r="X210" s="212"/>
      <c r="Y210" s="122">
        <v>12323</v>
      </c>
      <c r="Z210" s="122">
        <v>12196</v>
      </c>
      <c r="AA210" s="122">
        <v>12080</v>
      </c>
      <c r="AB210" s="122">
        <v>11917</v>
      </c>
      <c r="AC210" s="122">
        <v>11817</v>
      </c>
      <c r="AD210" s="122">
        <v>11831</v>
      </c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</row>
    <row r="211" spans="1:40" ht="12.75" x14ac:dyDescent="0.2">
      <c r="A211" s="122" t="s">
        <v>558</v>
      </c>
      <c r="B211" s="122">
        <v>25</v>
      </c>
      <c r="C211" s="122">
        <v>0</v>
      </c>
      <c r="D211" s="122">
        <v>17.917398422636101</v>
      </c>
      <c r="E211" s="122">
        <v>7.3544747081712103</v>
      </c>
      <c r="F211" s="122">
        <v>0</v>
      </c>
      <c r="G211" s="122">
        <v>0</v>
      </c>
      <c r="H211" s="122"/>
      <c r="I211" s="122">
        <v>14374</v>
      </c>
      <c r="J211" s="122">
        <v>15420</v>
      </c>
      <c r="K211" s="122"/>
      <c r="L211" s="122">
        <v>1011</v>
      </c>
      <c r="M211" s="122">
        <v>1128</v>
      </c>
      <c r="N211" s="122"/>
      <c r="O211" s="122">
        <v>2439</v>
      </c>
      <c r="P211" s="122">
        <v>2381</v>
      </c>
      <c r="Q211" s="122"/>
      <c r="R211" s="212">
        <v>6.7939814711579496E-3</v>
      </c>
      <c r="S211" s="212">
        <v>1.8443691345151201E-2</v>
      </c>
      <c r="T211" s="212">
        <v>1.0069639748225501</v>
      </c>
      <c r="U211" s="212">
        <v>1.0063173294321099</v>
      </c>
      <c r="V211" s="212">
        <v>1.00693847882112</v>
      </c>
      <c r="W211" s="212">
        <v>1.0069562934768299</v>
      </c>
      <c r="X211" s="212"/>
      <c r="Y211" s="122">
        <v>14934</v>
      </c>
      <c r="Z211" s="122">
        <v>15038</v>
      </c>
      <c r="AA211" s="122">
        <v>15133</v>
      </c>
      <c r="AB211" s="122">
        <v>15238</v>
      </c>
      <c r="AC211" s="122">
        <v>15344</v>
      </c>
      <c r="AD211" s="122">
        <v>15627</v>
      </c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</row>
    <row r="212" spans="1:40" ht="12.75" x14ac:dyDescent="0.2">
      <c r="A212" s="122" t="s">
        <v>559</v>
      </c>
      <c r="B212" s="122">
        <v>0</v>
      </c>
      <c r="C212" s="122">
        <v>0</v>
      </c>
      <c r="D212" s="122">
        <v>0</v>
      </c>
      <c r="E212" s="122">
        <v>0</v>
      </c>
      <c r="F212" s="122">
        <v>0</v>
      </c>
      <c r="G212" s="122">
        <v>0</v>
      </c>
      <c r="H212" s="122"/>
      <c r="I212" s="122">
        <v>82096</v>
      </c>
      <c r="J212" s="122">
        <v>89245</v>
      </c>
      <c r="K212" s="122"/>
      <c r="L212" s="122">
        <v>4587</v>
      </c>
      <c r="M212" s="122">
        <v>4916</v>
      </c>
      <c r="N212" s="122"/>
      <c r="O212" s="122">
        <v>10436</v>
      </c>
      <c r="P212" s="122">
        <v>10522</v>
      </c>
      <c r="Q212" s="122"/>
      <c r="R212" s="212">
        <v>7.8823887584054102E-3</v>
      </c>
      <c r="S212" s="212">
        <v>9.8874489933186895E-3</v>
      </c>
      <c r="T212" s="212">
        <v>1.00581866136085</v>
      </c>
      <c r="U212" s="212">
        <v>1.0082577142922899</v>
      </c>
      <c r="V212" s="212">
        <v>1.0077794381009999</v>
      </c>
      <c r="W212" s="212">
        <v>1.0096775288911</v>
      </c>
      <c r="X212" s="212"/>
      <c r="Y212" s="122">
        <v>86446</v>
      </c>
      <c r="Z212" s="122">
        <v>86949</v>
      </c>
      <c r="AA212" s="122">
        <v>87667</v>
      </c>
      <c r="AB212" s="122">
        <v>88349</v>
      </c>
      <c r="AC212" s="122">
        <v>89204</v>
      </c>
      <c r="AD212" s="122">
        <v>90086</v>
      </c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</row>
    <row r="213" spans="1:40" ht="12.75" x14ac:dyDescent="0.2">
      <c r="A213" s="122" t="s">
        <v>560</v>
      </c>
      <c r="B213" s="122">
        <v>40</v>
      </c>
      <c r="C213" s="122">
        <v>0</v>
      </c>
      <c r="D213" s="122">
        <v>0</v>
      </c>
      <c r="E213" s="122">
        <v>39.6451448906965</v>
      </c>
      <c r="F213" s="122">
        <v>0</v>
      </c>
      <c r="G213" s="122">
        <v>0</v>
      </c>
      <c r="H213" s="122"/>
      <c r="I213" s="122">
        <v>11813</v>
      </c>
      <c r="J213" s="122">
        <v>11802</v>
      </c>
      <c r="K213" s="122"/>
      <c r="L213" s="122">
        <v>686</v>
      </c>
      <c r="M213" s="122">
        <v>713</v>
      </c>
      <c r="N213" s="122"/>
      <c r="O213" s="122">
        <v>1698</v>
      </c>
      <c r="P213" s="122">
        <v>1626</v>
      </c>
      <c r="Q213" s="122"/>
      <c r="R213" s="212">
        <v>2.75000197782105E-3</v>
      </c>
      <c r="S213" s="212">
        <v>-5.9281842818428203E-4</v>
      </c>
      <c r="T213" s="212">
        <v>1.00607928761024</v>
      </c>
      <c r="U213" s="212">
        <v>1.00697872340426</v>
      </c>
      <c r="V213" s="212">
        <v>1.00228194726166</v>
      </c>
      <c r="W213" s="212">
        <v>0.99569946875790505</v>
      </c>
      <c r="X213" s="212"/>
      <c r="Y213" s="122">
        <v>11679</v>
      </c>
      <c r="Z213" s="122">
        <v>11750</v>
      </c>
      <c r="AA213" s="122">
        <v>11832</v>
      </c>
      <c r="AB213" s="122">
        <v>11859</v>
      </c>
      <c r="AC213" s="122">
        <v>11808</v>
      </c>
      <c r="AD213" s="122">
        <v>11801</v>
      </c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</row>
    <row r="214" spans="1:40" ht="12.75" x14ac:dyDescent="0.2">
      <c r="A214" s="122" t="s">
        <v>561</v>
      </c>
      <c r="B214" s="122">
        <v>93</v>
      </c>
      <c r="C214" s="122">
        <v>0</v>
      </c>
      <c r="D214" s="122">
        <v>30.761804763439301</v>
      </c>
      <c r="E214" s="122">
        <v>61.748331273176802</v>
      </c>
      <c r="F214" s="122">
        <v>0</v>
      </c>
      <c r="G214" s="122">
        <v>0</v>
      </c>
      <c r="H214" s="122"/>
      <c r="I214" s="122">
        <v>23899</v>
      </c>
      <c r="J214" s="122">
        <v>24270</v>
      </c>
      <c r="K214" s="122"/>
      <c r="L214" s="122">
        <v>1095</v>
      </c>
      <c r="M214" s="122">
        <v>1259</v>
      </c>
      <c r="N214" s="122"/>
      <c r="O214" s="122">
        <v>3108</v>
      </c>
      <c r="P214" s="122">
        <v>2924</v>
      </c>
      <c r="Q214" s="122"/>
      <c r="R214" s="212">
        <v>5.6288382603142404E-3</v>
      </c>
      <c r="S214" s="212">
        <v>1.0977220204688E-2</v>
      </c>
      <c r="T214" s="212">
        <v>1.0001266143327401</v>
      </c>
      <c r="U214" s="212">
        <v>1.0081866902983501</v>
      </c>
      <c r="V214" s="212">
        <v>1.0058599472604699</v>
      </c>
      <c r="W214" s="212">
        <v>1.00836419624651</v>
      </c>
      <c r="X214" s="212"/>
      <c r="Y214" s="122">
        <v>23694</v>
      </c>
      <c r="Z214" s="122">
        <v>23697</v>
      </c>
      <c r="AA214" s="122">
        <v>23891</v>
      </c>
      <c r="AB214" s="122">
        <v>24031</v>
      </c>
      <c r="AC214" s="122">
        <v>24232</v>
      </c>
      <c r="AD214" s="122">
        <v>24498</v>
      </c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</row>
    <row r="215" spans="1:40" ht="12.75" x14ac:dyDescent="0.2">
      <c r="A215" s="122" t="s">
        <v>562</v>
      </c>
      <c r="B215" s="122">
        <v>768</v>
      </c>
      <c r="C215" s="122">
        <v>631.03879849812301</v>
      </c>
      <c r="D215" s="122">
        <v>0</v>
      </c>
      <c r="E215" s="122">
        <v>136.666666666667</v>
      </c>
      <c r="F215" s="122">
        <v>0</v>
      </c>
      <c r="G215" s="122">
        <v>0</v>
      </c>
      <c r="H215" s="122"/>
      <c r="I215" s="122">
        <v>3995</v>
      </c>
      <c r="J215" s="122">
        <v>3663</v>
      </c>
      <c r="K215" s="122"/>
      <c r="L215" s="122">
        <v>166</v>
      </c>
      <c r="M215" s="122">
        <v>158</v>
      </c>
      <c r="N215" s="122"/>
      <c r="O215" s="122">
        <v>465</v>
      </c>
      <c r="P215" s="122">
        <v>415</v>
      </c>
      <c r="Q215" s="122"/>
      <c r="R215" s="212">
        <v>-3.9240321052827999E-3</v>
      </c>
      <c r="S215" s="212">
        <v>7.92566274938508E-3</v>
      </c>
      <c r="T215" s="212">
        <v>0.98466505246166303</v>
      </c>
      <c r="U215" s="212">
        <v>0.99781420765027296</v>
      </c>
      <c r="V215" s="212">
        <v>1.00219058050383</v>
      </c>
      <c r="W215" s="212">
        <v>0.99972677595628401</v>
      </c>
      <c r="X215" s="212"/>
      <c r="Y215" s="122">
        <v>3717</v>
      </c>
      <c r="Z215" s="122">
        <v>3660</v>
      </c>
      <c r="AA215" s="122">
        <v>3652</v>
      </c>
      <c r="AB215" s="122">
        <v>3660</v>
      </c>
      <c r="AC215" s="122">
        <v>3659</v>
      </c>
      <c r="AD215" s="122">
        <v>3688</v>
      </c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</row>
    <row r="216" spans="1:40" ht="12.75" x14ac:dyDescent="0.2">
      <c r="A216" s="122" t="s">
        <v>563</v>
      </c>
      <c r="B216" s="122">
        <v>1115</v>
      </c>
      <c r="C216" s="122">
        <v>922.85336856010599</v>
      </c>
      <c r="D216" s="122">
        <v>0</v>
      </c>
      <c r="E216" s="122">
        <v>191.69940476190499</v>
      </c>
      <c r="F216" s="122">
        <v>0</v>
      </c>
      <c r="G216" s="122">
        <v>0</v>
      </c>
      <c r="H216" s="122"/>
      <c r="I216" s="122">
        <v>4542</v>
      </c>
      <c r="J216" s="122">
        <v>4032</v>
      </c>
      <c r="K216" s="122"/>
      <c r="L216" s="122">
        <v>184</v>
      </c>
      <c r="M216" s="122">
        <v>179</v>
      </c>
      <c r="N216" s="122"/>
      <c r="O216" s="122">
        <v>608</v>
      </c>
      <c r="P216" s="122">
        <v>533</v>
      </c>
      <c r="Q216" s="122"/>
      <c r="R216" s="212">
        <v>-1.15654232719323E-2</v>
      </c>
      <c r="S216" s="212">
        <v>-4.9615480029769298E-4</v>
      </c>
      <c r="T216" s="212">
        <v>0.99289604546530896</v>
      </c>
      <c r="U216" s="212">
        <v>0.98378249463391398</v>
      </c>
      <c r="V216" s="212">
        <v>0.99393939393939401</v>
      </c>
      <c r="W216" s="212">
        <v>0.98317073170731695</v>
      </c>
      <c r="X216" s="212"/>
      <c r="Y216" s="122">
        <v>4223</v>
      </c>
      <c r="Z216" s="122">
        <v>4193</v>
      </c>
      <c r="AA216" s="122">
        <v>4125</v>
      </c>
      <c r="AB216" s="122">
        <v>4100</v>
      </c>
      <c r="AC216" s="122">
        <v>4031</v>
      </c>
      <c r="AD216" s="122">
        <v>4029</v>
      </c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</row>
    <row r="217" spans="1:40" ht="12.75" x14ac:dyDescent="0.2">
      <c r="A217" s="122" t="s">
        <v>564</v>
      </c>
      <c r="B217" s="122">
        <v>301</v>
      </c>
      <c r="C217" s="122">
        <v>78.2275872221405</v>
      </c>
      <c r="D217" s="122">
        <v>0</v>
      </c>
      <c r="E217" s="122">
        <v>223.258782556027</v>
      </c>
      <c r="F217" s="122">
        <v>0</v>
      </c>
      <c r="G217" s="122">
        <v>0</v>
      </c>
      <c r="H217" s="122"/>
      <c r="I217" s="122">
        <v>13586</v>
      </c>
      <c r="J217" s="122">
        <v>13208</v>
      </c>
      <c r="K217" s="122"/>
      <c r="L217" s="122">
        <v>603</v>
      </c>
      <c r="M217" s="122">
        <v>640</v>
      </c>
      <c r="N217" s="122"/>
      <c r="O217" s="122">
        <v>1913</v>
      </c>
      <c r="P217" s="122">
        <v>1635</v>
      </c>
      <c r="Q217" s="122"/>
      <c r="R217" s="212">
        <v>1.44229319234501E-3</v>
      </c>
      <c r="S217" s="212">
        <v>3.7062249451630001E-3</v>
      </c>
      <c r="T217" s="212">
        <v>0.99931532902244202</v>
      </c>
      <c r="U217" s="212">
        <v>0.99238733252131595</v>
      </c>
      <c r="V217" s="212">
        <v>1.00421908560908</v>
      </c>
      <c r="W217" s="212">
        <v>1.0099304865938401</v>
      </c>
      <c r="X217" s="212"/>
      <c r="Y217" s="122">
        <v>13145</v>
      </c>
      <c r="Z217" s="122">
        <v>13136</v>
      </c>
      <c r="AA217" s="122">
        <v>13036</v>
      </c>
      <c r="AB217" s="122">
        <v>13091</v>
      </c>
      <c r="AC217" s="122">
        <v>13221</v>
      </c>
      <c r="AD217" s="122">
        <v>13270</v>
      </c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</row>
    <row r="218" spans="1:40" ht="12.75" x14ac:dyDescent="0.2">
      <c r="A218" s="122" t="s">
        <v>565</v>
      </c>
      <c r="B218" s="122">
        <v>326</v>
      </c>
      <c r="C218" s="122">
        <v>244.02985074626901</v>
      </c>
      <c r="D218" s="122">
        <v>0</v>
      </c>
      <c r="E218" s="122">
        <v>81.551737602499003</v>
      </c>
      <c r="F218" s="122">
        <v>0</v>
      </c>
      <c r="G218" s="122">
        <v>0</v>
      </c>
      <c r="H218" s="122"/>
      <c r="I218" s="122">
        <v>16080</v>
      </c>
      <c r="J218" s="122">
        <v>15366</v>
      </c>
      <c r="K218" s="122"/>
      <c r="L218" s="122">
        <v>741</v>
      </c>
      <c r="M218" s="122">
        <v>696</v>
      </c>
      <c r="N218" s="122"/>
      <c r="O218" s="122">
        <v>2106</v>
      </c>
      <c r="P218" s="122">
        <v>1962</v>
      </c>
      <c r="Q218" s="122"/>
      <c r="R218" s="212">
        <v>-1.3478542146462299E-3</v>
      </c>
      <c r="S218" s="212">
        <v>1.4143257511568801E-2</v>
      </c>
      <c r="T218" s="212">
        <v>0.99351743809153403</v>
      </c>
      <c r="U218" s="212">
        <v>0.99836878507112103</v>
      </c>
      <c r="V218" s="212">
        <v>1.00182994575518</v>
      </c>
      <c r="W218" s="212">
        <v>1.0009133015852301</v>
      </c>
      <c r="X218" s="212"/>
      <c r="Y218" s="122">
        <v>15426</v>
      </c>
      <c r="Z218" s="122">
        <v>15326</v>
      </c>
      <c r="AA218" s="122">
        <v>15301</v>
      </c>
      <c r="AB218" s="122">
        <v>15329</v>
      </c>
      <c r="AC218" s="122">
        <v>15343</v>
      </c>
      <c r="AD218" s="122">
        <v>15560</v>
      </c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</row>
    <row r="219" spans="1:40" ht="12.75" x14ac:dyDescent="0.2">
      <c r="A219" s="122" t="s">
        <v>566</v>
      </c>
      <c r="B219" s="122">
        <v>843</v>
      </c>
      <c r="C219" s="122">
        <v>610.18518518518499</v>
      </c>
      <c r="D219" s="122">
        <v>0</v>
      </c>
      <c r="E219" s="122">
        <v>232.45037783375301</v>
      </c>
      <c r="F219" s="122">
        <v>0</v>
      </c>
      <c r="G219" s="122">
        <v>0</v>
      </c>
      <c r="H219" s="122"/>
      <c r="I219" s="122">
        <v>12960</v>
      </c>
      <c r="J219" s="122">
        <v>11910</v>
      </c>
      <c r="K219" s="122"/>
      <c r="L219" s="122">
        <v>510</v>
      </c>
      <c r="M219" s="122">
        <v>553</v>
      </c>
      <c r="N219" s="122"/>
      <c r="O219" s="122">
        <v>1596</v>
      </c>
      <c r="P219" s="122">
        <v>1339</v>
      </c>
      <c r="Q219" s="122"/>
      <c r="R219" s="212">
        <v>-8.3417660365653293E-3</v>
      </c>
      <c r="S219" s="212">
        <v>1.65337809483844E-2</v>
      </c>
      <c r="T219" s="212">
        <v>0.99302004707410096</v>
      </c>
      <c r="U219" s="212">
        <v>0.98340825500613005</v>
      </c>
      <c r="V219" s="212">
        <v>0.99434840425531901</v>
      </c>
      <c r="W219" s="212">
        <v>0.99590437980608504</v>
      </c>
      <c r="X219" s="212"/>
      <c r="Y219" s="122">
        <v>12321</v>
      </c>
      <c r="Z219" s="122">
        <v>12235</v>
      </c>
      <c r="AA219" s="122">
        <v>12032</v>
      </c>
      <c r="AB219" s="122">
        <v>11964</v>
      </c>
      <c r="AC219" s="122">
        <v>11915</v>
      </c>
      <c r="AD219" s="122">
        <v>12112</v>
      </c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</row>
    <row r="220" spans="1:40" ht="12.75" x14ac:dyDescent="0.2">
      <c r="A220" s="122" t="s">
        <v>567</v>
      </c>
      <c r="B220" s="122">
        <v>20</v>
      </c>
      <c r="C220" s="122">
        <v>0</v>
      </c>
      <c r="D220" s="122">
        <v>0</v>
      </c>
      <c r="E220" s="122">
        <v>20.190495490931202</v>
      </c>
      <c r="F220" s="122">
        <v>0</v>
      </c>
      <c r="G220" s="122">
        <v>0</v>
      </c>
      <c r="H220" s="122"/>
      <c r="I220" s="122">
        <v>9800</v>
      </c>
      <c r="J220" s="122">
        <v>9869</v>
      </c>
      <c r="K220" s="122"/>
      <c r="L220" s="122">
        <v>478</v>
      </c>
      <c r="M220" s="122">
        <v>476</v>
      </c>
      <c r="N220" s="122"/>
      <c r="O220" s="122">
        <v>1390</v>
      </c>
      <c r="P220" s="122">
        <v>1346</v>
      </c>
      <c r="Q220" s="122"/>
      <c r="R220" s="212">
        <v>5.5915640095638398E-4</v>
      </c>
      <c r="S220" s="212">
        <v>6.3959390862944202E-3</v>
      </c>
      <c r="T220" s="212">
        <v>1.00050875050875</v>
      </c>
      <c r="U220" s="212">
        <v>1.0046781246821901</v>
      </c>
      <c r="V220" s="212">
        <v>0.991902014373924</v>
      </c>
      <c r="W220" s="212">
        <v>1.00520461271558</v>
      </c>
      <c r="X220" s="212"/>
      <c r="Y220" s="122">
        <v>9828</v>
      </c>
      <c r="Z220" s="122">
        <v>9833</v>
      </c>
      <c r="AA220" s="122">
        <v>9879</v>
      </c>
      <c r="AB220" s="122">
        <v>9799</v>
      </c>
      <c r="AC220" s="122">
        <v>9850</v>
      </c>
      <c r="AD220" s="122">
        <v>9913</v>
      </c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</row>
    <row r="221" spans="1:40" ht="14.25" customHeight="1" x14ac:dyDescent="0.2">
      <c r="A221" s="19" t="s">
        <v>568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212"/>
      <c r="S221" s="212"/>
      <c r="T221" s="212"/>
      <c r="U221" s="212"/>
      <c r="V221" s="212"/>
      <c r="W221" s="212"/>
      <c r="X221" s="21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</row>
    <row r="222" spans="1:40" ht="12.75" x14ac:dyDescent="0.2">
      <c r="A222" s="122" t="s">
        <v>569</v>
      </c>
      <c r="B222" s="122">
        <v>134</v>
      </c>
      <c r="C222" s="122">
        <v>70.482505889538402</v>
      </c>
      <c r="D222" s="122">
        <v>0</v>
      </c>
      <c r="E222" s="122">
        <v>63.336561743341399</v>
      </c>
      <c r="F222" s="122">
        <v>0</v>
      </c>
      <c r="G222" s="122">
        <v>0</v>
      </c>
      <c r="H222" s="122"/>
      <c r="I222" s="122">
        <v>11461</v>
      </c>
      <c r="J222" s="122">
        <v>11151</v>
      </c>
      <c r="K222" s="122"/>
      <c r="L222" s="122">
        <v>538</v>
      </c>
      <c r="M222" s="122">
        <v>537</v>
      </c>
      <c r="N222" s="122"/>
      <c r="O222" s="122">
        <v>1479</v>
      </c>
      <c r="P222" s="122">
        <v>1392</v>
      </c>
      <c r="Q222" s="122"/>
      <c r="R222" s="212">
        <v>-2.2436364874312001E-5</v>
      </c>
      <c r="S222" s="212">
        <v>9.2443008436546396E-3</v>
      </c>
      <c r="T222" s="212">
        <v>0.98958987705285795</v>
      </c>
      <c r="U222" s="212">
        <v>0.99845832955472902</v>
      </c>
      <c r="V222" s="212">
        <v>1.00835603996367</v>
      </c>
      <c r="W222" s="212">
        <v>1.0036029544226299</v>
      </c>
      <c r="X222" s="212"/>
      <c r="Y222" s="122">
        <v>11143</v>
      </c>
      <c r="Z222" s="122">
        <v>11027</v>
      </c>
      <c r="AA222" s="122">
        <v>11010</v>
      </c>
      <c r="AB222" s="122">
        <v>11102</v>
      </c>
      <c r="AC222" s="122">
        <v>11142</v>
      </c>
      <c r="AD222" s="122">
        <v>11245</v>
      </c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</row>
    <row r="223" spans="1:40" ht="12.75" x14ac:dyDescent="0.2">
      <c r="A223" s="122" t="s">
        <v>570</v>
      </c>
      <c r="B223" s="122">
        <v>517</v>
      </c>
      <c r="C223" s="122">
        <v>344.93213118002598</v>
      </c>
      <c r="D223" s="122">
        <v>0</v>
      </c>
      <c r="E223" s="122">
        <v>172.42942470921099</v>
      </c>
      <c r="F223" s="122">
        <v>0</v>
      </c>
      <c r="G223" s="122">
        <v>0</v>
      </c>
      <c r="H223" s="122"/>
      <c r="I223" s="122">
        <v>10093</v>
      </c>
      <c r="J223" s="122">
        <v>9543</v>
      </c>
      <c r="K223" s="122"/>
      <c r="L223" s="122">
        <v>400</v>
      </c>
      <c r="M223" s="122">
        <v>428</v>
      </c>
      <c r="N223" s="122"/>
      <c r="O223" s="122">
        <v>1361</v>
      </c>
      <c r="P223" s="122">
        <v>1200</v>
      </c>
      <c r="Q223" s="122"/>
      <c r="R223" s="212">
        <v>2.8744270446723298E-4</v>
      </c>
      <c r="S223" s="212">
        <v>2.5067892208063499E-3</v>
      </c>
      <c r="T223" s="212">
        <v>0.99236641221374</v>
      </c>
      <c r="U223" s="212">
        <v>1.0029504741833499</v>
      </c>
      <c r="V223" s="212">
        <v>1.0018911536037001</v>
      </c>
      <c r="W223" s="212">
        <v>1.00398489932886</v>
      </c>
      <c r="X223" s="212"/>
      <c r="Y223" s="122">
        <v>9563</v>
      </c>
      <c r="Z223" s="122">
        <v>9490</v>
      </c>
      <c r="AA223" s="122">
        <v>9518</v>
      </c>
      <c r="AB223" s="122">
        <v>9536</v>
      </c>
      <c r="AC223" s="122">
        <v>9574</v>
      </c>
      <c r="AD223" s="122">
        <v>9598</v>
      </c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</row>
    <row r="224" spans="1:40" ht="12.75" x14ac:dyDescent="0.2">
      <c r="A224" s="122" t="s">
        <v>571</v>
      </c>
      <c r="B224" s="122">
        <v>58</v>
      </c>
      <c r="C224" s="122">
        <v>0</v>
      </c>
      <c r="D224" s="122">
        <v>0</v>
      </c>
      <c r="E224" s="122">
        <v>58.101618415113798</v>
      </c>
      <c r="F224" s="122">
        <v>0</v>
      </c>
      <c r="G224" s="122">
        <v>0</v>
      </c>
      <c r="H224" s="122"/>
      <c r="I224" s="122">
        <v>15315</v>
      </c>
      <c r="J224" s="122">
        <v>15509</v>
      </c>
      <c r="K224" s="122"/>
      <c r="L224" s="122">
        <v>824</v>
      </c>
      <c r="M224" s="122">
        <v>844</v>
      </c>
      <c r="N224" s="122"/>
      <c r="O224" s="122">
        <v>2187</v>
      </c>
      <c r="P224" s="122">
        <v>2070</v>
      </c>
      <c r="Q224" s="122"/>
      <c r="R224" s="212">
        <v>4.3895414699983704E-3</v>
      </c>
      <c r="S224" s="212">
        <v>9.2323584479307892E-3</v>
      </c>
      <c r="T224" s="212">
        <v>1.0022339027595299</v>
      </c>
      <c r="U224" s="212">
        <v>1.00006555657532</v>
      </c>
      <c r="V224" s="212">
        <v>1.0038675843985601</v>
      </c>
      <c r="W224" s="212">
        <v>1.0114274520047</v>
      </c>
      <c r="X224" s="212"/>
      <c r="Y224" s="122">
        <v>15220</v>
      </c>
      <c r="Z224" s="122">
        <v>15254</v>
      </c>
      <c r="AA224" s="122">
        <v>15255</v>
      </c>
      <c r="AB224" s="122">
        <v>15314</v>
      </c>
      <c r="AC224" s="122">
        <v>15489</v>
      </c>
      <c r="AD224" s="122">
        <v>15632</v>
      </c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</row>
    <row r="225" spans="1:40" ht="12.75" x14ac:dyDescent="0.2">
      <c r="A225" s="122" t="s">
        <v>572</v>
      </c>
      <c r="B225" s="122">
        <v>741</v>
      </c>
      <c r="C225" s="122">
        <v>580.12324636160997</v>
      </c>
      <c r="D225" s="122">
        <v>0</v>
      </c>
      <c r="E225" s="122">
        <v>160.921501706485</v>
      </c>
      <c r="F225" s="122">
        <v>0</v>
      </c>
      <c r="G225" s="122">
        <v>0</v>
      </c>
      <c r="H225" s="122"/>
      <c r="I225" s="122">
        <v>7627</v>
      </c>
      <c r="J225" s="122">
        <v>7032</v>
      </c>
      <c r="K225" s="122"/>
      <c r="L225" s="122">
        <v>298</v>
      </c>
      <c r="M225" s="122">
        <v>324</v>
      </c>
      <c r="N225" s="122"/>
      <c r="O225" s="122">
        <v>900</v>
      </c>
      <c r="P225" s="122">
        <v>790</v>
      </c>
      <c r="Q225" s="122"/>
      <c r="R225" s="212">
        <v>-3.1962195145005499E-3</v>
      </c>
      <c r="S225" s="212">
        <v>4.5319359864041901E-3</v>
      </c>
      <c r="T225" s="212">
        <v>0.97497203579418301</v>
      </c>
      <c r="U225" s="212">
        <v>1.00272479564033</v>
      </c>
      <c r="V225" s="212">
        <v>0.99327803203661302</v>
      </c>
      <c r="W225" s="212">
        <v>1.0167026637869001</v>
      </c>
      <c r="X225" s="212"/>
      <c r="Y225" s="122">
        <v>7152</v>
      </c>
      <c r="Z225" s="122">
        <v>6973</v>
      </c>
      <c r="AA225" s="122">
        <v>6992</v>
      </c>
      <c r="AB225" s="122">
        <v>6945</v>
      </c>
      <c r="AC225" s="122">
        <v>7061</v>
      </c>
      <c r="AD225" s="122">
        <v>7093</v>
      </c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</row>
    <row r="226" spans="1:40" ht="12.75" x14ac:dyDescent="0.2">
      <c r="A226" s="122" t="s">
        <v>573</v>
      </c>
      <c r="B226" s="122">
        <v>0</v>
      </c>
      <c r="C226" s="122">
        <v>0</v>
      </c>
      <c r="D226" s="122">
        <v>0</v>
      </c>
      <c r="E226" s="122">
        <v>0</v>
      </c>
      <c r="F226" s="122">
        <v>0</v>
      </c>
      <c r="G226" s="122">
        <v>0</v>
      </c>
      <c r="H226" s="122"/>
      <c r="I226" s="122">
        <v>30185</v>
      </c>
      <c r="J226" s="122">
        <v>30283</v>
      </c>
      <c r="K226" s="122"/>
      <c r="L226" s="122">
        <v>1475</v>
      </c>
      <c r="M226" s="122">
        <v>1520</v>
      </c>
      <c r="N226" s="122"/>
      <c r="O226" s="122">
        <v>3899</v>
      </c>
      <c r="P226" s="122">
        <v>4043</v>
      </c>
      <c r="Q226" s="122"/>
      <c r="R226" s="212">
        <v>5.4224787065435499E-3</v>
      </c>
      <c r="S226" s="212">
        <v>1.03853150322474E-2</v>
      </c>
      <c r="T226" s="212">
        <v>1.00067594970934</v>
      </c>
      <c r="U226" s="212">
        <v>1.0050999729802801</v>
      </c>
      <c r="V226" s="212">
        <v>1.0080983904028999</v>
      </c>
      <c r="W226" s="212">
        <v>1.00783333333333</v>
      </c>
      <c r="X226" s="212"/>
      <c r="Y226" s="122">
        <v>29588</v>
      </c>
      <c r="Z226" s="122">
        <v>29608</v>
      </c>
      <c r="AA226" s="122">
        <v>29759</v>
      </c>
      <c r="AB226" s="122">
        <v>30000</v>
      </c>
      <c r="AC226" s="122">
        <v>30235</v>
      </c>
      <c r="AD226" s="122">
        <v>30549</v>
      </c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</row>
    <row r="227" spans="1:40" ht="12.75" x14ac:dyDescent="0.2">
      <c r="A227" s="122" t="s">
        <v>574</v>
      </c>
      <c r="B227" s="122">
        <v>37</v>
      </c>
      <c r="C227" s="122">
        <v>0</v>
      </c>
      <c r="D227" s="122">
        <v>36.698018403425699</v>
      </c>
      <c r="E227" s="122">
        <v>0</v>
      </c>
      <c r="F227" s="122">
        <v>0</v>
      </c>
      <c r="G227" s="122">
        <v>0</v>
      </c>
      <c r="H227" s="122"/>
      <c r="I227" s="122">
        <v>19473</v>
      </c>
      <c r="J227" s="122">
        <v>21154</v>
      </c>
      <c r="K227" s="122"/>
      <c r="L227" s="122">
        <v>1262</v>
      </c>
      <c r="M227" s="122">
        <v>1444</v>
      </c>
      <c r="N227" s="122"/>
      <c r="O227" s="122">
        <v>3218</v>
      </c>
      <c r="P227" s="122">
        <v>3206</v>
      </c>
      <c r="Q227" s="122"/>
      <c r="R227" s="212">
        <v>6.7489970686176503E-3</v>
      </c>
      <c r="S227" s="212">
        <v>9.2438966579758194E-3</v>
      </c>
      <c r="T227" s="212">
        <v>1.00779157535914</v>
      </c>
      <c r="U227" s="212">
        <v>1.0080212611742001</v>
      </c>
      <c r="V227" s="212">
        <v>1.0060399789080099</v>
      </c>
      <c r="W227" s="212">
        <v>1.00514604278839</v>
      </c>
      <c r="X227" s="212"/>
      <c r="Y227" s="122">
        <v>20535</v>
      </c>
      <c r="Z227" s="122">
        <v>20695</v>
      </c>
      <c r="AA227" s="122">
        <v>20861</v>
      </c>
      <c r="AB227" s="122">
        <v>20987</v>
      </c>
      <c r="AC227" s="122">
        <v>21095</v>
      </c>
      <c r="AD227" s="122">
        <v>21290</v>
      </c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</row>
    <row r="228" spans="1:40" ht="12.75" x14ac:dyDescent="0.2">
      <c r="A228" s="122" t="s">
        <v>575</v>
      </c>
      <c r="B228" s="122">
        <v>629</v>
      </c>
      <c r="C228" s="122">
        <v>582.26857887874803</v>
      </c>
      <c r="D228" s="122">
        <v>0</v>
      </c>
      <c r="E228" s="122">
        <v>46.277227722772302</v>
      </c>
      <c r="F228" s="122">
        <v>0</v>
      </c>
      <c r="G228" s="122">
        <v>0</v>
      </c>
      <c r="H228" s="122"/>
      <c r="I228" s="122">
        <v>6136</v>
      </c>
      <c r="J228" s="122">
        <v>5656</v>
      </c>
      <c r="K228" s="122"/>
      <c r="L228" s="122">
        <v>237</v>
      </c>
      <c r="M228" s="122">
        <v>232</v>
      </c>
      <c r="N228" s="122"/>
      <c r="O228" s="122">
        <v>736</v>
      </c>
      <c r="P228" s="122">
        <v>700</v>
      </c>
      <c r="Q228" s="122"/>
      <c r="R228" s="212">
        <v>2.5710571671331301E-3</v>
      </c>
      <c r="S228" s="212">
        <v>4.0521494009866099E-3</v>
      </c>
      <c r="T228" s="212">
        <v>0.99074403702385205</v>
      </c>
      <c r="U228" s="212">
        <v>1.00071864893999</v>
      </c>
      <c r="V228" s="212">
        <v>1.0140035906642699</v>
      </c>
      <c r="W228" s="212">
        <v>1.0049575070821499</v>
      </c>
      <c r="X228" s="212"/>
      <c r="Y228" s="122">
        <v>5618</v>
      </c>
      <c r="Z228" s="122">
        <v>5566</v>
      </c>
      <c r="AA228" s="122">
        <v>5570</v>
      </c>
      <c r="AB228" s="122">
        <v>5648</v>
      </c>
      <c r="AC228" s="122">
        <v>5676</v>
      </c>
      <c r="AD228" s="122">
        <v>5699</v>
      </c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</row>
    <row r="229" spans="1:40" ht="12.75" x14ac:dyDescent="0.2">
      <c r="A229" s="122" t="s">
        <v>576</v>
      </c>
      <c r="B229" s="122">
        <v>45</v>
      </c>
      <c r="C229" s="122">
        <v>0</v>
      </c>
      <c r="D229" s="122">
        <v>44.751684812355201</v>
      </c>
      <c r="E229" s="122">
        <v>0</v>
      </c>
      <c r="F229" s="122">
        <v>0</v>
      </c>
      <c r="G229" s="122">
        <v>0</v>
      </c>
      <c r="H229" s="122"/>
      <c r="I229" s="122">
        <v>7081</v>
      </c>
      <c r="J229" s="122">
        <v>7492</v>
      </c>
      <c r="K229" s="122"/>
      <c r="L229" s="122">
        <v>474</v>
      </c>
      <c r="M229" s="122">
        <v>546</v>
      </c>
      <c r="N229" s="122"/>
      <c r="O229" s="122">
        <v>994</v>
      </c>
      <c r="P229" s="122">
        <v>1026</v>
      </c>
      <c r="Q229" s="122"/>
      <c r="R229" s="212">
        <v>9.8641699949086892E-3</v>
      </c>
      <c r="S229" s="212">
        <v>1.4654942712496699E-2</v>
      </c>
      <c r="T229" s="212">
        <v>1.0142718581127901</v>
      </c>
      <c r="U229" s="212">
        <v>0.99672131147540999</v>
      </c>
      <c r="V229" s="212">
        <v>1.00534539473684</v>
      </c>
      <c r="W229" s="212">
        <v>1.02331288343558</v>
      </c>
      <c r="X229" s="212"/>
      <c r="Y229" s="122">
        <v>7217</v>
      </c>
      <c r="Z229" s="122">
        <v>7320</v>
      </c>
      <c r="AA229" s="122">
        <v>7296</v>
      </c>
      <c r="AB229" s="122">
        <v>7335</v>
      </c>
      <c r="AC229" s="122">
        <v>7506</v>
      </c>
      <c r="AD229" s="122">
        <v>7616</v>
      </c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</row>
    <row r="230" spans="1:40" ht="12.75" x14ac:dyDescent="0.2">
      <c r="A230" s="122" t="s">
        <v>577</v>
      </c>
      <c r="B230" s="122">
        <v>82</v>
      </c>
      <c r="C230" s="122">
        <v>0</v>
      </c>
      <c r="D230" s="122">
        <v>41.055792133628202</v>
      </c>
      <c r="E230" s="122">
        <v>41.3027756557168</v>
      </c>
      <c r="F230" s="122">
        <v>0</v>
      </c>
      <c r="G230" s="122">
        <v>0</v>
      </c>
      <c r="H230" s="122"/>
      <c r="I230" s="122">
        <v>23228</v>
      </c>
      <c r="J230" s="122">
        <v>23562</v>
      </c>
      <c r="K230" s="122"/>
      <c r="L230" s="122">
        <v>1123</v>
      </c>
      <c r="M230" s="122">
        <v>1308</v>
      </c>
      <c r="N230" s="122"/>
      <c r="O230" s="122">
        <v>3294</v>
      </c>
      <c r="P230" s="122">
        <v>3149</v>
      </c>
      <c r="Q230" s="122"/>
      <c r="R230" s="212">
        <v>4.3195692967961099E-3</v>
      </c>
      <c r="S230" s="212">
        <v>4.3796241176970799E-3</v>
      </c>
      <c r="T230" s="212">
        <v>0.99571725211974405</v>
      </c>
      <c r="U230" s="212">
        <v>1.0043011687013901</v>
      </c>
      <c r="V230" s="212">
        <v>1.0035905866066801</v>
      </c>
      <c r="W230" s="212">
        <v>1.01375059269796</v>
      </c>
      <c r="X230" s="212"/>
      <c r="Y230" s="122">
        <v>23116</v>
      </c>
      <c r="Z230" s="122">
        <v>23017</v>
      </c>
      <c r="AA230" s="122">
        <v>23116</v>
      </c>
      <c r="AB230" s="122">
        <v>23199</v>
      </c>
      <c r="AC230" s="122">
        <v>23518</v>
      </c>
      <c r="AD230" s="122">
        <v>23621</v>
      </c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</row>
    <row r="231" spans="1:40" ht="12.75" x14ac:dyDescent="0.2">
      <c r="A231" s="122" t="s">
        <v>578</v>
      </c>
      <c r="B231" s="122">
        <v>605</v>
      </c>
      <c r="C231" s="122">
        <v>531.61557269136699</v>
      </c>
      <c r="D231" s="122">
        <v>27.041214358929899</v>
      </c>
      <c r="E231" s="122">
        <v>46.274756493506501</v>
      </c>
      <c r="F231" s="122">
        <v>0</v>
      </c>
      <c r="G231" s="122">
        <v>0</v>
      </c>
      <c r="H231" s="122"/>
      <c r="I231" s="122">
        <v>5317</v>
      </c>
      <c r="J231" s="122">
        <v>4928</v>
      </c>
      <c r="K231" s="122"/>
      <c r="L231" s="122">
        <v>171</v>
      </c>
      <c r="M231" s="122">
        <v>198</v>
      </c>
      <c r="N231" s="122"/>
      <c r="O231" s="122">
        <v>623</v>
      </c>
      <c r="P231" s="122">
        <v>592</v>
      </c>
      <c r="Q231" s="122"/>
      <c r="R231" s="212">
        <v>1.7816762327877999E-3</v>
      </c>
      <c r="S231" s="212">
        <v>3.24346239610785E-3</v>
      </c>
      <c r="T231" s="212">
        <v>0.98652511229073103</v>
      </c>
      <c r="U231" s="212">
        <v>1.00331125827815</v>
      </c>
      <c r="V231" s="212">
        <v>1.0144389438943899</v>
      </c>
      <c r="W231" s="212">
        <v>1.00305002033347</v>
      </c>
      <c r="X231" s="212"/>
      <c r="Y231" s="122">
        <v>4898</v>
      </c>
      <c r="Z231" s="122">
        <v>4832</v>
      </c>
      <c r="AA231" s="122">
        <v>4848</v>
      </c>
      <c r="AB231" s="122">
        <v>4918</v>
      </c>
      <c r="AC231" s="122">
        <v>4933</v>
      </c>
      <c r="AD231" s="122">
        <v>4949</v>
      </c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</row>
    <row r="232" spans="1:40" ht="12.75" x14ac:dyDescent="0.2">
      <c r="A232" s="122" t="s">
        <v>579</v>
      </c>
      <c r="B232" s="122">
        <v>83</v>
      </c>
      <c r="C232" s="122">
        <v>0</v>
      </c>
      <c r="D232" s="122">
        <v>0</v>
      </c>
      <c r="E232" s="122">
        <v>82.757379546753</v>
      </c>
      <c r="F232" s="122">
        <v>0</v>
      </c>
      <c r="G232" s="122">
        <v>0</v>
      </c>
      <c r="H232" s="122"/>
      <c r="I232" s="122">
        <v>10472</v>
      </c>
      <c r="J232" s="122">
        <v>10502</v>
      </c>
      <c r="K232" s="122"/>
      <c r="L232" s="122">
        <v>545</v>
      </c>
      <c r="M232" s="122">
        <v>553</v>
      </c>
      <c r="N232" s="122"/>
      <c r="O232" s="122">
        <v>1517</v>
      </c>
      <c r="P232" s="122">
        <v>1416</v>
      </c>
      <c r="Q232" s="122"/>
      <c r="R232" s="212">
        <v>2.3927165724746399E-5</v>
      </c>
      <c r="S232" s="212">
        <v>1.88534788017992E-2</v>
      </c>
      <c r="T232" s="212">
        <v>0.98947166921898899</v>
      </c>
      <c r="U232" s="212">
        <v>1.0050299864577299</v>
      </c>
      <c r="V232" s="212">
        <v>0.99615014436958604</v>
      </c>
      <c r="W232" s="212">
        <v>1.0095652173912999</v>
      </c>
      <c r="X232" s="212"/>
      <c r="Y232" s="122">
        <v>10448</v>
      </c>
      <c r="Z232" s="122">
        <v>10338</v>
      </c>
      <c r="AA232" s="122">
        <v>10390</v>
      </c>
      <c r="AB232" s="122">
        <v>10350</v>
      </c>
      <c r="AC232" s="122">
        <v>10449</v>
      </c>
      <c r="AD232" s="122">
        <v>10646</v>
      </c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</row>
    <row r="233" spans="1:40" ht="12.75" x14ac:dyDescent="0.2">
      <c r="A233" s="122" t="s">
        <v>568</v>
      </c>
      <c r="B233" s="122">
        <v>101</v>
      </c>
      <c r="C233" s="122">
        <v>0</v>
      </c>
      <c r="D233" s="122">
        <v>16.7516316845274</v>
      </c>
      <c r="E233" s="122">
        <v>0</v>
      </c>
      <c r="F233" s="122">
        <v>0.769576959219199</v>
      </c>
      <c r="G233" s="122">
        <v>83.863148404993098</v>
      </c>
      <c r="H233" s="122"/>
      <c r="I233" s="122">
        <v>127733</v>
      </c>
      <c r="J233" s="122">
        <v>144200</v>
      </c>
      <c r="K233" s="122"/>
      <c r="L233" s="122">
        <v>8302</v>
      </c>
      <c r="M233" s="122">
        <v>9275</v>
      </c>
      <c r="N233" s="122"/>
      <c r="O233" s="122">
        <v>18368</v>
      </c>
      <c r="P233" s="122">
        <v>19135</v>
      </c>
      <c r="Q233" s="122"/>
      <c r="R233" s="212">
        <v>1.3202587379871801E-2</v>
      </c>
      <c r="S233" s="212">
        <v>1.38407344742462E-2</v>
      </c>
      <c r="T233" s="212">
        <v>1.0139358817898101</v>
      </c>
      <c r="U233" s="212">
        <v>1.01227405079713</v>
      </c>
      <c r="V233" s="212">
        <v>1.0133427316288199</v>
      </c>
      <c r="W233" s="212">
        <v>1.01325838749341</v>
      </c>
      <c r="X233" s="212"/>
      <c r="Y233" s="122">
        <v>136841</v>
      </c>
      <c r="Z233" s="122">
        <v>138748</v>
      </c>
      <c r="AA233" s="122">
        <v>140451</v>
      </c>
      <c r="AB233" s="122">
        <v>142325</v>
      </c>
      <c r="AC233" s="122">
        <v>144212</v>
      </c>
      <c r="AD233" s="122">
        <v>146208</v>
      </c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</row>
    <row r="234" spans="1:40" ht="14.25" customHeight="1" x14ac:dyDescent="0.2">
      <c r="A234" s="19" t="s">
        <v>580</v>
      </c>
      <c r="B234" s="122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212"/>
      <c r="S234" s="212"/>
      <c r="T234" s="212"/>
      <c r="U234" s="212"/>
      <c r="V234" s="212"/>
      <c r="W234" s="212"/>
      <c r="X234" s="21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</row>
    <row r="235" spans="1:40" ht="12.75" x14ac:dyDescent="0.2">
      <c r="A235" s="122" t="s">
        <v>581</v>
      </c>
      <c r="B235" s="122">
        <v>106</v>
      </c>
      <c r="C235" s="122">
        <v>0</v>
      </c>
      <c r="D235" s="122">
        <v>55.9800226822843</v>
      </c>
      <c r="E235" s="122">
        <v>50.485207100591701</v>
      </c>
      <c r="F235" s="122">
        <v>0</v>
      </c>
      <c r="G235" s="122">
        <v>0</v>
      </c>
      <c r="H235" s="122"/>
      <c r="I235" s="122">
        <v>13380</v>
      </c>
      <c r="J235" s="122">
        <v>13858</v>
      </c>
      <c r="K235" s="122"/>
      <c r="L235" s="122">
        <v>617</v>
      </c>
      <c r="M235" s="122">
        <v>739</v>
      </c>
      <c r="N235" s="122"/>
      <c r="O235" s="122">
        <v>1906</v>
      </c>
      <c r="P235" s="122">
        <v>1811</v>
      </c>
      <c r="Q235" s="122"/>
      <c r="R235" s="212">
        <v>9.4453177831639295E-3</v>
      </c>
      <c r="S235" s="212">
        <v>3.4734785440335798E-3</v>
      </c>
      <c r="T235" s="212">
        <v>1.0027049365091301</v>
      </c>
      <c r="U235" s="212">
        <v>1.00861745972274</v>
      </c>
      <c r="V235" s="212">
        <v>1.01419019316493</v>
      </c>
      <c r="W235" s="212">
        <v>1.0123067907112999</v>
      </c>
      <c r="X235" s="212"/>
      <c r="Y235" s="122">
        <v>13309</v>
      </c>
      <c r="Z235" s="122">
        <v>13345</v>
      </c>
      <c r="AA235" s="122">
        <v>13460</v>
      </c>
      <c r="AB235" s="122">
        <v>13651</v>
      </c>
      <c r="AC235" s="122">
        <v>13819</v>
      </c>
      <c r="AD235" s="122">
        <v>13867</v>
      </c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</row>
    <row r="236" spans="1:40" ht="12.75" x14ac:dyDescent="0.2">
      <c r="A236" s="122" t="s">
        <v>582</v>
      </c>
      <c r="B236" s="122">
        <v>196</v>
      </c>
      <c r="C236" s="122">
        <v>0</v>
      </c>
      <c r="D236" s="122">
        <v>81.056940636527798</v>
      </c>
      <c r="E236" s="122">
        <v>0</v>
      </c>
      <c r="F236" s="122">
        <v>115.251491645766</v>
      </c>
      <c r="G236" s="122">
        <v>0</v>
      </c>
      <c r="H236" s="122"/>
      <c r="I236" s="122">
        <v>12270</v>
      </c>
      <c r="J236" s="122">
        <v>13286</v>
      </c>
      <c r="K236" s="122"/>
      <c r="L236" s="122">
        <v>659</v>
      </c>
      <c r="M236" s="122">
        <v>810</v>
      </c>
      <c r="N236" s="122"/>
      <c r="O236" s="122">
        <v>1561</v>
      </c>
      <c r="P236" s="122">
        <v>1753</v>
      </c>
      <c r="Q236" s="122"/>
      <c r="R236" s="212">
        <v>1.47289698498787E-2</v>
      </c>
      <c r="S236" s="212">
        <v>8.6005281026027905E-3</v>
      </c>
      <c r="T236" s="212">
        <v>1.00807870740681</v>
      </c>
      <c r="U236" s="212">
        <v>1.0171387764817901</v>
      </c>
      <c r="V236" s="212">
        <v>1.02215461424448</v>
      </c>
      <c r="W236" s="212">
        <v>1.0116003968556799</v>
      </c>
      <c r="X236" s="212"/>
      <c r="Y236" s="122">
        <v>12502</v>
      </c>
      <c r="Z236" s="122">
        <v>12603</v>
      </c>
      <c r="AA236" s="122">
        <v>12819</v>
      </c>
      <c r="AB236" s="122">
        <v>13103</v>
      </c>
      <c r="AC236" s="122">
        <v>13255</v>
      </c>
      <c r="AD236" s="122">
        <v>13369</v>
      </c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</row>
    <row r="237" spans="1:40" ht="12.75" x14ac:dyDescent="0.2">
      <c r="A237" s="122" t="s">
        <v>583</v>
      </c>
      <c r="B237" s="122">
        <v>79</v>
      </c>
      <c r="C237" s="122">
        <v>0</v>
      </c>
      <c r="D237" s="122">
        <v>41.106114946046297</v>
      </c>
      <c r="E237" s="122">
        <v>37.407094918504299</v>
      </c>
      <c r="F237" s="122">
        <v>0</v>
      </c>
      <c r="G237" s="122">
        <v>0</v>
      </c>
      <c r="H237" s="122"/>
      <c r="I237" s="122">
        <v>14955</v>
      </c>
      <c r="J237" s="122">
        <v>15645</v>
      </c>
      <c r="K237" s="122"/>
      <c r="L237" s="122">
        <v>822</v>
      </c>
      <c r="M237" s="122">
        <v>952</v>
      </c>
      <c r="N237" s="122"/>
      <c r="O237" s="122">
        <v>2121</v>
      </c>
      <c r="P237" s="122">
        <v>2031</v>
      </c>
      <c r="Q237" s="122"/>
      <c r="R237" s="212">
        <v>7.5618213906638596E-3</v>
      </c>
      <c r="S237" s="212">
        <v>1.25119693584424E-2</v>
      </c>
      <c r="T237" s="212">
        <v>1.01</v>
      </c>
      <c r="U237" s="212">
        <v>1.00911933298593</v>
      </c>
      <c r="V237" s="212">
        <v>1.0081977794990999</v>
      </c>
      <c r="W237" s="212">
        <v>1.0029451309302799</v>
      </c>
      <c r="X237" s="212"/>
      <c r="Y237" s="122">
        <v>15200</v>
      </c>
      <c r="Z237" s="122">
        <v>15352</v>
      </c>
      <c r="AA237" s="122">
        <v>15492</v>
      </c>
      <c r="AB237" s="122">
        <v>15619</v>
      </c>
      <c r="AC237" s="122">
        <v>15665</v>
      </c>
      <c r="AD237" s="122">
        <v>15861</v>
      </c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</row>
    <row r="238" spans="1:40" ht="12.75" x14ac:dyDescent="0.2">
      <c r="A238" s="122" t="s">
        <v>584</v>
      </c>
      <c r="B238" s="122">
        <v>40</v>
      </c>
      <c r="C238" s="122">
        <v>0</v>
      </c>
      <c r="D238" s="122">
        <v>29.842611132990601</v>
      </c>
      <c r="E238" s="122">
        <v>10.290542970154601</v>
      </c>
      <c r="F238" s="122">
        <v>0</v>
      </c>
      <c r="G238" s="122">
        <v>0</v>
      </c>
      <c r="H238" s="122"/>
      <c r="I238" s="122">
        <v>8303</v>
      </c>
      <c r="J238" s="122">
        <v>8343</v>
      </c>
      <c r="K238" s="122"/>
      <c r="L238" s="122">
        <v>390</v>
      </c>
      <c r="M238" s="122">
        <v>447</v>
      </c>
      <c r="N238" s="122"/>
      <c r="O238" s="122">
        <v>1201</v>
      </c>
      <c r="P238" s="122">
        <v>1170</v>
      </c>
      <c r="Q238" s="122"/>
      <c r="R238" s="212">
        <v>8.2926091467865302E-3</v>
      </c>
      <c r="S238" s="212">
        <v>9.2326139088728994E-3</v>
      </c>
      <c r="T238" s="212">
        <v>0.99454703185029103</v>
      </c>
      <c r="U238" s="212">
        <v>1.01682242990654</v>
      </c>
      <c r="V238" s="212">
        <v>1.0107843137254899</v>
      </c>
      <c r="W238" s="212">
        <v>1.0111542192046601</v>
      </c>
      <c r="X238" s="212"/>
      <c r="Y238" s="122">
        <v>8069</v>
      </c>
      <c r="Z238" s="122">
        <v>8025</v>
      </c>
      <c r="AA238" s="122">
        <v>8160</v>
      </c>
      <c r="AB238" s="122">
        <v>8248</v>
      </c>
      <c r="AC238" s="122">
        <v>8340</v>
      </c>
      <c r="AD238" s="122">
        <v>8417</v>
      </c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</row>
    <row r="239" spans="1:40" ht="12.75" x14ac:dyDescent="0.2">
      <c r="A239" s="122" t="s">
        <v>585</v>
      </c>
      <c r="B239" s="122">
        <v>0</v>
      </c>
      <c r="C239" s="122">
        <v>0</v>
      </c>
      <c r="D239" s="122">
        <v>0</v>
      </c>
      <c r="E239" s="122">
        <v>0</v>
      </c>
      <c r="F239" s="122">
        <v>0</v>
      </c>
      <c r="G239" s="122">
        <v>0</v>
      </c>
      <c r="H239" s="122"/>
      <c r="I239" s="122">
        <v>24646</v>
      </c>
      <c r="J239" s="122">
        <v>25557</v>
      </c>
      <c r="K239" s="122"/>
      <c r="L239" s="122">
        <v>1314</v>
      </c>
      <c r="M239" s="122">
        <v>1410</v>
      </c>
      <c r="N239" s="122"/>
      <c r="O239" s="122">
        <v>3321</v>
      </c>
      <c r="P239" s="122">
        <v>3398</v>
      </c>
      <c r="Q239" s="122"/>
      <c r="R239" s="212">
        <v>6.75815145005543E-3</v>
      </c>
      <c r="S239" s="212">
        <v>1.4231945424606001E-2</v>
      </c>
      <c r="T239" s="212">
        <v>1.00060415659739</v>
      </c>
      <c r="U239" s="212">
        <v>1.0128003864267601</v>
      </c>
      <c r="V239" s="212">
        <v>1.0076706013274499</v>
      </c>
      <c r="W239" s="212">
        <v>1.00599510925298</v>
      </c>
      <c r="X239" s="212"/>
      <c r="Y239" s="122">
        <v>24828</v>
      </c>
      <c r="Z239" s="122">
        <v>24843</v>
      </c>
      <c r="AA239" s="122">
        <v>25161</v>
      </c>
      <c r="AB239" s="122">
        <v>25354</v>
      </c>
      <c r="AC239" s="122">
        <v>25506</v>
      </c>
      <c r="AD239" s="122">
        <v>25869</v>
      </c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</row>
    <row r="240" spans="1:40" ht="12.75" x14ac:dyDescent="0.2">
      <c r="A240" s="122" t="s">
        <v>586</v>
      </c>
      <c r="B240" s="122">
        <v>114</v>
      </c>
      <c r="C240" s="122">
        <v>0</v>
      </c>
      <c r="D240" s="122">
        <v>0</v>
      </c>
      <c r="E240" s="122">
        <v>113.567809753576</v>
      </c>
      <c r="F240" s="122">
        <v>0</v>
      </c>
      <c r="G240" s="122">
        <v>0</v>
      </c>
      <c r="H240" s="122"/>
      <c r="I240" s="122">
        <v>5866</v>
      </c>
      <c r="J240" s="122">
        <v>5803</v>
      </c>
      <c r="K240" s="122"/>
      <c r="L240" s="122">
        <v>283</v>
      </c>
      <c r="M240" s="122">
        <v>305</v>
      </c>
      <c r="N240" s="122"/>
      <c r="O240" s="122">
        <v>771</v>
      </c>
      <c r="P240" s="122">
        <v>702</v>
      </c>
      <c r="Q240" s="122"/>
      <c r="R240" s="212">
        <v>3.2636799442631302E-3</v>
      </c>
      <c r="S240" s="212">
        <v>6.9060773480663002E-4</v>
      </c>
      <c r="T240" s="212">
        <v>0.98565681301381802</v>
      </c>
      <c r="U240" s="212">
        <v>0.99290150842945901</v>
      </c>
      <c r="V240" s="212">
        <v>1.02055406613047</v>
      </c>
      <c r="W240" s="212">
        <v>1.0143607705779301</v>
      </c>
      <c r="X240" s="212"/>
      <c r="Y240" s="122">
        <v>5717</v>
      </c>
      <c r="Z240" s="122">
        <v>5635</v>
      </c>
      <c r="AA240" s="122">
        <v>5595</v>
      </c>
      <c r="AB240" s="122">
        <v>5710</v>
      </c>
      <c r="AC240" s="122">
        <v>5792</v>
      </c>
      <c r="AD240" s="122">
        <v>5796</v>
      </c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</row>
    <row r="241" spans="1:40" ht="12.75" x14ac:dyDescent="0.2">
      <c r="A241" s="122" t="s">
        <v>587</v>
      </c>
      <c r="B241" s="122">
        <v>81</v>
      </c>
      <c r="C241" s="122">
        <v>0</v>
      </c>
      <c r="D241" s="122">
        <v>41.052352274104102</v>
      </c>
      <c r="E241" s="122">
        <v>40.256366185716203</v>
      </c>
      <c r="F241" s="122">
        <v>0</v>
      </c>
      <c r="G241" s="122">
        <v>0</v>
      </c>
      <c r="H241" s="122"/>
      <c r="I241" s="122">
        <v>21446</v>
      </c>
      <c r="J241" s="122">
        <v>22109</v>
      </c>
      <c r="K241" s="122"/>
      <c r="L241" s="122">
        <v>1112</v>
      </c>
      <c r="M241" s="122">
        <v>1291</v>
      </c>
      <c r="N241" s="122"/>
      <c r="O241" s="122">
        <v>2932</v>
      </c>
      <c r="P241" s="122">
        <v>2801</v>
      </c>
      <c r="Q241" s="122"/>
      <c r="R241" s="212">
        <v>5.5559930000537196E-3</v>
      </c>
      <c r="S241" s="212">
        <v>1.21619168633146E-2</v>
      </c>
      <c r="T241" s="212">
        <v>1.0029230269567999</v>
      </c>
      <c r="U241" s="212">
        <v>1.00601406365655</v>
      </c>
      <c r="V241" s="212">
        <v>1.00593212544836</v>
      </c>
      <c r="W241" s="212">
        <v>1.00736</v>
      </c>
      <c r="X241" s="212"/>
      <c r="Y241" s="122">
        <v>21553</v>
      </c>
      <c r="Z241" s="122">
        <v>21616</v>
      </c>
      <c r="AA241" s="122">
        <v>21746</v>
      </c>
      <c r="AB241" s="122">
        <v>21875</v>
      </c>
      <c r="AC241" s="122">
        <v>22036</v>
      </c>
      <c r="AD241" s="122">
        <v>22304</v>
      </c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</row>
    <row r="242" spans="1:40" ht="12.75" x14ac:dyDescent="0.2">
      <c r="A242" s="122" t="s">
        <v>588</v>
      </c>
      <c r="B242" s="122">
        <v>481</v>
      </c>
      <c r="C242" s="122">
        <v>407.01533291325399</v>
      </c>
      <c r="D242" s="122">
        <v>57.758622356954803</v>
      </c>
      <c r="E242" s="122">
        <v>16.7227191413238</v>
      </c>
      <c r="F242" s="122">
        <v>0</v>
      </c>
      <c r="G242" s="122">
        <v>0</v>
      </c>
      <c r="H242" s="122"/>
      <c r="I242" s="122">
        <v>4761</v>
      </c>
      <c r="J242" s="122">
        <v>4472</v>
      </c>
      <c r="K242" s="122"/>
      <c r="L242" s="122">
        <v>188</v>
      </c>
      <c r="M242" s="122">
        <v>227</v>
      </c>
      <c r="N242" s="122"/>
      <c r="O242" s="122">
        <v>546</v>
      </c>
      <c r="P242" s="122">
        <v>529</v>
      </c>
      <c r="Q242" s="122"/>
      <c r="R242" s="212">
        <v>3.7758850233078302E-3</v>
      </c>
      <c r="S242" s="212">
        <v>-5.8061634658329603E-3</v>
      </c>
      <c r="T242" s="212">
        <v>0.98979823169349401</v>
      </c>
      <c r="U242" s="212">
        <v>1.0096197892808101</v>
      </c>
      <c r="V242" s="212">
        <v>1.0081669691470101</v>
      </c>
      <c r="W242" s="212">
        <v>1.0076507650765101</v>
      </c>
      <c r="X242" s="212"/>
      <c r="Y242" s="122">
        <v>4411</v>
      </c>
      <c r="Z242" s="122">
        <v>4366</v>
      </c>
      <c r="AA242" s="122">
        <v>4408</v>
      </c>
      <c r="AB242" s="122">
        <v>4444</v>
      </c>
      <c r="AC242" s="122">
        <v>4478</v>
      </c>
      <c r="AD242" s="122">
        <v>4452</v>
      </c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</row>
    <row r="243" spans="1:40" ht="12.75" x14ac:dyDescent="0.2">
      <c r="A243" s="122" t="s">
        <v>589</v>
      </c>
      <c r="B243" s="122">
        <v>46</v>
      </c>
      <c r="C243" s="122">
        <v>6.9438995684582201</v>
      </c>
      <c r="D243" s="122">
        <v>0</v>
      </c>
      <c r="E243" s="122">
        <v>39.493039559339003</v>
      </c>
      <c r="F243" s="122">
        <v>0</v>
      </c>
      <c r="G243" s="122">
        <v>0</v>
      </c>
      <c r="H243" s="122"/>
      <c r="I243" s="122">
        <v>10196</v>
      </c>
      <c r="J243" s="122">
        <v>9985</v>
      </c>
      <c r="K243" s="122"/>
      <c r="L243" s="122">
        <v>528</v>
      </c>
      <c r="M243" s="122">
        <v>572</v>
      </c>
      <c r="N243" s="122"/>
      <c r="O243" s="122">
        <v>1397</v>
      </c>
      <c r="P243" s="122">
        <v>1337</v>
      </c>
      <c r="Q243" s="122"/>
      <c r="R243" s="212">
        <v>3.1782466495082801E-3</v>
      </c>
      <c r="S243" s="212">
        <v>5.8058058058058099E-3</v>
      </c>
      <c r="T243" s="212">
        <v>1.00182481751825</v>
      </c>
      <c r="U243" s="212">
        <v>0.99595223638939501</v>
      </c>
      <c r="V243" s="212">
        <v>1.0061979272505599</v>
      </c>
      <c r="W243" s="212">
        <v>1.00878521660103</v>
      </c>
      <c r="X243" s="212"/>
      <c r="Y243" s="122">
        <v>9864</v>
      </c>
      <c r="Z243" s="122">
        <v>9882</v>
      </c>
      <c r="AA243" s="122">
        <v>9842</v>
      </c>
      <c r="AB243" s="122">
        <v>9903</v>
      </c>
      <c r="AC243" s="122">
        <v>9990</v>
      </c>
      <c r="AD243" s="122">
        <v>10048</v>
      </c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</row>
    <row r="244" spans="1:40" ht="12.75" x14ac:dyDescent="0.2">
      <c r="A244" s="122" t="s">
        <v>590</v>
      </c>
      <c r="B244" s="122">
        <v>5</v>
      </c>
      <c r="C244" s="122">
        <v>0</v>
      </c>
      <c r="D244" s="122">
        <v>4.5363822821937996</v>
      </c>
      <c r="E244" s="122">
        <v>0</v>
      </c>
      <c r="F244" s="122">
        <v>0</v>
      </c>
      <c r="G244" s="122">
        <v>0</v>
      </c>
      <c r="H244" s="122"/>
      <c r="I244" s="122">
        <v>131934</v>
      </c>
      <c r="J244" s="122">
        <v>145218</v>
      </c>
      <c r="K244" s="122"/>
      <c r="L244" s="122">
        <v>7876</v>
      </c>
      <c r="M244" s="122">
        <v>8663</v>
      </c>
      <c r="N244" s="122"/>
      <c r="O244" s="122">
        <v>19071</v>
      </c>
      <c r="P244" s="122">
        <v>19404</v>
      </c>
      <c r="Q244" s="122"/>
      <c r="R244" s="212">
        <v>1.21426716049151E-2</v>
      </c>
      <c r="S244" s="212">
        <v>1.1509206676991899E-2</v>
      </c>
      <c r="T244" s="212">
        <v>1.01418788106452</v>
      </c>
      <c r="U244" s="212">
        <v>1.0106843694797401</v>
      </c>
      <c r="V244" s="212">
        <v>1.01163561018239</v>
      </c>
      <c r="W244" s="212">
        <v>1.01206607079412</v>
      </c>
      <c r="X244" s="212"/>
      <c r="Y244" s="122">
        <v>138428</v>
      </c>
      <c r="Z244" s="122">
        <v>140392</v>
      </c>
      <c r="AA244" s="122">
        <v>141892</v>
      </c>
      <c r="AB244" s="122">
        <v>143543</v>
      </c>
      <c r="AC244" s="122">
        <v>145275</v>
      </c>
      <c r="AD244" s="122">
        <v>146947</v>
      </c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</row>
    <row r="245" spans="1:40" ht="14.25" customHeight="1" x14ac:dyDescent="0.2">
      <c r="A245" s="19" t="s">
        <v>591</v>
      </c>
      <c r="B245" s="122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212"/>
      <c r="S245" s="212"/>
      <c r="T245" s="212"/>
      <c r="U245" s="212"/>
      <c r="V245" s="212"/>
      <c r="W245" s="212"/>
      <c r="X245" s="21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</row>
    <row r="246" spans="1:40" ht="12.75" x14ac:dyDescent="0.2">
      <c r="A246" s="122" t="s">
        <v>592</v>
      </c>
      <c r="B246" s="122">
        <v>371</v>
      </c>
      <c r="C246" s="122">
        <v>0</v>
      </c>
      <c r="D246" s="122">
        <v>82.515631149150394</v>
      </c>
      <c r="E246" s="122">
        <v>0</v>
      </c>
      <c r="F246" s="122">
        <v>0</v>
      </c>
      <c r="G246" s="122">
        <v>288.08270049602697</v>
      </c>
      <c r="H246" s="122"/>
      <c r="I246" s="122">
        <v>21954</v>
      </c>
      <c r="J246" s="122">
        <v>22781</v>
      </c>
      <c r="K246" s="122"/>
      <c r="L246" s="122">
        <v>972</v>
      </c>
      <c r="M246" s="122">
        <v>1219</v>
      </c>
      <c r="N246" s="122"/>
      <c r="O246" s="122">
        <v>2700</v>
      </c>
      <c r="P246" s="122">
        <v>2746</v>
      </c>
      <c r="Q246" s="122"/>
      <c r="R246" s="212">
        <v>1.27181848479683E-2</v>
      </c>
      <c r="S246" s="212">
        <v>1.7977825875701198E-2</v>
      </c>
      <c r="T246" s="212">
        <v>0.99623658411931404</v>
      </c>
      <c r="U246" s="212">
        <v>1.0062027795914601</v>
      </c>
      <c r="V246" s="212">
        <v>1.02011587485516</v>
      </c>
      <c r="W246" s="212">
        <v>1.0286246535508199</v>
      </c>
      <c r="X246" s="212"/>
      <c r="Y246" s="122">
        <v>21523</v>
      </c>
      <c r="Z246" s="122">
        <v>21442</v>
      </c>
      <c r="AA246" s="122">
        <v>21575</v>
      </c>
      <c r="AB246" s="122">
        <v>22009</v>
      </c>
      <c r="AC246" s="122">
        <v>22639</v>
      </c>
      <c r="AD246" s="122">
        <v>23046</v>
      </c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</row>
    <row r="247" spans="1:40" ht="12.75" x14ac:dyDescent="0.2">
      <c r="A247" s="122" t="s">
        <v>593</v>
      </c>
      <c r="B247" s="122">
        <v>48</v>
      </c>
      <c r="C247" s="122">
        <v>0</v>
      </c>
      <c r="D247" s="122">
        <v>0</v>
      </c>
      <c r="E247" s="122">
        <v>0</v>
      </c>
      <c r="F247" s="122">
        <v>47.678773481518</v>
      </c>
      <c r="G247" s="122">
        <v>0</v>
      </c>
      <c r="H247" s="122"/>
      <c r="I247" s="122">
        <v>46987</v>
      </c>
      <c r="J247" s="122">
        <v>50988</v>
      </c>
      <c r="K247" s="122"/>
      <c r="L247" s="122">
        <v>2912</v>
      </c>
      <c r="M247" s="122">
        <v>3177</v>
      </c>
      <c r="N247" s="122"/>
      <c r="O247" s="122">
        <v>6773</v>
      </c>
      <c r="P247" s="122">
        <v>7255</v>
      </c>
      <c r="Q247" s="122"/>
      <c r="R247" s="212">
        <v>7.9013674820982392E-3</v>
      </c>
      <c r="S247" s="212">
        <v>9.1345682642360107E-3</v>
      </c>
      <c r="T247" s="212">
        <v>0.99789618481207298</v>
      </c>
      <c r="U247" s="212">
        <v>1.0116764646259899</v>
      </c>
      <c r="V247" s="212">
        <v>1.0138059551957701</v>
      </c>
      <c r="W247" s="212">
        <v>1.0083012155351301</v>
      </c>
      <c r="X247" s="212"/>
      <c r="Y247" s="122">
        <v>49434</v>
      </c>
      <c r="Z247" s="122">
        <v>49330</v>
      </c>
      <c r="AA247" s="122">
        <v>49906</v>
      </c>
      <c r="AB247" s="122">
        <v>50595</v>
      </c>
      <c r="AC247" s="122">
        <v>51015</v>
      </c>
      <c r="AD247" s="122">
        <v>51481</v>
      </c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</row>
    <row r="248" spans="1:40" ht="12.75" x14ac:dyDescent="0.2">
      <c r="A248" s="122" t="s">
        <v>594</v>
      </c>
      <c r="B248" s="122">
        <v>32</v>
      </c>
      <c r="C248" s="122">
        <v>0</v>
      </c>
      <c r="D248" s="122">
        <v>0</v>
      </c>
      <c r="E248" s="122">
        <v>31.751253023027601</v>
      </c>
      <c r="F248" s="122">
        <v>0</v>
      </c>
      <c r="G248" s="122">
        <v>0</v>
      </c>
      <c r="H248" s="122"/>
      <c r="I248" s="122">
        <v>55274</v>
      </c>
      <c r="J248" s="122">
        <v>57062</v>
      </c>
      <c r="K248" s="122"/>
      <c r="L248" s="122">
        <v>3146</v>
      </c>
      <c r="M248" s="122">
        <v>3366</v>
      </c>
      <c r="N248" s="122"/>
      <c r="O248" s="122">
        <v>7885</v>
      </c>
      <c r="P248" s="122">
        <v>7580</v>
      </c>
      <c r="Q248" s="122"/>
      <c r="R248" s="212">
        <v>4.3583280759493803E-3</v>
      </c>
      <c r="S248" s="212">
        <v>8.4822993340343492E-3</v>
      </c>
      <c r="T248" s="212">
        <v>1.0058492046508301</v>
      </c>
      <c r="U248" s="212">
        <v>1.00652435997447</v>
      </c>
      <c r="V248" s="212">
        <v>1.0023603184668499</v>
      </c>
      <c r="W248" s="212">
        <v>1.0027062172705901</v>
      </c>
      <c r="X248" s="212"/>
      <c r="Y248" s="122">
        <v>56076</v>
      </c>
      <c r="Z248" s="122">
        <v>56404</v>
      </c>
      <c r="AA248" s="122">
        <v>56772</v>
      </c>
      <c r="AB248" s="122">
        <v>56906</v>
      </c>
      <c r="AC248" s="122">
        <v>57060</v>
      </c>
      <c r="AD248" s="122">
        <v>57544</v>
      </c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</row>
    <row r="249" spans="1:40" ht="12.75" x14ac:dyDescent="0.2">
      <c r="A249" s="122" t="s">
        <v>595</v>
      </c>
      <c r="B249" s="122">
        <v>88</v>
      </c>
      <c r="C249" s="122">
        <v>0</v>
      </c>
      <c r="D249" s="122">
        <v>0</v>
      </c>
      <c r="E249" s="122">
        <v>87.719416608790596</v>
      </c>
      <c r="F249" s="122">
        <v>0</v>
      </c>
      <c r="G249" s="122">
        <v>0</v>
      </c>
      <c r="H249" s="122"/>
      <c r="I249" s="122">
        <v>10131</v>
      </c>
      <c r="J249" s="122">
        <v>10079</v>
      </c>
      <c r="K249" s="122"/>
      <c r="L249" s="122">
        <v>575</v>
      </c>
      <c r="M249" s="122">
        <v>619</v>
      </c>
      <c r="N249" s="122"/>
      <c r="O249" s="122">
        <v>1556</v>
      </c>
      <c r="P249" s="122">
        <v>1453</v>
      </c>
      <c r="Q249" s="122"/>
      <c r="R249" s="212">
        <v>-3.9721954211258099E-4</v>
      </c>
      <c r="S249" s="212">
        <v>8.1510934393638195E-3</v>
      </c>
      <c r="T249" s="212">
        <v>0.99295355299722099</v>
      </c>
      <c r="U249" s="212">
        <v>1.0017991004497799</v>
      </c>
      <c r="V249" s="212">
        <v>0.99630849047191505</v>
      </c>
      <c r="W249" s="212">
        <v>1.0074103745243299</v>
      </c>
      <c r="X249" s="212"/>
      <c r="Y249" s="122">
        <v>10076</v>
      </c>
      <c r="Z249" s="122">
        <v>10005</v>
      </c>
      <c r="AA249" s="122">
        <v>10023</v>
      </c>
      <c r="AB249" s="122">
        <v>9986</v>
      </c>
      <c r="AC249" s="122">
        <v>10060</v>
      </c>
      <c r="AD249" s="122">
        <v>10142</v>
      </c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</row>
    <row r="250" spans="1:40" ht="12.75" x14ac:dyDescent="0.2">
      <c r="A250" s="122" t="s">
        <v>596</v>
      </c>
      <c r="B250" s="122">
        <v>30</v>
      </c>
      <c r="C250" s="122">
        <v>0</v>
      </c>
      <c r="D250" s="122">
        <v>0</v>
      </c>
      <c r="E250" s="122">
        <v>30.211092878240901</v>
      </c>
      <c r="F250" s="122">
        <v>0</v>
      </c>
      <c r="G250" s="122">
        <v>0</v>
      </c>
      <c r="H250" s="122"/>
      <c r="I250" s="122">
        <v>15494</v>
      </c>
      <c r="J250" s="122">
        <v>15235</v>
      </c>
      <c r="K250" s="122"/>
      <c r="L250" s="122">
        <v>742</v>
      </c>
      <c r="M250" s="122">
        <v>693</v>
      </c>
      <c r="N250" s="122"/>
      <c r="O250" s="122">
        <v>2029</v>
      </c>
      <c r="P250" s="122">
        <v>1951</v>
      </c>
      <c r="Q250" s="122"/>
      <c r="R250" s="212">
        <v>1.1381743328608999E-3</v>
      </c>
      <c r="S250" s="212">
        <v>1.2435028620304E-2</v>
      </c>
      <c r="T250" s="212">
        <v>0.99497686715135503</v>
      </c>
      <c r="U250" s="212">
        <v>0.99654576856649402</v>
      </c>
      <c r="V250" s="212">
        <v>1.0052659645380599</v>
      </c>
      <c r="W250" s="212">
        <v>1.0078244148266</v>
      </c>
      <c r="X250" s="212"/>
      <c r="Y250" s="122">
        <v>15130</v>
      </c>
      <c r="Z250" s="122">
        <v>15054</v>
      </c>
      <c r="AA250" s="122">
        <v>15002</v>
      </c>
      <c r="AB250" s="122">
        <v>15081</v>
      </c>
      <c r="AC250" s="122">
        <v>15199</v>
      </c>
      <c r="AD250" s="122">
        <v>15388</v>
      </c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</row>
    <row r="251" spans="1:40" ht="12.75" x14ac:dyDescent="0.2">
      <c r="A251" s="122" t="s">
        <v>597</v>
      </c>
      <c r="B251" s="122">
        <v>89</v>
      </c>
      <c r="C251" s="122">
        <v>0</v>
      </c>
      <c r="D251" s="122">
        <v>0</v>
      </c>
      <c r="E251" s="122">
        <v>88.811040062638696</v>
      </c>
      <c r="F251" s="122">
        <v>0</v>
      </c>
      <c r="G251" s="122">
        <v>0</v>
      </c>
      <c r="H251" s="122"/>
      <c r="I251" s="122">
        <v>15440</v>
      </c>
      <c r="J251" s="122">
        <v>15326</v>
      </c>
      <c r="K251" s="122"/>
      <c r="L251" s="122">
        <v>724</v>
      </c>
      <c r="M251" s="122">
        <v>714</v>
      </c>
      <c r="N251" s="122"/>
      <c r="O251" s="122">
        <v>2117</v>
      </c>
      <c r="P251" s="122">
        <v>1964</v>
      </c>
      <c r="Q251" s="122"/>
      <c r="R251" s="212">
        <v>1.26222517150532E-3</v>
      </c>
      <c r="S251" s="212">
        <v>9.6738348911693597E-3</v>
      </c>
      <c r="T251" s="212">
        <v>0.99572986466955704</v>
      </c>
      <c r="U251" s="212">
        <v>1.0007917133997499</v>
      </c>
      <c r="V251" s="212">
        <v>1.0046146746654401</v>
      </c>
      <c r="W251" s="212">
        <v>1.00393726622482</v>
      </c>
      <c r="X251" s="212"/>
      <c r="Y251" s="122">
        <v>15222</v>
      </c>
      <c r="Z251" s="122">
        <v>15157</v>
      </c>
      <c r="AA251" s="122">
        <v>15169</v>
      </c>
      <c r="AB251" s="122">
        <v>15239</v>
      </c>
      <c r="AC251" s="122">
        <v>15299</v>
      </c>
      <c r="AD251" s="122">
        <v>15447</v>
      </c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</row>
    <row r="252" spans="1:40" ht="12.75" x14ac:dyDescent="0.2">
      <c r="A252" s="122" t="s">
        <v>598</v>
      </c>
      <c r="B252" s="122">
        <v>104</v>
      </c>
      <c r="C252" s="122">
        <v>0</v>
      </c>
      <c r="D252" s="122">
        <v>78.7032370843759</v>
      </c>
      <c r="E252" s="122">
        <v>24.8967453152265</v>
      </c>
      <c r="F252" s="122">
        <v>0</v>
      </c>
      <c r="G252" s="122">
        <v>0</v>
      </c>
      <c r="H252" s="122"/>
      <c r="I252" s="122">
        <v>25537</v>
      </c>
      <c r="J252" s="122">
        <v>26362</v>
      </c>
      <c r="K252" s="122"/>
      <c r="L252" s="122">
        <v>1206</v>
      </c>
      <c r="M252" s="122">
        <v>1491</v>
      </c>
      <c r="N252" s="122"/>
      <c r="O252" s="122">
        <v>3382</v>
      </c>
      <c r="P252" s="122">
        <v>3261</v>
      </c>
      <c r="Q252" s="122"/>
      <c r="R252" s="212">
        <v>6.3196279394086598E-3</v>
      </c>
      <c r="S252" s="212">
        <v>1.7437884659220401E-2</v>
      </c>
      <c r="T252" s="212">
        <v>0.99875326294463695</v>
      </c>
      <c r="U252" s="212">
        <v>1.0012092841817799</v>
      </c>
      <c r="V252" s="212">
        <v>1.0110652224733101</v>
      </c>
      <c r="W252" s="212">
        <v>1.0143352601156099</v>
      </c>
      <c r="X252" s="212"/>
      <c r="Y252" s="122">
        <v>25667</v>
      </c>
      <c r="Z252" s="122">
        <v>25635</v>
      </c>
      <c r="AA252" s="122">
        <v>25666</v>
      </c>
      <c r="AB252" s="122">
        <v>25950</v>
      </c>
      <c r="AC252" s="122">
        <v>26322</v>
      </c>
      <c r="AD252" s="122">
        <v>26781</v>
      </c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</row>
    <row r="253" spans="1:40" ht="12.75" x14ac:dyDescent="0.2">
      <c r="A253" s="122" t="s">
        <v>599</v>
      </c>
      <c r="B253" s="122">
        <v>388</v>
      </c>
      <c r="C253" s="122">
        <v>253.72396081042501</v>
      </c>
      <c r="D253" s="122">
        <v>0</v>
      </c>
      <c r="E253" s="122">
        <v>134.594061379035</v>
      </c>
      <c r="F253" s="122">
        <v>0</v>
      </c>
      <c r="G253" s="122">
        <v>0</v>
      </c>
      <c r="H253" s="122"/>
      <c r="I253" s="122">
        <v>10513</v>
      </c>
      <c r="J253" s="122">
        <v>10036</v>
      </c>
      <c r="K253" s="122"/>
      <c r="L253" s="122">
        <v>501</v>
      </c>
      <c r="M253" s="122">
        <v>460</v>
      </c>
      <c r="N253" s="122"/>
      <c r="O253" s="122">
        <v>1359</v>
      </c>
      <c r="P253" s="122">
        <v>1222</v>
      </c>
      <c r="Q253" s="122"/>
      <c r="R253" s="212">
        <v>-6.6566823191609396E-3</v>
      </c>
      <c r="S253" s="212">
        <v>5.2146008824709199E-3</v>
      </c>
      <c r="T253" s="212">
        <v>0.99267721148213195</v>
      </c>
      <c r="U253" s="212">
        <v>0.98750860627520398</v>
      </c>
      <c r="V253" s="212">
        <v>0.98944223107569695</v>
      </c>
      <c r="W253" s="212">
        <v>1.00382524662774</v>
      </c>
      <c r="X253" s="212"/>
      <c r="Y253" s="122">
        <v>10242</v>
      </c>
      <c r="Z253" s="122">
        <v>10167</v>
      </c>
      <c r="AA253" s="122">
        <v>10040</v>
      </c>
      <c r="AB253" s="122">
        <v>9934</v>
      </c>
      <c r="AC253" s="122">
        <v>9972</v>
      </c>
      <c r="AD253" s="122">
        <v>10024</v>
      </c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</row>
    <row r="254" spans="1:40" ht="12.75" x14ac:dyDescent="0.2">
      <c r="A254" s="122" t="s">
        <v>600</v>
      </c>
      <c r="B254" s="122">
        <v>49</v>
      </c>
      <c r="C254" s="122">
        <v>0</v>
      </c>
      <c r="D254" s="122">
        <v>0</v>
      </c>
      <c r="E254" s="122">
        <v>49.173075966369801</v>
      </c>
      <c r="F254" s="122">
        <v>0</v>
      </c>
      <c r="G254" s="122">
        <v>0</v>
      </c>
      <c r="H254" s="122"/>
      <c r="I254" s="122">
        <v>20212</v>
      </c>
      <c r="J254" s="122">
        <v>20101</v>
      </c>
      <c r="K254" s="122"/>
      <c r="L254" s="122">
        <v>1055</v>
      </c>
      <c r="M254" s="122">
        <v>987</v>
      </c>
      <c r="N254" s="122"/>
      <c r="O254" s="122">
        <v>2632</v>
      </c>
      <c r="P254" s="122">
        <v>2499</v>
      </c>
      <c r="Q254" s="122"/>
      <c r="R254" s="212">
        <v>-7.0921589203176705E-4</v>
      </c>
      <c r="S254" s="212">
        <v>9.1738545146332895E-3</v>
      </c>
      <c r="T254" s="212">
        <v>0.99865765138709395</v>
      </c>
      <c r="U254" s="212">
        <v>0.994673171703092</v>
      </c>
      <c r="V254" s="212">
        <v>1.001001001001</v>
      </c>
      <c r="W254" s="212">
        <v>1.00285</v>
      </c>
      <c r="X254" s="212"/>
      <c r="Y254" s="122">
        <v>20114</v>
      </c>
      <c r="Z254" s="122">
        <v>20087</v>
      </c>
      <c r="AA254" s="122">
        <v>19980</v>
      </c>
      <c r="AB254" s="122">
        <v>20000</v>
      </c>
      <c r="AC254" s="122">
        <v>20057</v>
      </c>
      <c r="AD254" s="122">
        <v>20241</v>
      </c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</row>
    <row r="255" spans="1:40" ht="12.75" x14ac:dyDescent="0.2">
      <c r="A255" s="122" t="s">
        <v>601</v>
      </c>
      <c r="B255" s="122">
        <v>271</v>
      </c>
      <c r="C255" s="122">
        <v>184.61538461538501</v>
      </c>
      <c r="D255" s="122">
        <v>0</v>
      </c>
      <c r="E255" s="122">
        <v>86.045333333333303</v>
      </c>
      <c r="F255" s="122">
        <v>0</v>
      </c>
      <c r="G255" s="122">
        <v>0</v>
      </c>
      <c r="H255" s="122"/>
      <c r="I255" s="122">
        <v>7020</v>
      </c>
      <c r="J255" s="122">
        <v>6750</v>
      </c>
      <c r="K255" s="122"/>
      <c r="L255" s="122">
        <v>312</v>
      </c>
      <c r="M255" s="122">
        <v>289</v>
      </c>
      <c r="N255" s="122"/>
      <c r="O255" s="122">
        <v>939</v>
      </c>
      <c r="P255" s="122">
        <v>873</v>
      </c>
      <c r="Q255" s="122"/>
      <c r="R255" s="212">
        <v>-5.6990703419705904E-3</v>
      </c>
      <c r="S255" s="212">
        <v>1.26000592943967E-2</v>
      </c>
      <c r="T255" s="212">
        <v>0.989568241089539</v>
      </c>
      <c r="U255" s="212">
        <v>1</v>
      </c>
      <c r="V255" s="212">
        <v>0.99795021961932695</v>
      </c>
      <c r="W255" s="212">
        <v>0.98973004694835698</v>
      </c>
      <c r="X255" s="212"/>
      <c r="Y255" s="122">
        <v>6902</v>
      </c>
      <c r="Z255" s="122">
        <v>6830</v>
      </c>
      <c r="AA255" s="122">
        <v>6830</v>
      </c>
      <c r="AB255" s="122">
        <v>6816</v>
      </c>
      <c r="AC255" s="122">
        <v>6746</v>
      </c>
      <c r="AD255" s="122">
        <v>6831</v>
      </c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</row>
    <row r="256" spans="1:40" ht="12.75" x14ac:dyDescent="0.2">
      <c r="A256" s="122" t="s">
        <v>602</v>
      </c>
      <c r="B256" s="122">
        <v>89</v>
      </c>
      <c r="C256" s="122">
        <v>0</v>
      </c>
      <c r="D256" s="122">
        <v>0</v>
      </c>
      <c r="E256" s="122">
        <v>88.874616600055802</v>
      </c>
      <c r="F256" s="122">
        <v>0</v>
      </c>
      <c r="G256" s="122">
        <v>0</v>
      </c>
      <c r="H256" s="122"/>
      <c r="I256" s="122">
        <v>10886</v>
      </c>
      <c r="J256" s="122">
        <v>10759</v>
      </c>
      <c r="K256" s="122"/>
      <c r="L256" s="122">
        <v>441</v>
      </c>
      <c r="M256" s="122">
        <v>413</v>
      </c>
      <c r="N256" s="122"/>
      <c r="O256" s="122">
        <v>1363</v>
      </c>
      <c r="P256" s="122">
        <v>1258</v>
      </c>
      <c r="Q256" s="122"/>
      <c r="R256" s="212">
        <v>-1.80126819458826E-3</v>
      </c>
      <c r="S256" s="212">
        <v>4.9178806718010596E-3</v>
      </c>
      <c r="T256" s="212">
        <v>0.99778903730999502</v>
      </c>
      <c r="U256" s="212">
        <v>0.99242913858369497</v>
      </c>
      <c r="V256" s="212">
        <v>0.99906968090054904</v>
      </c>
      <c r="W256" s="212">
        <v>1.0035385045162499</v>
      </c>
      <c r="X256" s="212"/>
      <c r="Y256" s="122">
        <v>10855</v>
      </c>
      <c r="Z256" s="122">
        <v>10831</v>
      </c>
      <c r="AA256" s="122">
        <v>10749</v>
      </c>
      <c r="AB256" s="122">
        <v>10739</v>
      </c>
      <c r="AC256" s="122">
        <v>10777</v>
      </c>
      <c r="AD256" s="122">
        <v>10830</v>
      </c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</row>
    <row r="257" spans="1:40" ht="12.75" x14ac:dyDescent="0.2">
      <c r="A257" s="122" t="s">
        <v>603</v>
      </c>
      <c r="B257" s="122">
        <v>97</v>
      </c>
      <c r="C257" s="122">
        <v>0</v>
      </c>
      <c r="D257" s="122">
        <v>0</v>
      </c>
      <c r="E257" s="122">
        <v>97.374050046339207</v>
      </c>
      <c r="F257" s="122">
        <v>0</v>
      </c>
      <c r="G257" s="122">
        <v>0</v>
      </c>
      <c r="H257" s="122"/>
      <c r="I257" s="122">
        <v>10812</v>
      </c>
      <c r="J257" s="122">
        <v>10790</v>
      </c>
      <c r="K257" s="122"/>
      <c r="L257" s="122">
        <v>507</v>
      </c>
      <c r="M257" s="122">
        <v>543</v>
      </c>
      <c r="N257" s="122"/>
      <c r="O257" s="122">
        <v>1379</v>
      </c>
      <c r="P257" s="122">
        <v>1266</v>
      </c>
      <c r="Q257" s="122"/>
      <c r="R257" s="212">
        <v>2.52444624482817E-3</v>
      </c>
      <c r="S257" s="212">
        <v>9.6627334386323507E-3</v>
      </c>
      <c r="T257" s="212">
        <v>0.997090567808541</v>
      </c>
      <c r="U257" s="212">
        <v>1.00630647590361</v>
      </c>
      <c r="V257" s="212">
        <v>1.00018707323917</v>
      </c>
      <c r="W257" s="212">
        <v>1.0065463387262701</v>
      </c>
      <c r="X257" s="212"/>
      <c r="Y257" s="122">
        <v>10655</v>
      </c>
      <c r="Z257" s="122">
        <v>10624</v>
      </c>
      <c r="AA257" s="122">
        <v>10691</v>
      </c>
      <c r="AB257" s="122">
        <v>10693</v>
      </c>
      <c r="AC257" s="122">
        <v>10763</v>
      </c>
      <c r="AD257" s="122">
        <v>10867</v>
      </c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</row>
    <row r="258" spans="1:40" ht="12.75" x14ac:dyDescent="0.2">
      <c r="A258" s="122" t="s">
        <v>604</v>
      </c>
      <c r="B258" s="122">
        <v>4</v>
      </c>
      <c r="C258" s="122">
        <v>0</v>
      </c>
      <c r="D258" s="122">
        <v>0</v>
      </c>
      <c r="E258" s="122">
        <v>3.6869833772368001</v>
      </c>
      <c r="F258" s="122">
        <v>0</v>
      </c>
      <c r="G258" s="122">
        <v>0</v>
      </c>
      <c r="H258" s="122"/>
      <c r="I258" s="122">
        <v>10989</v>
      </c>
      <c r="J258" s="122">
        <v>11009</v>
      </c>
      <c r="K258" s="122"/>
      <c r="L258" s="122">
        <v>571</v>
      </c>
      <c r="M258" s="122">
        <v>600</v>
      </c>
      <c r="N258" s="122"/>
      <c r="O258" s="122">
        <v>1435</v>
      </c>
      <c r="P258" s="122">
        <v>1403</v>
      </c>
      <c r="Q258" s="122"/>
      <c r="R258" s="212">
        <v>3.3432263154826699E-3</v>
      </c>
      <c r="S258" s="212">
        <v>6.5401035516395702E-3</v>
      </c>
      <c r="T258" s="212">
        <v>1.0007364448126701</v>
      </c>
      <c r="U258" s="212">
        <v>1.00073590286082</v>
      </c>
      <c r="V258" s="212">
        <v>0.998713117014431</v>
      </c>
      <c r="W258" s="212">
        <v>1.0132535664979301</v>
      </c>
      <c r="X258" s="212"/>
      <c r="Y258" s="122">
        <v>10863</v>
      </c>
      <c r="Z258" s="122">
        <v>10871</v>
      </c>
      <c r="AA258" s="122">
        <v>10879</v>
      </c>
      <c r="AB258" s="122">
        <v>10865</v>
      </c>
      <c r="AC258" s="122">
        <v>11009</v>
      </c>
      <c r="AD258" s="122">
        <v>11081</v>
      </c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</row>
    <row r="259" spans="1:40" ht="12.75" x14ac:dyDescent="0.2">
      <c r="A259" s="122" t="s">
        <v>605</v>
      </c>
      <c r="B259" s="122">
        <v>305</v>
      </c>
      <c r="C259" s="122">
        <v>290.01557852995302</v>
      </c>
      <c r="D259" s="122">
        <v>0</v>
      </c>
      <c r="E259" s="122">
        <v>14.5438570364855</v>
      </c>
      <c r="F259" s="122">
        <v>0</v>
      </c>
      <c r="G259" s="122">
        <v>0</v>
      </c>
      <c r="H259" s="122"/>
      <c r="I259" s="122">
        <v>7061</v>
      </c>
      <c r="J259" s="122">
        <v>6715</v>
      </c>
      <c r="K259" s="122"/>
      <c r="L259" s="122">
        <v>361</v>
      </c>
      <c r="M259" s="122">
        <v>331</v>
      </c>
      <c r="N259" s="122"/>
      <c r="O259" s="122">
        <v>903</v>
      </c>
      <c r="P259" s="122">
        <v>877</v>
      </c>
      <c r="Q259" s="122"/>
      <c r="R259" s="212">
        <v>-3.7313394183632301E-3</v>
      </c>
      <c r="S259" s="212">
        <v>1.44689737470167E-2</v>
      </c>
      <c r="T259" s="212">
        <v>0.99808963997060995</v>
      </c>
      <c r="U259" s="212">
        <v>0.99087161366313303</v>
      </c>
      <c r="V259" s="212">
        <v>0.99479940564636005</v>
      </c>
      <c r="W259" s="212">
        <v>1.0013442867811799</v>
      </c>
      <c r="X259" s="212"/>
      <c r="Y259" s="122">
        <v>6805</v>
      </c>
      <c r="Z259" s="122">
        <v>6792</v>
      </c>
      <c r="AA259" s="122">
        <v>6730</v>
      </c>
      <c r="AB259" s="122">
        <v>6695</v>
      </c>
      <c r="AC259" s="122">
        <v>6704</v>
      </c>
      <c r="AD259" s="122">
        <v>6801</v>
      </c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</row>
    <row r="260" spans="1:40" ht="12.75" x14ac:dyDescent="0.2">
      <c r="A260" s="122" t="s">
        <v>606</v>
      </c>
      <c r="B260" s="122">
        <v>351</v>
      </c>
      <c r="C260" s="122">
        <v>350.705171255876</v>
      </c>
      <c r="D260" s="122">
        <v>0</v>
      </c>
      <c r="E260" s="122">
        <v>0</v>
      </c>
      <c r="F260" s="122">
        <v>0</v>
      </c>
      <c r="G260" s="122">
        <v>0</v>
      </c>
      <c r="H260" s="122"/>
      <c r="I260" s="122">
        <v>7445</v>
      </c>
      <c r="J260" s="122">
        <v>7035</v>
      </c>
      <c r="K260" s="122"/>
      <c r="L260" s="122">
        <v>373</v>
      </c>
      <c r="M260" s="122">
        <v>337</v>
      </c>
      <c r="N260" s="122"/>
      <c r="O260" s="122">
        <v>902</v>
      </c>
      <c r="P260" s="122">
        <v>928</v>
      </c>
      <c r="Q260" s="122"/>
      <c r="R260" s="212">
        <v>-4.1423293495546102E-3</v>
      </c>
      <c r="S260" s="212">
        <v>-1.2769580022701499E-3</v>
      </c>
      <c r="T260" s="212">
        <v>0.99776723416131696</v>
      </c>
      <c r="U260" s="212">
        <v>0.99384615384615405</v>
      </c>
      <c r="V260" s="212">
        <v>0.99451168027019399</v>
      </c>
      <c r="W260" s="212">
        <v>0.99731144757322798</v>
      </c>
      <c r="X260" s="212"/>
      <c r="Y260" s="122">
        <v>7166</v>
      </c>
      <c r="Z260" s="122">
        <v>7150</v>
      </c>
      <c r="AA260" s="122">
        <v>7106</v>
      </c>
      <c r="AB260" s="122">
        <v>7067</v>
      </c>
      <c r="AC260" s="122">
        <v>7048</v>
      </c>
      <c r="AD260" s="122">
        <v>7039</v>
      </c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</row>
    <row r="261" spans="1:40" ht="14.25" customHeight="1" x14ac:dyDescent="0.2">
      <c r="A261" s="19" t="s">
        <v>607</v>
      </c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212"/>
      <c r="S261" s="212"/>
      <c r="T261" s="212"/>
      <c r="U261" s="212"/>
      <c r="V261" s="212"/>
      <c r="W261" s="212"/>
      <c r="X261" s="21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</row>
    <row r="262" spans="1:40" ht="12.75" x14ac:dyDescent="0.2">
      <c r="A262" s="122" t="s">
        <v>608</v>
      </c>
      <c r="B262" s="122">
        <v>0</v>
      </c>
      <c r="C262" s="122">
        <v>0</v>
      </c>
      <c r="D262" s="122">
        <v>0</v>
      </c>
      <c r="E262" s="122">
        <v>0</v>
      </c>
      <c r="F262" s="122">
        <v>0</v>
      </c>
      <c r="G262" s="122">
        <v>0</v>
      </c>
      <c r="H262" s="122"/>
      <c r="I262" s="122">
        <v>26237</v>
      </c>
      <c r="J262" s="122">
        <v>26594</v>
      </c>
      <c r="K262" s="122"/>
      <c r="L262" s="122">
        <v>1277</v>
      </c>
      <c r="M262" s="122">
        <v>1394</v>
      </c>
      <c r="N262" s="122"/>
      <c r="O262" s="122">
        <v>3426</v>
      </c>
      <c r="P262" s="122">
        <v>3370</v>
      </c>
      <c r="Q262" s="122"/>
      <c r="R262" s="212">
        <v>3.2202558810203699E-3</v>
      </c>
      <c r="S262" s="212">
        <v>1.3305691669807799E-2</v>
      </c>
      <c r="T262" s="212">
        <v>0.99893093047229997</v>
      </c>
      <c r="U262" s="212">
        <v>0.99900623017238099</v>
      </c>
      <c r="V262" s="212">
        <v>1.00795806710793</v>
      </c>
      <c r="W262" s="212">
        <v>1.0070222053520601</v>
      </c>
      <c r="X262" s="212"/>
      <c r="Y262" s="122">
        <v>26191</v>
      </c>
      <c r="Z262" s="122">
        <v>26163</v>
      </c>
      <c r="AA262" s="122">
        <v>26137</v>
      </c>
      <c r="AB262" s="122">
        <v>26345</v>
      </c>
      <c r="AC262" s="122">
        <v>26530</v>
      </c>
      <c r="AD262" s="122">
        <v>26883</v>
      </c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</row>
    <row r="263" spans="1:40" ht="12.75" x14ac:dyDescent="0.2">
      <c r="A263" s="122" t="s">
        <v>609</v>
      </c>
      <c r="B263" s="122">
        <v>1</v>
      </c>
      <c r="C263" s="122">
        <v>0</v>
      </c>
      <c r="D263" s="122">
        <v>1.2719537614700001</v>
      </c>
      <c r="E263" s="122">
        <v>0</v>
      </c>
      <c r="F263" s="122">
        <v>0</v>
      </c>
      <c r="G263" s="122">
        <v>0</v>
      </c>
      <c r="H263" s="122"/>
      <c r="I263" s="122">
        <v>92205</v>
      </c>
      <c r="J263" s="122">
        <v>98877</v>
      </c>
      <c r="K263" s="122"/>
      <c r="L263" s="122">
        <v>5234</v>
      </c>
      <c r="M263" s="122">
        <v>5731</v>
      </c>
      <c r="N263" s="122"/>
      <c r="O263" s="122">
        <v>12724</v>
      </c>
      <c r="P263" s="122">
        <v>13025</v>
      </c>
      <c r="Q263" s="122"/>
      <c r="R263" s="212">
        <v>9.3314027915025691E-3</v>
      </c>
      <c r="S263" s="212">
        <v>6.0784749288151996E-3</v>
      </c>
      <c r="T263" s="212">
        <v>1.0066962882233399</v>
      </c>
      <c r="U263" s="212">
        <v>1.01071149742362</v>
      </c>
      <c r="V263" s="212">
        <v>1.0114940161081001</v>
      </c>
      <c r="W263" s="212">
        <v>1.00843091334895</v>
      </c>
      <c r="X263" s="212"/>
      <c r="Y263" s="122">
        <v>95426</v>
      </c>
      <c r="Z263" s="122">
        <v>96065</v>
      </c>
      <c r="AA263" s="122">
        <v>97094</v>
      </c>
      <c r="AB263" s="122">
        <v>98210</v>
      </c>
      <c r="AC263" s="122">
        <v>99038</v>
      </c>
      <c r="AD263" s="122">
        <v>99640</v>
      </c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</row>
    <row r="264" spans="1:40" ht="12.75" x14ac:dyDescent="0.2">
      <c r="A264" s="122" t="s">
        <v>610</v>
      </c>
      <c r="B264" s="122">
        <v>675</v>
      </c>
      <c r="C264" s="122">
        <v>547.27861135628098</v>
      </c>
      <c r="D264" s="122">
        <v>0</v>
      </c>
      <c r="E264" s="122">
        <v>127.39332273449899</v>
      </c>
      <c r="F264" s="122">
        <v>0</v>
      </c>
      <c r="G264" s="122">
        <v>0</v>
      </c>
      <c r="H264" s="122"/>
      <c r="I264" s="122">
        <v>10197</v>
      </c>
      <c r="J264" s="122">
        <v>9435</v>
      </c>
      <c r="K264" s="122"/>
      <c r="L264" s="122">
        <v>458</v>
      </c>
      <c r="M264" s="122">
        <v>452</v>
      </c>
      <c r="N264" s="122"/>
      <c r="O264" s="122">
        <v>1314</v>
      </c>
      <c r="P264" s="122">
        <v>1190</v>
      </c>
      <c r="Q264" s="122"/>
      <c r="R264" s="212">
        <v>-4.3289355903363101E-3</v>
      </c>
      <c r="S264" s="212">
        <v>1.1457670273711E-2</v>
      </c>
      <c r="T264" s="212">
        <v>0.99322281305390503</v>
      </c>
      <c r="U264" s="212">
        <v>0.99958009657778701</v>
      </c>
      <c r="V264" s="212">
        <v>0.993173703003571</v>
      </c>
      <c r="W264" s="212">
        <v>0.99672200486412199</v>
      </c>
      <c r="X264" s="212"/>
      <c r="Y264" s="122">
        <v>9591</v>
      </c>
      <c r="Z264" s="122">
        <v>9526</v>
      </c>
      <c r="AA264" s="122">
        <v>9522</v>
      </c>
      <c r="AB264" s="122">
        <v>9457</v>
      </c>
      <c r="AC264" s="122">
        <v>9426</v>
      </c>
      <c r="AD264" s="122">
        <v>9534</v>
      </c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</row>
    <row r="265" spans="1:40" ht="12.75" x14ac:dyDescent="0.2">
      <c r="A265" s="122" t="s">
        <v>611</v>
      </c>
      <c r="B265" s="122">
        <v>3</v>
      </c>
      <c r="C265" s="122">
        <v>0</v>
      </c>
      <c r="D265" s="122">
        <v>0</v>
      </c>
      <c r="E265" s="122">
        <v>2.8076267748478698</v>
      </c>
      <c r="F265" s="122">
        <v>0</v>
      </c>
      <c r="G265" s="122">
        <v>0</v>
      </c>
      <c r="H265" s="122"/>
      <c r="I265" s="122">
        <v>37004</v>
      </c>
      <c r="J265" s="122">
        <v>36975</v>
      </c>
      <c r="K265" s="122"/>
      <c r="L265" s="122">
        <v>1948</v>
      </c>
      <c r="M265" s="122">
        <v>1915</v>
      </c>
      <c r="N265" s="122"/>
      <c r="O265" s="122">
        <v>4978</v>
      </c>
      <c r="P265" s="122">
        <v>4870</v>
      </c>
      <c r="Q265" s="122"/>
      <c r="R265" s="212">
        <v>9.3651488732682297E-4</v>
      </c>
      <c r="S265" s="212">
        <v>9.4786729857819895E-3</v>
      </c>
      <c r="T265" s="212">
        <v>0.99896702639519397</v>
      </c>
      <c r="U265" s="212">
        <v>1.0024490462325499</v>
      </c>
      <c r="V265" s="212">
        <v>1.00209017617199</v>
      </c>
      <c r="W265" s="212">
        <v>1.00024379672771</v>
      </c>
      <c r="X265" s="212"/>
      <c r="Y265" s="122">
        <v>36787</v>
      </c>
      <c r="Z265" s="122">
        <v>36749</v>
      </c>
      <c r="AA265" s="122">
        <v>36839</v>
      </c>
      <c r="AB265" s="122">
        <v>36916</v>
      </c>
      <c r="AC265" s="122">
        <v>36925</v>
      </c>
      <c r="AD265" s="122">
        <v>37275</v>
      </c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</row>
    <row r="266" spans="1:40" ht="12.75" x14ac:dyDescent="0.2">
      <c r="A266" s="122" t="s">
        <v>612</v>
      </c>
      <c r="B266" s="122">
        <v>0</v>
      </c>
      <c r="C266" s="122">
        <v>0</v>
      </c>
      <c r="D266" s="122">
        <v>0</v>
      </c>
      <c r="E266" s="122">
        <v>0</v>
      </c>
      <c r="F266" s="122">
        <v>0</v>
      </c>
      <c r="G266" s="122">
        <v>0</v>
      </c>
      <c r="H266" s="122"/>
      <c r="I266" s="122">
        <v>19384</v>
      </c>
      <c r="J266" s="122">
        <v>19027</v>
      </c>
      <c r="K266" s="122"/>
      <c r="L266" s="122">
        <v>958</v>
      </c>
      <c r="M266" s="122">
        <v>906</v>
      </c>
      <c r="N266" s="122"/>
      <c r="O266" s="122">
        <v>2488</v>
      </c>
      <c r="P266" s="122">
        <v>2516</v>
      </c>
      <c r="Q266" s="122"/>
      <c r="R266" s="212">
        <v>1.18487314062943E-4</v>
      </c>
      <c r="S266" s="212">
        <v>1.8952355883127101E-3</v>
      </c>
      <c r="T266" s="212">
        <v>0.99462762035183805</v>
      </c>
      <c r="U266" s="212">
        <v>0.99888794746875698</v>
      </c>
      <c r="V266" s="212">
        <v>1.0044001484387399</v>
      </c>
      <c r="W266" s="212">
        <v>1.0025862978992901</v>
      </c>
      <c r="X266" s="212"/>
      <c r="Y266" s="122">
        <v>18986</v>
      </c>
      <c r="Z266" s="122">
        <v>18884</v>
      </c>
      <c r="AA266" s="122">
        <v>18863</v>
      </c>
      <c r="AB266" s="122">
        <v>18946</v>
      </c>
      <c r="AC266" s="122">
        <v>18995</v>
      </c>
      <c r="AD266" s="122">
        <v>19031</v>
      </c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</row>
    <row r="267" spans="1:40" ht="12.75" x14ac:dyDescent="0.2">
      <c r="A267" s="122" t="s">
        <v>613</v>
      </c>
      <c r="B267" s="122">
        <v>233</v>
      </c>
      <c r="C267" s="122">
        <v>162.54696861988401</v>
      </c>
      <c r="D267" s="122">
        <v>0</v>
      </c>
      <c r="E267" s="122">
        <v>70.896733403582701</v>
      </c>
      <c r="F267" s="122">
        <v>0</v>
      </c>
      <c r="G267" s="122">
        <v>0</v>
      </c>
      <c r="H267" s="122"/>
      <c r="I267" s="122">
        <v>9847</v>
      </c>
      <c r="J267" s="122">
        <v>9490</v>
      </c>
      <c r="K267" s="122"/>
      <c r="L267" s="122">
        <v>499</v>
      </c>
      <c r="M267" s="122">
        <v>522</v>
      </c>
      <c r="N267" s="122"/>
      <c r="O267" s="122">
        <v>1265</v>
      </c>
      <c r="P267" s="122">
        <v>1185</v>
      </c>
      <c r="Q267" s="122"/>
      <c r="R267" s="212">
        <v>-1.26037431395531E-3</v>
      </c>
      <c r="S267" s="212">
        <v>3.6877041407649401E-3</v>
      </c>
      <c r="T267" s="212">
        <v>0.99832267533284402</v>
      </c>
      <c r="U267" s="212">
        <v>0.995904651895411</v>
      </c>
      <c r="V267" s="212">
        <v>1.0001054407423</v>
      </c>
      <c r="W267" s="212">
        <v>1.0006325777543501</v>
      </c>
      <c r="X267" s="212"/>
      <c r="Y267" s="122">
        <v>9539</v>
      </c>
      <c r="Z267" s="122">
        <v>9523</v>
      </c>
      <c r="AA267" s="122">
        <v>9484</v>
      </c>
      <c r="AB267" s="122">
        <v>9485</v>
      </c>
      <c r="AC267" s="122">
        <v>9491</v>
      </c>
      <c r="AD267" s="122">
        <v>9526</v>
      </c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</row>
    <row r="268" spans="1:40" ht="12.75" x14ac:dyDescent="0.2">
      <c r="A268" s="122" t="s">
        <v>614</v>
      </c>
      <c r="B268" s="122">
        <v>335</v>
      </c>
      <c r="C268" s="122">
        <v>133.82911915385901</v>
      </c>
      <c r="D268" s="122">
        <v>0</v>
      </c>
      <c r="E268" s="122">
        <v>200.955376987519</v>
      </c>
      <c r="F268" s="122">
        <v>0</v>
      </c>
      <c r="G268" s="122">
        <v>0</v>
      </c>
      <c r="H268" s="122"/>
      <c r="I268" s="122">
        <v>6051</v>
      </c>
      <c r="J268" s="122">
        <v>5849</v>
      </c>
      <c r="K268" s="122"/>
      <c r="L268" s="122">
        <v>276</v>
      </c>
      <c r="M268" s="122">
        <v>261</v>
      </c>
      <c r="N268" s="122"/>
      <c r="O268" s="122">
        <v>772</v>
      </c>
      <c r="P268" s="122">
        <v>661</v>
      </c>
      <c r="Q268" s="122"/>
      <c r="R268" s="212">
        <v>-1.4866140021792E-3</v>
      </c>
      <c r="S268" s="212">
        <v>-2.5579809004092802E-3</v>
      </c>
      <c r="T268" s="212">
        <v>0.99440583149686401</v>
      </c>
      <c r="U268" s="212">
        <v>0.98908966928060005</v>
      </c>
      <c r="V268" s="212">
        <v>0.99345053429851804</v>
      </c>
      <c r="W268" s="212">
        <v>1.0173490631505899</v>
      </c>
      <c r="X268" s="212"/>
      <c r="Y268" s="122">
        <v>5899</v>
      </c>
      <c r="Z268" s="122">
        <v>5866</v>
      </c>
      <c r="AA268" s="122">
        <v>5802</v>
      </c>
      <c r="AB268" s="122">
        <v>5764</v>
      </c>
      <c r="AC268" s="122">
        <v>5864</v>
      </c>
      <c r="AD268" s="122">
        <v>5849</v>
      </c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</row>
    <row r="269" spans="1:40" ht="12.75" x14ac:dyDescent="0.2">
      <c r="A269" s="122" t="s">
        <v>615</v>
      </c>
      <c r="B269" s="122">
        <v>177</v>
      </c>
      <c r="C269" s="122">
        <v>140.26783458266701</v>
      </c>
      <c r="D269" s="122">
        <v>0</v>
      </c>
      <c r="E269" s="122">
        <v>37.214229662568698</v>
      </c>
      <c r="F269" s="122">
        <v>0</v>
      </c>
      <c r="G269" s="122">
        <v>0</v>
      </c>
      <c r="H269" s="122"/>
      <c r="I269" s="122">
        <v>11873</v>
      </c>
      <c r="J269" s="122">
        <v>11469</v>
      </c>
      <c r="K269" s="122"/>
      <c r="L269" s="122">
        <v>546</v>
      </c>
      <c r="M269" s="122">
        <v>554</v>
      </c>
      <c r="N269" s="122"/>
      <c r="O269" s="122">
        <v>1515</v>
      </c>
      <c r="P269" s="122">
        <v>1450</v>
      </c>
      <c r="Q269" s="122"/>
      <c r="R269" s="212">
        <v>1.39897168095304E-3</v>
      </c>
      <c r="S269" s="212">
        <v>1.1849786529580899E-2</v>
      </c>
      <c r="T269" s="212">
        <v>0.99702094103215599</v>
      </c>
      <c r="U269" s="212">
        <v>0.99876966341506301</v>
      </c>
      <c r="V269" s="212">
        <v>1.0055433347998199</v>
      </c>
      <c r="W269" s="212">
        <v>1.0042877143857201</v>
      </c>
      <c r="X269" s="212"/>
      <c r="Y269" s="122">
        <v>11413</v>
      </c>
      <c r="Z269" s="122">
        <v>11379</v>
      </c>
      <c r="AA269" s="122">
        <v>11365</v>
      </c>
      <c r="AB269" s="122">
        <v>11428</v>
      </c>
      <c r="AC269" s="122">
        <v>11477</v>
      </c>
      <c r="AD269" s="122">
        <v>11613</v>
      </c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</row>
    <row r="270" spans="1:40" ht="12.75" x14ac:dyDescent="0.2">
      <c r="A270" s="122" t="s">
        <v>616</v>
      </c>
      <c r="B270" s="122">
        <v>15</v>
      </c>
      <c r="C270" s="122">
        <v>0</v>
      </c>
      <c r="D270" s="122">
        <v>15.364171683233099</v>
      </c>
      <c r="E270" s="122">
        <v>0</v>
      </c>
      <c r="F270" s="122">
        <v>0</v>
      </c>
      <c r="G270" s="122">
        <v>0</v>
      </c>
      <c r="H270" s="122"/>
      <c r="I270" s="122">
        <v>36690</v>
      </c>
      <c r="J270" s="122">
        <v>38314</v>
      </c>
      <c r="K270" s="122"/>
      <c r="L270" s="122">
        <v>1796</v>
      </c>
      <c r="M270" s="122">
        <v>2012</v>
      </c>
      <c r="N270" s="122"/>
      <c r="O270" s="122">
        <v>5066</v>
      </c>
      <c r="P270" s="122">
        <v>5135</v>
      </c>
      <c r="Q270" s="122"/>
      <c r="R270" s="212">
        <v>8.0108931189226702E-3</v>
      </c>
      <c r="S270" s="212">
        <v>1.36903827024763E-2</v>
      </c>
      <c r="T270" s="212">
        <v>1.00199989189774</v>
      </c>
      <c r="U270" s="212">
        <v>1.0042615168842399</v>
      </c>
      <c r="V270" s="212">
        <v>1.01264972874255</v>
      </c>
      <c r="W270" s="212">
        <v>1.01318127569288</v>
      </c>
      <c r="X270" s="212"/>
      <c r="Y270" s="122">
        <v>37002</v>
      </c>
      <c r="Z270" s="122">
        <v>37076</v>
      </c>
      <c r="AA270" s="122">
        <v>37234</v>
      </c>
      <c r="AB270" s="122">
        <v>37705</v>
      </c>
      <c r="AC270" s="122">
        <v>38202</v>
      </c>
      <c r="AD270" s="122">
        <v>38725</v>
      </c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</row>
    <row r="271" spans="1:40" ht="12.75" x14ac:dyDescent="0.2">
      <c r="A271" s="122" t="s">
        <v>617</v>
      </c>
      <c r="B271" s="122">
        <v>195</v>
      </c>
      <c r="C271" s="122">
        <v>72.0138836489852</v>
      </c>
      <c r="D271" s="122">
        <v>38.208403164588098</v>
      </c>
      <c r="E271" s="122">
        <v>85.167422920302499</v>
      </c>
      <c r="F271" s="122">
        <v>0</v>
      </c>
      <c r="G271" s="122">
        <v>0</v>
      </c>
      <c r="H271" s="122"/>
      <c r="I271" s="122">
        <v>26506</v>
      </c>
      <c r="J271" s="122">
        <v>25785</v>
      </c>
      <c r="K271" s="122"/>
      <c r="L271" s="122">
        <v>1107</v>
      </c>
      <c r="M271" s="122">
        <v>1292</v>
      </c>
      <c r="N271" s="122"/>
      <c r="O271" s="122">
        <v>3373</v>
      </c>
      <c r="P271" s="122">
        <v>3127</v>
      </c>
      <c r="Q271" s="122"/>
      <c r="R271" s="212">
        <v>4.1130711649377504E-3</v>
      </c>
      <c r="S271" s="212">
        <v>5.7909055577147301E-3</v>
      </c>
      <c r="T271" s="212">
        <v>0.99537750385208001</v>
      </c>
      <c r="U271" s="212">
        <v>1.0080574740017501</v>
      </c>
      <c r="V271" s="212">
        <v>1.0011418671496599</v>
      </c>
      <c r="W271" s="212">
        <v>1.01195626524031</v>
      </c>
      <c r="X271" s="212"/>
      <c r="Y271" s="122">
        <v>25311</v>
      </c>
      <c r="Z271" s="122">
        <v>25194</v>
      </c>
      <c r="AA271" s="122">
        <v>25397</v>
      </c>
      <c r="AB271" s="122">
        <v>25426</v>
      </c>
      <c r="AC271" s="122">
        <v>25730</v>
      </c>
      <c r="AD271" s="122">
        <v>25879</v>
      </c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</row>
    <row r="272" spans="1:40" ht="14.25" customHeight="1" x14ac:dyDescent="0.2">
      <c r="A272" s="19" t="s">
        <v>618</v>
      </c>
      <c r="B272" s="122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212"/>
      <c r="S272" s="212"/>
      <c r="T272" s="212"/>
      <c r="U272" s="212"/>
      <c r="V272" s="212"/>
      <c r="W272" s="212"/>
      <c r="X272" s="21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</row>
    <row r="273" spans="1:40" ht="12.75" x14ac:dyDescent="0.2">
      <c r="A273" s="122" t="s">
        <v>619</v>
      </c>
      <c r="B273" s="122">
        <v>0</v>
      </c>
      <c r="C273" s="122">
        <v>0</v>
      </c>
      <c r="D273" s="122">
        <v>0</v>
      </c>
      <c r="E273" s="122">
        <v>0</v>
      </c>
      <c r="F273" s="122">
        <v>0</v>
      </c>
      <c r="G273" s="122">
        <v>0</v>
      </c>
      <c r="H273" s="122"/>
      <c r="I273" s="122">
        <v>25227</v>
      </c>
      <c r="J273" s="122">
        <v>25066</v>
      </c>
      <c r="K273" s="122"/>
      <c r="L273" s="122">
        <v>1191</v>
      </c>
      <c r="M273" s="122">
        <v>1289</v>
      </c>
      <c r="N273" s="122"/>
      <c r="O273" s="122">
        <v>3322</v>
      </c>
      <c r="P273" s="122">
        <v>3260</v>
      </c>
      <c r="Q273" s="122"/>
      <c r="R273" s="212">
        <v>4.6214428470825498E-3</v>
      </c>
      <c r="S273" s="212">
        <v>5.0783749200255896E-3</v>
      </c>
      <c r="T273" s="212">
        <v>0.99499002077308496</v>
      </c>
      <c r="U273" s="212">
        <v>1.0020058948747299</v>
      </c>
      <c r="V273" s="212">
        <v>1.0084569187400401</v>
      </c>
      <c r="W273" s="212">
        <v>1.01312591152163</v>
      </c>
      <c r="X273" s="212"/>
      <c r="Y273" s="122">
        <v>24551</v>
      </c>
      <c r="Z273" s="122">
        <v>24428</v>
      </c>
      <c r="AA273" s="122">
        <v>24477</v>
      </c>
      <c r="AB273" s="122">
        <v>24684</v>
      </c>
      <c r="AC273" s="122">
        <v>25008</v>
      </c>
      <c r="AD273" s="122">
        <v>25135</v>
      </c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</row>
    <row r="274" spans="1:40" ht="12.75" x14ac:dyDescent="0.2">
      <c r="A274" s="122" t="s">
        <v>620</v>
      </c>
      <c r="B274" s="122">
        <v>775</v>
      </c>
      <c r="C274" s="122">
        <v>669.34898294126401</v>
      </c>
      <c r="D274" s="122">
        <v>0</v>
      </c>
      <c r="E274" s="122">
        <v>106.069829511411</v>
      </c>
      <c r="F274" s="122">
        <v>0</v>
      </c>
      <c r="G274" s="122">
        <v>0</v>
      </c>
      <c r="H274" s="122"/>
      <c r="I274" s="122">
        <v>20107</v>
      </c>
      <c r="J274" s="122">
        <v>18359</v>
      </c>
      <c r="K274" s="122"/>
      <c r="L274" s="122">
        <v>756</v>
      </c>
      <c r="M274" s="122">
        <v>740</v>
      </c>
      <c r="N274" s="122"/>
      <c r="O274" s="122">
        <v>2384</v>
      </c>
      <c r="P274" s="122">
        <v>2178</v>
      </c>
      <c r="Q274" s="122"/>
      <c r="R274" s="212">
        <v>-5.6376571532306104E-3</v>
      </c>
      <c r="S274" s="212">
        <v>1.03468932091706E-2</v>
      </c>
      <c r="T274" s="212">
        <v>0.98578501836767296</v>
      </c>
      <c r="U274" s="212">
        <v>0.99438323612011204</v>
      </c>
      <c r="V274" s="212">
        <v>1.0004344992396299</v>
      </c>
      <c r="W274" s="212">
        <v>0.99690553745928301</v>
      </c>
      <c r="X274" s="212"/>
      <c r="Y274" s="122">
        <v>18783</v>
      </c>
      <c r="Z274" s="122">
        <v>18516</v>
      </c>
      <c r="AA274" s="122">
        <v>18412</v>
      </c>
      <c r="AB274" s="122">
        <v>18420</v>
      </c>
      <c r="AC274" s="122">
        <v>18363</v>
      </c>
      <c r="AD274" s="122">
        <v>18553</v>
      </c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</row>
    <row r="275" spans="1:40" ht="12.75" x14ac:dyDescent="0.2">
      <c r="A275" s="122" t="s">
        <v>621</v>
      </c>
      <c r="B275" s="122">
        <v>433</v>
      </c>
      <c r="C275" s="122">
        <v>368.74523264683398</v>
      </c>
      <c r="D275" s="122">
        <v>0</v>
      </c>
      <c r="E275" s="122">
        <v>63.853308396097702</v>
      </c>
      <c r="F275" s="122">
        <v>0</v>
      </c>
      <c r="G275" s="122">
        <v>0</v>
      </c>
      <c r="H275" s="122"/>
      <c r="I275" s="122">
        <v>20976</v>
      </c>
      <c r="J275" s="122">
        <v>19783</v>
      </c>
      <c r="K275" s="122"/>
      <c r="L275" s="122">
        <v>919</v>
      </c>
      <c r="M275" s="122">
        <v>992</v>
      </c>
      <c r="N275" s="122"/>
      <c r="O275" s="122">
        <v>2565</v>
      </c>
      <c r="P275" s="122">
        <v>2411</v>
      </c>
      <c r="Q275" s="122"/>
      <c r="R275" s="212">
        <v>-2.7855074233860098E-3</v>
      </c>
      <c r="S275" s="212">
        <v>7.07571009804913E-4</v>
      </c>
      <c r="T275" s="212">
        <v>0.98880447820871697</v>
      </c>
      <c r="U275" s="212">
        <v>0.98989082086534597</v>
      </c>
      <c r="V275" s="212">
        <v>1.0085784313725501</v>
      </c>
      <c r="W275" s="212">
        <v>1.0017213446739599</v>
      </c>
      <c r="X275" s="212"/>
      <c r="Y275" s="122">
        <v>20008</v>
      </c>
      <c r="Z275" s="122">
        <v>19784</v>
      </c>
      <c r="AA275" s="122">
        <v>19584</v>
      </c>
      <c r="AB275" s="122">
        <v>19752</v>
      </c>
      <c r="AC275" s="122">
        <v>19786</v>
      </c>
      <c r="AD275" s="122">
        <v>19800</v>
      </c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</row>
    <row r="276" spans="1:40" ht="12.75" x14ac:dyDescent="0.2">
      <c r="A276" s="122" t="s">
        <v>622</v>
      </c>
      <c r="B276" s="122">
        <v>0</v>
      </c>
      <c r="C276" s="122">
        <v>0</v>
      </c>
      <c r="D276" s="122">
        <v>0</v>
      </c>
      <c r="E276" s="122">
        <v>0</v>
      </c>
      <c r="F276" s="122">
        <v>0</v>
      </c>
      <c r="G276" s="122">
        <v>0</v>
      </c>
      <c r="H276" s="122"/>
      <c r="I276" s="122">
        <v>94044</v>
      </c>
      <c r="J276" s="122">
        <v>97633</v>
      </c>
      <c r="K276" s="122"/>
      <c r="L276" s="122">
        <v>5543</v>
      </c>
      <c r="M276" s="122">
        <v>5364</v>
      </c>
      <c r="N276" s="122"/>
      <c r="O276" s="122">
        <v>12515</v>
      </c>
      <c r="P276" s="122">
        <v>13019</v>
      </c>
      <c r="Q276" s="122"/>
      <c r="R276" s="212">
        <v>4.4912528748126696E-3</v>
      </c>
      <c r="S276" s="212">
        <v>4.6023564064801197E-3</v>
      </c>
      <c r="T276" s="212">
        <v>1.00607045054613</v>
      </c>
      <c r="U276" s="212">
        <v>1.0033222247521301</v>
      </c>
      <c r="V276" s="212">
        <v>1.0042086586963499</v>
      </c>
      <c r="W276" s="212">
        <v>1.00436564596152</v>
      </c>
      <c r="X276" s="212"/>
      <c r="Y276" s="122">
        <v>96039</v>
      </c>
      <c r="Z276" s="122">
        <v>96622</v>
      </c>
      <c r="AA276" s="122">
        <v>96943</v>
      </c>
      <c r="AB276" s="122">
        <v>97351</v>
      </c>
      <c r="AC276" s="122">
        <v>97776</v>
      </c>
      <c r="AD276" s="122">
        <v>98226</v>
      </c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</row>
    <row r="277" spans="1:40" ht="12.75" x14ac:dyDescent="0.2">
      <c r="A277" s="122" t="s">
        <v>623</v>
      </c>
      <c r="B277" s="122">
        <v>0</v>
      </c>
      <c r="C277" s="122">
        <v>0</v>
      </c>
      <c r="D277" s="122">
        <v>0</v>
      </c>
      <c r="E277" s="122">
        <v>0</v>
      </c>
      <c r="F277" s="122">
        <v>0</v>
      </c>
      <c r="G277" s="122">
        <v>0</v>
      </c>
      <c r="H277" s="122"/>
      <c r="I277" s="122">
        <v>17747</v>
      </c>
      <c r="J277" s="122">
        <v>17987</v>
      </c>
      <c r="K277" s="122"/>
      <c r="L277" s="122">
        <v>1017</v>
      </c>
      <c r="M277" s="122">
        <v>973</v>
      </c>
      <c r="N277" s="122"/>
      <c r="O277" s="122">
        <v>2658</v>
      </c>
      <c r="P277" s="122">
        <v>2621</v>
      </c>
      <c r="Q277" s="122"/>
      <c r="R277" s="212">
        <v>5.5504676482742703E-5</v>
      </c>
      <c r="S277" s="212">
        <v>-2.5528608690826402E-3</v>
      </c>
      <c r="T277" s="212">
        <v>0.99916736053288902</v>
      </c>
      <c r="U277" s="212">
        <v>1.00305555555556</v>
      </c>
      <c r="V277" s="212">
        <v>0.99972306840210501</v>
      </c>
      <c r="W277" s="212">
        <v>0.99828254847645403</v>
      </c>
      <c r="X277" s="212"/>
      <c r="Y277" s="122">
        <v>18015</v>
      </c>
      <c r="Z277" s="122">
        <v>18000</v>
      </c>
      <c r="AA277" s="122">
        <v>18055</v>
      </c>
      <c r="AB277" s="122">
        <v>18050</v>
      </c>
      <c r="AC277" s="122">
        <v>18019</v>
      </c>
      <c r="AD277" s="122">
        <v>17973</v>
      </c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</row>
    <row r="278" spans="1:40" ht="12.75" x14ac:dyDescent="0.2">
      <c r="A278" s="122" t="s">
        <v>624</v>
      </c>
      <c r="B278" s="122">
        <v>1140</v>
      </c>
      <c r="C278" s="122">
        <v>921.39917695473298</v>
      </c>
      <c r="D278" s="122">
        <v>0</v>
      </c>
      <c r="E278" s="122">
        <v>218.81639102496601</v>
      </c>
      <c r="F278" s="122">
        <v>0</v>
      </c>
      <c r="G278" s="122">
        <v>0</v>
      </c>
      <c r="H278" s="122"/>
      <c r="I278" s="122">
        <v>10692</v>
      </c>
      <c r="J278" s="122">
        <v>9493</v>
      </c>
      <c r="K278" s="122"/>
      <c r="L278" s="122">
        <v>468</v>
      </c>
      <c r="M278" s="122">
        <v>391</v>
      </c>
      <c r="N278" s="122"/>
      <c r="O278" s="122">
        <v>1356</v>
      </c>
      <c r="P278" s="122">
        <v>1160</v>
      </c>
      <c r="Q278" s="122"/>
      <c r="R278" s="212">
        <v>-9.2602563628230196E-3</v>
      </c>
      <c r="S278" s="212">
        <v>-3.2648762506582401E-3</v>
      </c>
      <c r="T278" s="212">
        <v>0.98001014713343504</v>
      </c>
      <c r="U278" s="212">
        <v>0.98995651273555596</v>
      </c>
      <c r="V278" s="212">
        <v>0.99445664679426804</v>
      </c>
      <c r="W278" s="212">
        <v>0.998632730332352</v>
      </c>
      <c r="X278" s="212"/>
      <c r="Y278" s="122">
        <v>9855</v>
      </c>
      <c r="Z278" s="122">
        <v>9658</v>
      </c>
      <c r="AA278" s="122">
        <v>9561</v>
      </c>
      <c r="AB278" s="122">
        <v>9508</v>
      </c>
      <c r="AC278" s="122">
        <v>9495</v>
      </c>
      <c r="AD278" s="122">
        <v>9464</v>
      </c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</row>
    <row r="279" spans="1:40" ht="12.75" x14ac:dyDescent="0.2">
      <c r="A279" s="122" t="s">
        <v>625</v>
      </c>
      <c r="B279" s="122">
        <v>10</v>
      </c>
      <c r="C279" s="122">
        <v>0</v>
      </c>
      <c r="D279" s="122">
        <v>0</v>
      </c>
      <c r="E279" s="122">
        <v>9.5521088239527803</v>
      </c>
      <c r="F279" s="122">
        <v>0</v>
      </c>
      <c r="G279" s="122">
        <v>0</v>
      </c>
      <c r="H279" s="122"/>
      <c r="I279" s="122">
        <v>54943</v>
      </c>
      <c r="J279" s="122">
        <v>55576</v>
      </c>
      <c r="K279" s="122"/>
      <c r="L279" s="122">
        <v>2945</v>
      </c>
      <c r="M279" s="122">
        <v>3158</v>
      </c>
      <c r="N279" s="122"/>
      <c r="O279" s="122">
        <v>7442</v>
      </c>
      <c r="P279" s="122">
        <v>7250</v>
      </c>
      <c r="Q279" s="122"/>
      <c r="R279" s="212">
        <v>3.1816791479268901E-3</v>
      </c>
      <c r="S279" s="212">
        <v>5.6835554596305696E-3</v>
      </c>
      <c r="T279" s="212">
        <v>1.00102009217261</v>
      </c>
      <c r="U279" s="212">
        <v>0.99970884210143196</v>
      </c>
      <c r="V279" s="212">
        <v>1.00484190982398</v>
      </c>
      <c r="W279" s="212">
        <v>1.0071735231780901</v>
      </c>
      <c r="X279" s="212"/>
      <c r="Y279" s="122">
        <v>54897</v>
      </c>
      <c r="Z279" s="122">
        <v>54953</v>
      </c>
      <c r="AA279" s="122">
        <v>54937</v>
      </c>
      <c r="AB279" s="122">
        <v>55203</v>
      </c>
      <c r="AC279" s="122">
        <v>55599</v>
      </c>
      <c r="AD279" s="122">
        <v>55915</v>
      </c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</row>
    <row r="280" spans="1:40" ht="14.25" customHeight="1" x14ac:dyDescent="0.2">
      <c r="A280" s="19" t="s">
        <v>626</v>
      </c>
      <c r="B280" s="122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212"/>
      <c r="S280" s="212"/>
      <c r="T280" s="212"/>
      <c r="U280" s="212"/>
      <c r="V280" s="212"/>
      <c r="W280" s="212"/>
      <c r="X280" s="21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</row>
    <row r="281" spans="1:40" ht="12.75" x14ac:dyDescent="0.2">
      <c r="A281" s="122" t="s">
        <v>627</v>
      </c>
      <c r="B281" s="122">
        <v>786</v>
      </c>
      <c r="C281" s="122">
        <v>662.78586278586295</v>
      </c>
      <c r="D281" s="122">
        <v>0</v>
      </c>
      <c r="E281" s="122">
        <v>122.720136518771</v>
      </c>
      <c r="F281" s="122">
        <v>0</v>
      </c>
      <c r="G281" s="122">
        <v>0</v>
      </c>
      <c r="H281" s="122"/>
      <c r="I281" s="122">
        <v>7696</v>
      </c>
      <c r="J281" s="122">
        <v>7032</v>
      </c>
      <c r="K281" s="122"/>
      <c r="L281" s="122">
        <v>348</v>
      </c>
      <c r="M281" s="122">
        <v>317</v>
      </c>
      <c r="N281" s="122"/>
      <c r="O281" s="122">
        <v>992</v>
      </c>
      <c r="P281" s="122">
        <v>902</v>
      </c>
      <c r="Q281" s="122"/>
      <c r="R281" s="212">
        <v>-1.01072013352402E-2</v>
      </c>
      <c r="S281" s="212">
        <v>4.11873313449794E-3</v>
      </c>
      <c r="T281" s="212">
        <v>0.98690849584072005</v>
      </c>
      <c r="U281" s="212">
        <v>0.98839298051678903</v>
      </c>
      <c r="V281" s="212">
        <v>0.98881588144834298</v>
      </c>
      <c r="W281" s="212">
        <v>0.99547575286300005</v>
      </c>
      <c r="X281" s="212"/>
      <c r="Y281" s="122">
        <v>7333</v>
      </c>
      <c r="Z281" s="122">
        <v>7237</v>
      </c>
      <c r="AA281" s="122">
        <v>7153</v>
      </c>
      <c r="AB281" s="122">
        <v>7073</v>
      </c>
      <c r="AC281" s="122">
        <v>7041</v>
      </c>
      <c r="AD281" s="122">
        <v>7070</v>
      </c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</row>
    <row r="282" spans="1:40" ht="12.75" x14ac:dyDescent="0.2">
      <c r="A282" s="122" t="s">
        <v>628</v>
      </c>
      <c r="B282" s="122">
        <v>1093</v>
      </c>
      <c r="C282" s="122">
        <v>824.74972191323695</v>
      </c>
      <c r="D282" s="122">
        <v>0</v>
      </c>
      <c r="E282" s="122">
        <v>267.76080557707201</v>
      </c>
      <c r="F282" s="122">
        <v>0</v>
      </c>
      <c r="G282" s="122">
        <v>0</v>
      </c>
      <c r="H282" s="122"/>
      <c r="I282" s="122">
        <v>7192</v>
      </c>
      <c r="J282" s="122">
        <v>6455</v>
      </c>
      <c r="K282" s="122"/>
      <c r="L282" s="122">
        <v>271</v>
      </c>
      <c r="M282" s="122">
        <v>260</v>
      </c>
      <c r="N282" s="122"/>
      <c r="O282" s="122">
        <v>1024</v>
      </c>
      <c r="P282" s="122">
        <v>863</v>
      </c>
      <c r="Q282" s="122"/>
      <c r="R282" s="212">
        <v>-1.25542409386984E-2</v>
      </c>
      <c r="S282" s="212">
        <v>-4.796534117283E-3</v>
      </c>
      <c r="T282" s="212">
        <v>0.98161223889379201</v>
      </c>
      <c r="U282" s="212">
        <v>0.98771167390978598</v>
      </c>
      <c r="V282" s="212">
        <v>0.98073130025792699</v>
      </c>
      <c r="W282" s="212">
        <v>0.99984529702970304</v>
      </c>
      <c r="X282" s="212"/>
      <c r="Y282" s="122">
        <v>6798</v>
      </c>
      <c r="Z282" s="122">
        <v>6673</v>
      </c>
      <c r="AA282" s="122">
        <v>6591</v>
      </c>
      <c r="AB282" s="122">
        <v>6464</v>
      </c>
      <c r="AC282" s="122">
        <v>6463</v>
      </c>
      <c r="AD282" s="122">
        <v>6432</v>
      </c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</row>
    <row r="283" spans="1:40" ht="12.75" x14ac:dyDescent="0.2">
      <c r="A283" s="122" t="s">
        <v>629</v>
      </c>
      <c r="B283" s="122">
        <v>467</v>
      </c>
      <c r="C283" s="122">
        <v>375.81045091376598</v>
      </c>
      <c r="D283" s="122">
        <v>0</v>
      </c>
      <c r="E283" s="122">
        <v>91.644708633794593</v>
      </c>
      <c r="F283" s="122">
        <v>0</v>
      </c>
      <c r="G283" s="122">
        <v>0</v>
      </c>
      <c r="H283" s="122"/>
      <c r="I283" s="122">
        <v>10889</v>
      </c>
      <c r="J283" s="122">
        <v>10262</v>
      </c>
      <c r="K283" s="122"/>
      <c r="L283" s="122">
        <v>402</v>
      </c>
      <c r="M283" s="122">
        <v>423</v>
      </c>
      <c r="N283" s="122"/>
      <c r="O283" s="122">
        <v>1277</v>
      </c>
      <c r="P283" s="122">
        <v>1175</v>
      </c>
      <c r="Q283" s="122"/>
      <c r="R283" s="212">
        <v>-2.4996858548254099E-3</v>
      </c>
      <c r="S283" s="212">
        <v>-8.4008987007912501E-3</v>
      </c>
      <c r="T283" s="212">
        <v>0.98810444874274705</v>
      </c>
      <c r="U283" s="212">
        <v>1.0029362826661401</v>
      </c>
      <c r="V283" s="212">
        <v>0.99531570215672904</v>
      </c>
      <c r="W283" s="212">
        <v>1.00372585547603</v>
      </c>
      <c r="X283" s="212"/>
      <c r="Y283" s="122">
        <v>10340</v>
      </c>
      <c r="Z283" s="122">
        <v>10217</v>
      </c>
      <c r="AA283" s="122">
        <v>10247</v>
      </c>
      <c r="AB283" s="122">
        <v>10199</v>
      </c>
      <c r="AC283" s="122">
        <v>10237</v>
      </c>
      <c r="AD283" s="122">
        <v>10151</v>
      </c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</row>
    <row r="284" spans="1:40" ht="12.75" x14ac:dyDescent="0.2">
      <c r="A284" s="122" t="s">
        <v>630</v>
      </c>
      <c r="B284" s="122">
        <v>37</v>
      </c>
      <c r="C284" s="122">
        <v>0</v>
      </c>
      <c r="D284" s="122">
        <v>0</v>
      </c>
      <c r="E284" s="122">
        <v>0</v>
      </c>
      <c r="F284" s="122">
        <v>37.355566648345501</v>
      </c>
      <c r="G284" s="122">
        <v>0</v>
      </c>
      <c r="H284" s="122"/>
      <c r="I284" s="122">
        <v>14130</v>
      </c>
      <c r="J284" s="122">
        <v>14785</v>
      </c>
      <c r="K284" s="122"/>
      <c r="L284" s="122">
        <v>1027</v>
      </c>
      <c r="M284" s="122">
        <v>986</v>
      </c>
      <c r="N284" s="122"/>
      <c r="O284" s="122">
        <v>2181</v>
      </c>
      <c r="P284" s="122">
        <v>2317</v>
      </c>
      <c r="Q284" s="122"/>
      <c r="R284" s="212">
        <v>3.8607458726433999E-3</v>
      </c>
      <c r="S284" s="212">
        <v>4.6697347049269103E-3</v>
      </c>
      <c r="T284" s="212">
        <v>1.0028178694158101</v>
      </c>
      <c r="U284" s="212">
        <v>1.00116510177507</v>
      </c>
      <c r="V284" s="212">
        <v>1.0010268346111699</v>
      </c>
      <c r="W284" s="212">
        <v>1.0104629692949501</v>
      </c>
      <c r="X284" s="212"/>
      <c r="Y284" s="122">
        <v>14550</v>
      </c>
      <c r="Z284" s="122">
        <v>14591</v>
      </c>
      <c r="AA284" s="122">
        <v>14608</v>
      </c>
      <c r="AB284" s="122">
        <v>14623</v>
      </c>
      <c r="AC284" s="122">
        <v>14776</v>
      </c>
      <c r="AD284" s="122">
        <v>14845</v>
      </c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</row>
    <row r="285" spans="1:40" ht="12.75" x14ac:dyDescent="0.2">
      <c r="A285" s="122" t="s">
        <v>631</v>
      </c>
      <c r="B285" s="122">
        <v>687</v>
      </c>
      <c r="C285" s="122">
        <v>505.65907522429302</v>
      </c>
      <c r="D285" s="122">
        <v>0</v>
      </c>
      <c r="E285" s="122">
        <v>181.474661221459</v>
      </c>
      <c r="F285" s="122">
        <v>0</v>
      </c>
      <c r="G285" s="122">
        <v>0</v>
      </c>
      <c r="H285" s="122"/>
      <c r="I285" s="122">
        <v>5796</v>
      </c>
      <c r="J285" s="122">
        <v>5387</v>
      </c>
      <c r="K285" s="122"/>
      <c r="L285" s="122">
        <v>242</v>
      </c>
      <c r="M285" s="122">
        <v>260</v>
      </c>
      <c r="N285" s="122"/>
      <c r="O285" s="122">
        <v>726</v>
      </c>
      <c r="P285" s="122">
        <v>632</v>
      </c>
      <c r="Q285" s="122"/>
      <c r="R285" s="212">
        <v>-4.1200235100606903E-3</v>
      </c>
      <c r="S285" s="212">
        <v>-1.8501387604070299E-4</v>
      </c>
      <c r="T285" s="212">
        <v>0.99217470427661503</v>
      </c>
      <c r="U285" s="212">
        <v>1.0031181217901699</v>
      </c>
      <c r="V285" s="212">
        <v>0.98884622417260903</v>
      </c>
      <c r="W285" s="212">
        <v>0.99944526627218899</v>
      </c>
      <c r="X285" s="212"/>
      <c r="Y285" s="122">
        <v>5495</v>
      </c>
      <c r="Z285" s="122">
        <v>5452</v>
      </c>
      <c r="AA285" s="122">
        <v>5469</v>
      </c>
      <c r="AB285" s="122">
        <v>5408</v>
      </c>
      <c r="AC285" s="122">
        <v>5405</v>
      </c>
      <c r="AD285" s="122">
        <v>5404</v>
      </c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</row>
    <row r="286" spans="1:40" ht="12.75" x14ac:dyDescent="0.2">
      <c r="A286" s="122" t="s">
        <v>632</v>
      </c>
      <c r="B286" s="122">
        <v>957</v>
      </c>
      <c r="C286" s="122">
        <v>742.695847188926</v>
      </c>
      <c r="D286" s="122">
        <v>27.365861560333801</v>
      </c>
      <c r="E286" s="122">
        <v>187.23053278688499</v>
      </c>
      <c r="F286" s="122">
        <v>0</v>
      </c>
      <c r="G286" s="122">
        <v>0</v>
      </c>
      <c r="H286" s="122"/>
      <c r="I286" s="122">
        <v>12931</v>
      </c>
      <c r="J286" s="122">
        <v>11712</v>
      </c>
      <c r="K286" s="122"/>
      <c r="L286" s="122">
        <v>498</v>
      </c>
      <c r="M286" s="122">
        <v>571</v>
      </c>
      <c r="N286" s="122"/>
      <c r="O286" s="122">
        <v>1536</v>
      </c>
      <c r="P286" s="122">
        <v>1327</v>
      </c>
      <c r="Q286" s="122"/>
      <c r="R286" s="212">
        <v>-1.00148977618447E-2</v>
      </c>
      <c r="S286" s="212">
        <v>3.7581141100102499E-3</v>
      </c>
      <c r="T286" s="212">
        <v>0.997292640905735</v>
      </c>
      <c r="U286" s="212">
        <v>0.98831852583086499</v>
      </c>
      <c r="V286" s="212">
        <v>0.98942899950058305</v>
      </c>
      <c r="W286" s="212">
        <v>0.98494153276688801</v>
      </c>
      <c r="X286" s="212"/>
      <c r="Y286" s="122">
        <v>12189</v>
      </c>
      <c r="Z286" s="122">
        <v>12156</v>
      </c>
      <c r="AA286" s="122">
        <v>12014</v>
      </c>
      <c r="AB286" s="122">
        <v>11887</v>
      </c>
      <c r="AC286" s="122">
        <v>11708</v>
      </c>
      <c r="AD286" s="122">
        <v>11752</v>
      </c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</row>
    <row r="287" spans="1:40" ht="12.75" x14ac:dyDescent="0.2">
      <c r="A287" s="122" t="s">
        <v>633</v>
      </c>
      <c r="B287" s="122">
        <v>0</v>
      </c>
      <c r="C287" s="122">
        <v>0</v>
      </c>
      <c r="D287" s="122">
        <v>0</v>
      </c>
      <c r="E287" s="122">
        <v>0</v>
      </c>
      <c r="F287" s="122">
        <v>0</v>
      </c>
      <c r="G287" s="122">
        <v>0</v>
      </c>
      <c r="H287" s="122"/>
      <c r="I287" s="122">
        <v>9966</v>
      </c>
      <c r="J287" s="122">
        <v>10677</v>
      </c>
      <c r="K287" s="122"/>
      <c r="L287" s="122">
        <v>569</v>
      </c>
      <c r="M287" s="122">
        <v>578</v>
      </c>
      <c r="N287" s="122"/>
      <c r="O287" s="122">
        <v>1417</v>
      </c>
      <c r="P287" s="122">
        <v>1425</v>
      </c>
      <c r="Q287" s="122"/>
      <c r="R287" s="212">
        <v>8.5212687496376595E-3</v>
      </c>
      <c r="S287" s="212">
        <v>3.88542257515598E-2</v>
      </c>
      <c r="T287" s="212">
        <v>1.0129095354523201</v>
      </c>
      <c r="U287" s="212">
        <v>1.00627594863377</v>
      </c>
      <c r="V287" s="212">
        <v>1.0084436768374601</v>
      </c>
      <c r="W287" s="212">
        <v>1.0064700285442401</v>
      </c>
      <c r="X287" s="212"/>
      <c r="Y287" s="122">
        <v>10225</v>
      </c>
      <c r="Z287" s="122">
        <v>10357</v>
      </c>
      <c r="AA287" s="122">
        <v>10422</v>
      </c>
      <c r="AB287" s="122">
        <v>10510</v>
      </c>
      <c r="AC287" s="122">
        <v>10578</v>
      </c>
      <c r="AD287" s="122">
        <v>10989</v>
      </c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</row>
    <row r="288" spans="1:40" ht="12.75" x14ac:dyDescent="0.2">
      <c r="A288" s="122" t="s">
        <v>634</v>
      </c>
      <c r="B288" s="122">
        <v>0</v>
      </c>
      <c r="C288" s="122">
        <v>0</v>
      </c>
      <c r="D288" s="122">
        <v>0</v>
      </c>
      <c r="E288" s="122">
        <v>0</v>
      </c>
      <c r="F288" s="122">
        <v>0</v>
      </c>
      <c r="G288" s="122">
        <v>0</v>
      </c>
      <c r="H288" s="122"/>
      <c r="I288" s="122">
        <v>58428</v>
      </c>
      <c r="J288" s="122">
        <v>61066</v>
      </c>
      <c r="K288" s="122"/>
      <c r="L288" s="122">
        <v>3410</v>
      </c>
      <c r="M288" s="122">
        <v>3529</v>
      </c>
      <c r="N288" s="122"/>
      <c r="O288" s="122">
        <v>7359</v>
      </c>
      <c r="P288" s="122">
        <v>7576</v>
      </c>
      <c r="Q288" s="122"/>
      <c r="R288" s="212">
        <v>6.5611728664245498E-3</v>
      </c>
      <c r="S288" s="212">
        <v>1.10234412165155E-2</v>
      </c>
      <c r="T288" s="212">
        <v>1.0012965800596101</v>
      </c>
      <c r="U288" s="212">
        <v>1.00595318175703</v>
      </c>
      <c r="V288" s="212">
        <v>1.0099969908723101</v>
      </c>
      <c r="W288" s="212">
        <v>1.0090207891949201</v>
      </c>
      <c r="X288" s="212"/>
      <c r="Y288" s="122">
        <v>59387</v>
      </c>
      <c r="Z288" s="122">
        <v>59464</v>
      </c>
      <c r="AA288" s="122">
        <v>59818</v>
      </c>
      <c r="AB288" s="122">
        <v>60416</v>
      </c>
      <c r="AC288" s="122">
        <v>60961</v>
      </c>
      <c r="AD288" s="122">
        <v>61633</v>
      </c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</row>
    <row r="289" spans="1:40" ht="14.25" customHeight="1" x14ac:dyDescent="0.2">
      <c r="A289" s="19" t="s">
        <v>635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212"/>
      <c r="S289" s="212"/>
      <c r="T289" s="212"/>
      <c r="U289" s="212"/>
      <c r="V289" s="212"/>
      <c r="W289" s="212"/>
      <c r="X289" s="21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</row>
    <row r="290" spans="1:40" ht="12.75" x14ac:dyDescent="0.2">
      <c r="A290" s="122" t="s">
        <v>636</v>
      </c>
      <c r="B290" s="122">
        <v>243</v>
      </c>
      <c r="C290" s="122">
        <v>191.69604386995701</v>
      </c>
      <c r="D290" s="122">
        <v>0</v>
      </c>
      <c r="E290" s="122">
        <v>51.145536078271498</v>
      </c>
      <c r="F290" s="122">
        <v>0</v>
      </c>
      <c r="G290" s="122">
        <v>0</v>
      </c>
      <c r="H290" s="122"/>
      <c r="I290" s="122">
        <v>2553</v>
      </c>
      <c r="J290" s="122">
        <v>2453</v>
      </c>
      <c r="K290" s="122"/>
      <c r="L290" s="122">
        <v>116</v>
      </c>
      <c r="M290" s="122">
        <v>112</v>
      </c>
      <c r="N290" s="122"/>
      <c r="O290" s="122">
        <v>340</v>
      </c>
      <c r="P290" s="122">
        <v>323</v>
      </c>
      <c r="Q290" s="122"/>
      <c r="R290" s="212">
        <v>1.8414400230226701E-3</v>
      </c>
      <c r="S290" s="212">
        <v>0</v>
      </c>
      <c r="T290" s="212">
        <v>0.99302421009437802</v>
      </c>
      <c r="U290" s="212">
        <v>1.00454545454545</v>
      </c>
      <c r="V290" s="212">
        <v>1.0065816536404799</v>
      </c>
      <c r="W290" s="212">
        <v>1.0032693093584</v>
      </c>
      <c r="X290" s="212"/>
      <c r="Y290" s="122">
        <v>2437</v>
      </c>
      <c r="Z290" s="122">
        <v>2420</v>
      </c>
      <c r="AA290" s="122">
        <v>2431</v>
      </c>
      <c r="AB290" s="122">
        <v>2447</v>
      </c>
      <c r="AC290" s="122">
        <v>2455</v>
      </c>
      <c r="AD290" s="122">
        <v>2455</v>
      </c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</row>
    <row r="291" spans="1:40" ht="12.75" x14ac:dyDescent="0.2">
      <c r="A291" s="122" t="s">
        <v>637</v>
      </c>
      <c r="B291" s="122">
        <v>1106</v>
      </c>
      <c r="C291" s="122">
        <v>909.66904607397805</v>
      </c>
      <c r="D291" s="122">
        <v>0</v>
      </c>
      <c r="E291" s="122">
        <v>196.261313868613</v>
      </c>
      <c r="F291" s="122">
        <v>0</v>
      </c>
      <c r="G291" s="122">
        <v>0</v>
      </c>
      <c r="H291" s="122"/>
      <c r="I291" s="122">
        <v>3082</v>
      </c>
      <c r="J291" s="122">
        <v>2740</v>
      </c>
      <c r="K291" s="122"/>
      <c r="L291" s="122">
        <v>125</v>
      </c>
      <c r="M291" s="122">
        <v>134</v>
      </c>
      <c r="N291" s="122"/>
      <c r="O291" s="122">
        <v>364</v>
      </c>
      <c r="P291" s="122">
        <v>313</v>
      </c>
      <c r="Q291" s="122"/>
      <c r="R291" s="212">
        <v>-9.9479505878961004E-3</v>
      </c>
      <c r="S291" s="212">
        <v>-7.6502732240437202E-3</v>
      </c>
      <c r="T291" s="212">
        <v>0.97864893244662199</v>
      </c>
      <c r="U291" s="212">
        <v>0.98712446351931304</v>
      </c>
      <c r="V291" s="212">
        <v>1.0018115942029</v>
      </c>
      <c r="W291" s="212">
        <v>0.99276672694394197</v>
      </c>
      <c r="X291" s="212"/>
      <c r="Y291" s="122">
        <v>2857</v>
      </c>
      <c r="Z291" s="122">
        <v>2796</v>
      </c>
      <c r="AA291" s="122">
        <v>2760</v>
      </c>
      <c r="AB291" s="122">
        <v>2765</v>
      </c>
      <c r="AC291" s="122">
        <v>2745</v>
      </c>
      <c r="AD291" s="122">
        <v>2724</v>
      </c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</row>
    <row r="292" spans="1:40" ht="12.75" x14ac:dyDescent="0.2">
      <c r="A292" s="122" t="s">
        <v>638</v>
      </c>
      <c r="B292" s="122">
        <v>279</v>
      </c>
      <c r="C292" s="122">
        <v>212.565939689788</v>
      </c>
      <c r="D292" s="122">
        <v>0</v>
      </c>
      <c r="E292" s="122">
        <v>66.323232323232304</v>
      </c>
      <c r="F292" s="122">
        <v>0</v>
      </c>
      <c r="G292" s="122">
        <v>0</v>
      </c>
      <c r="H292" s="122"/>
      <c r="I292" s="122">
        <v>12701</v>
      </c>
      <c r="J292" s="122">
        <v>12177</v>
      </c>
      <c r="K292" s="122"/>
      <c r="L292" s="122">
        <v>659</v>
      </c>
      <c r="M292" s="122">
        <v>635</v>
      </c>
      <c r="N292" s="122"/>
      <c r="O292" s="122">
        <v>1667</v>
      </c>
      <c r="P292" s="122">
        <v>1568</v>
      </c>
      <c r="Q292" s="122"/>
      <c r="R292" s="212">
        <v>-3.4398694081866398E-3</v>
      </c>
      <c r="S292" s="212">
        <v>3.0385152336371902E-3</v>
      </c>
      <c r="T292" s="212">
        <v>0.99967600842378102</v>
      </c>
      <c r="U292" s="212">
        <v>0.99408523740074495</v>
      </c>
      <c r="V292" s="212">
        <v>0.99714728176705503</v>
      </c>
      <c r="W292" s="212">
        <v>0.99534085335948996</v>
      </c>
      <c r="X292" s="212"/>
      <c r="Y292" s="122">
        <v>12346</v>
      </c>
      <c r="Z292" s="122">
        <v>12342</v>
      </c>
      <c r="AA292" s="122">
        <v>12269</v>
      </c>
      <c r="AB292" s="122">
        <v>12234</v>
      </c>
      <c r="AC292" s="122">
        <v>12177</v>
      </c>
      <c r="AD292" s="122">
        <v>12214</v>
      </c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</row>
    <row r="293" spans="1:40" ht="12.75" x14ac:dyDescent="0.2">
      <c r="A293" s="122" t="s">
        <v>639</v>
      </c>
      <c r="B293" s="122">
        <v>871</v>
      </c>
      <c r="C293" s="122">
        <v>712.01403098509195</v>
      </c>
      <c r="D293" s="122">
        <v>0</v>
      </c>
      <c r="E293" s="122">
        <v>158.48761659697701</v>
      </c>
      <c r="F293" s="122">
        <v>0</v>
      </c>
      <c r="G293" s="122">
        <v>0</v>
      </c>
      <c r="H293" s="122"/>
      <c r="I293" s="122">
        <v>3421</v>
      </c>
      <c r="J293" s="122">
        <v>3109</v>
      </c>
      <c r="K293" s="122"/>
      <c r="L293" s="122">
        <v>161</v>
      </c>
      <c r="M293" s="122">
        <v>159</v>
      </c>
      <c r="N293" s="122"/>
      <c r="O293" s="122">
        <v>447</v>
      </c>
      <c r="P293" s="122">
        <v>398</v>
      </c>
      <c r="Q293" s="122"/>
      <c r="R293" s="212">
        <v>-8.5534945291396696E-3</v>
      </c>
      <c r="S293" s="212">
        <v>-5.4522129570237299E-3</v>
      </c>
      <c r="T293" s="212">
        <v>0.99225286643941701</v>
      </c>
      <c r="U293" s="212">
        <v>0.98906933166770805</v>
      </c>
      <c r="V293" s="212">
        <v>0.98768550678875899</v>
      </c>
      <c r="W293" s="212">
        <v>0.99680306905370797</v>
      </c>
      <c r="X293" s="212"/>
      <c r="Y293" s="122">
        <v>3227</v>
      </c>
      <c r="Z293" s="122">
        <v>3202</v>
      </c>
      <c r="AA293" s="122">
        <v>3167</v>
      </c>
      <c r="AB293" s="122">
        <v>3128</v>
      </c>
      <c r="AC293" s="122">
        <v>3118</v>
      </c>
      <c r="AD293" s="122">
        <v>3101</v>
      </c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</row>
    <row r="294" spans="1:40" ht="12.75" x14ac:dyDescent="0.2">
      <c r="A294" s="122" t="s">
        <v>640</v>
      </c>
      <c r="B294" s="122">
        <v>390</v>
      </c>
      <c r="C294" s="122">
        <v>348.862115127175</v>
      </c>
      <c r="D294" s="122">
        <v>0</v>
      </c>
      <c r="E294" s="122">
        <v>41.116147308781898</v>
      </c>
      <c r="F294" s="122">
        <v>0</v>
      </c>
      <c r="G294" s="122">
        <v>0</v>
      </c>
      <c r="H294" s="122"/>
      <c r="I294" s="122">
        <v>7470</v>
      </c>
      <c r="J294" s="122">
        <v>7060</v>
      </c>
      <c r="K294" s="122"/>
      <c r="L294" s="122">
        <v>341</v>
      </c>
      <c r="M294" s="122">
        <v>343</v>
      </c>
      <c r="N294" s="122"/>
      <c r="O294" s="122">
        <v>970</v>
      </c>
      <c r="P294" s="122">
        <v>927</v>
      </c>
      <c r="Q294" s="122"/>
      <c r="R294" s="212">
        <v>2.8304559867797801E-4</v>
      </c>
      <c r="S294" s="212">
        <v>5.7983312119926503E-3</v>
      </c>
      <c r="T294" s="212">
        <v>0.99490301571570205</v>
      </c>
      <c r="U294" s="212">
        <v>0.99829230112423495</v>
      </c>
      <c r="V294" s="212">
        <v>1.0076977904490401</v>
      </c>
      <c r="W294" s="212">
        <v>1.0002829254491401</v>
      </c>
      <c r="X294" s="212"/>
      <c r="Y294" s="122">
        <v>7063</v>
      </c>
      <c r="Z294" s="122">
        <v>7027</v>
      </c>
      <c r="AA294" s="122">
        <v>7015</v>
      </c>
      <c r="AB294" s="122">
        <v>7069</v>
      </c>
      <c r="AC294" s="122">
        <v>7071</v>
      </c>
      <c r="AD294" s="122">
        <v>7112</v>
      </c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</row>
    <row r="295" spans="1:40" ht="12.75" x14ac:dyDescent="0.2">
      <c r="A295" s="122" t="s">
        <v>641</v>
      </c>
      <c r="B295" s="122">
        <v>482</v>
      </c>
      <c r="C295" s="122">
        <v>449.35064935064901</v>
      </c>
      <c r="D295" s="122">
        <v>0</v>
      </c>
      <c r="E295" s="122">
        <v>32.576149425287397</v>
      </c>
      <c r="F295" s="122">
        <v>0</v>
      </c>
      <c r="G295" s="122">
        <v>0</v>
      </c>
      <c r="H295" s="122"/>
      <c r="I295" s="122">
        <v>4466</v>
      </c>
      <c r="J295" s="122">
        <v>4176</v>
      </c>
      <c r="K295" s="122"/>
      <c r="L295" s="122">
        <v>226</v>
      </c>
      <c r="M295" s="122">
        <v>219</v>
      </c>
      <c r="N295" s="122"/>
      <c r="O295" s="122">
        <v>597</v>
      </c>
      <c r="P295" s="122">
        <v>574</v>
      </c>
      <c r="Q295" s="122"/>
      <c r="R295" s="212">
        <v>-4.7349814935707703E-3</v>
      </c>
      <c r="S295" s="212">
        <v>-1.3176808816482999E-2</v>
      </c>
      <c r="T295" s="212">
        <v>0.97978373295721699</v>
      </c>
      <c r="U295" s="212">
        <v>0.99808061420345495</v>
      </c>
      <c r="V295" s="212">
        <v>1.00096153846154</v>
      </c>
      <c r="W295" s="212">
        <v>1.0024015369836701</v>
      </c>
      <c r="X295" s="212"/>
      <c r="Y295" s="122">
        <v>4254</v>
      </c>
      <c r="Z295" s="122">
        <v>4168</v>
      </c>
      <c r="AA295" s="122">
        <v>4160</v>
      </c>
      <c r="AB295" s="122">
        <v>4164</v>
      </c>
      <c r="AC295" s="122">
        <v>4174</v>
      </c>
      <c r="AD295" s="122">
        <v>4119</v>
      </c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</row>
    <row r="296" spans="1:40" ht="12.75" x14ac:dyDescent="0.2">
      <c r="A296" s="122" t="s">
        <v>642</v>
      </c>
      <c r="B296" s="122">
        <v>283</v>
      </c>
      <c r="C296" s="122">
        <v>217.49221624681601</v>
      </c>
      <c r="D296" s="122">
        <v>0</v>
      </c>
      <c r="E296" s="122">
        <v>65.723526805494004</v>
      </c>
      <c r="F296" s="122">
        <v>0</v>
      </c>
      <c r="G296" s="122">
        <v>0</v>
      </c>
      <c r="H296" s="122"/>
      <c r="I296" s="122">
        <v>7066</v>
      </c>
      <c r="J296" s="122">
        <v>6771</v>
      </c>
      <c r="K296" s="122"/>
      <c r="L296" s="122">
        <v>381</v>
      </c>
      <c r="M296" s="122">
        <v>361</v>
      </c>
      <c r="N296" s="122"/>
      <c r="O296" s="122">
        <v>941</v>
      </c>
      <c r="P296" s="122">
        <v>886</v>
      </c>
      <c r="Q296" s="122"/>
      <c r="R296" s="212">
        <v>4.4303341000984098E-4</v>
      </c>
      <c r="S296" s="212">
        <v>2.8027732703938598E-3</v>
      </c>
      <c r="T296" s="212">
        <v>0.99320230530515696</v>
      </c>
      <c r="U296" s="212">
        <v>1.0020830233596201</v>
      </c>
      <c r="V296" s="212">
        <v>0.99881217520415699</v>
      </c>
      <c r="W296" s="212">
        <v>1.0077300431098599</v>
      </c>
      <c r="X296" s="212"/>
      <c r="Y296" s="122">
        <v>6767</v>
      </c>
      <c r="Z296" s="122">
        <v>6721</v>
      </c>
      <c r="AA296" s="122">
        <v>6735</v>
      </c>
      <c r="AB296" s="122">
        <v>6727</v>
      </c>
      <c r="AC296" s="122">
        <v>6779</v>
      </c>
      <c r="AD296" s="122">
        <v>6798</v>
      </c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</row>
    <row r="297" spans="1:40" ht="12.75" x14ac:dyDescent="0.2">
      <c r="A297" s="122" t="s">
        <v>643</v>
      </c>
      <c r="B297" s="122">
        <v>74</v>
      </c>
      <c r="C297" s="122">
        <v>0</v>
      </c>
      <c r="D297" s="122">
        <v>0</v>
      </c>
      <c r="E297" s="122">
        <v>74.403465174716402</v>
      </c>
      <c r="F297" s="122">
        <v>0</v>
      </c>
      <c r="G297" s="122">
        <v>0</v>
      </c>
      <c r="H297" s="122"/>
      <c r="I297" s="122">
        <v>71910</v>
      </c>
      <c r="J297" s="122">
        <v>72031</v>
      </c>
      <c r="K297" s="122"/>
      <c r="L297" s="122">
        <v>3709</v>
      </c>
      <c r="M297" s="122">
        <v>3844</v>
      </c>
      <c r="N297" s="122"/>
      <c r="O297" s="122">
        <v>10014</v>
      </c>
      <c r="P297" s="122">
        <v>9378</v>
      </c>
      <c r="Q297" s="122"/>
      <c r="R297" s="212">
        <v>1.6376760909673201E-3</v>
      </c>
      <c r="S297" s="212">
        <v>1.48524471835874E-3</v>
      </c>
      <c r="T297" s="212">
        <v>1.0017045772089599</v>
      </c>
      <c r="U297" s="212">
        <v>1.00343124947694</v>
      </c>
      <c r="V297" s="212">
        <v>1.0013205448985301</v>
      </c>
      <c r="W297" s="212">
        <v>1.0000971749843801</v>
      </c>
      <c r="X297" s="212"/>
      <c r="Y297" s="122">
        <v>71572</v>
      </c>
      <c r="Z297" s="122">
        <v>71694</v>
      </c>
      <c r="AA297" s="122">
        <v>71940</v>
      </c>
      <c r="AB297" s="122">
        <v>72035</v>
      </c>
      <c r="AC297" s="122">
        <v>72042</v>
      </c>
      <c r="AD297" s="122">
        <v>72149</v>
      </c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</row>
    <row r="298" spans="1:40" ht="12.75" x14ac:dyDescent="0.2">
      <c r="A298" s="122" t="s">
        <v>644</v>
      </c>
      <c r="B298" s="122">
        <v>1411</v>
      </c>
      <c r="C298" s="122">
        <v>1139.0705679862299</v>
      </c>
      <c r="D298" s="122">
        <v>35.309778579969901</v>
      </c>
      <c r="E298" s="122">
        <v>236.41812400635899</v>
      </c>
      <c r="F298" s="122">
        <v>0</v>
      </c>
      <c r="G298" s="122">
        <v>0</v>
      </c>
      <c r="H298" s="122"/>
      <c r="I298" s="122">
        <v>2905</v>
      </c>
      <c r="J298" s="122">
        <v>2516</v>
      </c>
      <c r="K298" s="122"/>
      <c r="L298" s="122">
        <v>114</v>
      </c>
      <c r="M298" s="122">
        <v>132</v>
      </c>
      <c r="N298" s="122"/>
      <c r="O298" s="122">
        <v>382</v>
      </c>
      <c r="P298" s="122">
        <v>326</v>
      </c>
      <c r="Q298" s="122"/>
      <c r="R298" s="212">
        <v>-2.00300658635643E-2</v>
      </c>
      <c r="S298" s="212">
        <v>1.51817818617659E-2</v>
      </c>
      <c r="T298" s="212">
        <v>0.99042004421518104</v>
      </c>
      <c r="U298" s="212">
        <v>0.969494047619048</v>
      </c>
      <c r="V298" s="212">
        <v>0.98733691481197206</v>
      </c>
      <c r="W298" s="212">
        <v>0.97279440342013201</v>
      </c>
      <c r="X298" s="212"/>
      <c r="Y298" s="122">
        <v>2714</v>
      </c>
      <c r="Z298" s="122">
        <v>2688</v>
      </c>
      <c r="AA298" s="122">
        <v>2606</v>
      </c>
      <c r="AB298" s="122">
        <v>2573</v>
      </c>
      <c r="AC298" s="122">
        <v>2503</v>
      </c>
      <c r="AD298" s="122">
        <v>2541</v>
      </c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</row>
    <row r="299" spans="1:40" ht="12.75" x14ac:dyDescent="0.2">
      <c r="A299" s="122" t="s">
        <v>645</v>
      </c>
      <c r="B299" s="122">
        <v>769</v>
      </c>
      <c r="C299" s="122">
        <v>666.75887505763001</v>
      </c>
      <c r="D299" s="122">
        <v>0</v>
      </c>
      <c r="E299" s="122">
        <v>102.03432609793001</v>
      </c>
      <c r="F299" s="122">
        <v>0</v>
      </c>
      <c r="G299" s="122">
        <v>0</v>
      </c>
      <c r="H299" s="122"/>
      <c r="I299" s="122">
        <v>6507</v>
      </c>
      <c r="J299" s="122">
        <v>5943</v>
      </c>
      <c r="K299" s="122"/>
      <c r="L299" s="122">
        <v>294</v>
      </c>
      <c r="M299" s="122">
        <v>261</v>
      </c>
      <c r="N299" s="122"/>
      <c r="O299" s="122">
        <v>785</v>
      </c>
      <c r="P299" s="122">
        <v>720</v>
      </c>
      <c r="Q299" s="122"/>
      <c r="R299" s="212">
        <v>-4.0460484657143204E-3</v>
      </c>
      <c r="S299" s="212">
        <v>-4.5508174616551503E-3</v>
      </c>
      <c r="T299" s="212">
        <v>0.99701492537313396</v>
      </c>
      <c r="U299" s="212">
        <v>0.99151696606786399</v>
      </c>
      <c r="V299" s="212">
        <v>0.99798691494715697</v>
      </c>
      <c r="W299" s="212">
        <v>0.99731047234829395</v>
      </c>
      <c r="X299" s="212"/>
      <c r="Y299" s="122">
        <v>6030</v>
      </c>
      <c r="Z299" s="122">
        <v>6012</v>
      </c>
      <c r="AA299" s="122">
        <v>5961</v>
      </c>
      <c r="AB299" s="122">
        <v>5949</v>
      </c>
      <c r="AC299" s="122">
        <v>5933</v>
      </c>
      <c r="AD299" s="122">
        <v>5906</v>
      </c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</row>
    <row r="300" spans="1:40" ht="12.75" x14ac:dyDescent="0.2">
      <c r="A300" s="122" t="s">
        <v>646</v>
      </c>
      <c r="B300" s="122">
        <v>0</v>
      </c>
      <c r="C300" s="122">
        <v>0</v>
      </c>
      <c r="D300" s="122">
        <v>0</v>
      </c>
      <c r="E300" s="122">
        <v>0</v>
      </c>
      <c r="F300" s="122">
        <v>0</v>
      </c>
      <c r="G300" s="122">
        <v>0</v>
      </c>
      <c r="H300" s="122"/>
      <c r="I300" s="122">
        <v>110758</v>
      </c>
      <c r="J300" s="122">
        <v>120777</v>
      </c>
      <c r="K300" s="122"/>
      <c r="L300" s="122">
        <v>6862</v>
      </c>
      <c r="M300" s="122">
        <v>7307</v>
      </c>
      <c r="N300" s="122"/>
      <c r="O300" s="122">
        <v>14636</v>
      </c>
      <c r="P300" s="122">
        <v>14623</v>
      </c>
      <c r="Q300" s="122"/>
      <c r="R300" s="212">
        <v>9.6632035331758494E-3</v>
      </c>
      <c r="S300" s="212">
        <v>1.3510496680254299E-2</v>
      </c>
      <c r="T300" s="212">
        <v>1.0068483145584699</v>
      </c>
      <c r="U300" s="212">
        <v>1.0092339728272</v>
      </c>
      <c r="V300" s="212">
        <v>1.0100965685196801</v>
      </c>
      <c r="W300" s="212">
        <v>1.01248200113853</v>
      </c>
      <c r="X300" s="212"/>
      <c r="Y300" s="122">
        <v>116379</v>
      </c>
      <c r="Z300" s="122">
        <v>117176</v>
      </c>
      <c r="AA300" s="122">
        <v>118258</v>
      </c>
      <c r="AB300" s="122">
        <v>119452</v>
      </c>
      <c r="AC300" s="122">
        <v>120943</v>
      </c>
      <c r="AD300" s="122">
        <v>122577</v>
      </c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</row>
    <row r="301" spans="1:40" ht="12.75" x14ac:dyDescent="0.2">
      <c r="A301" s="122" t="s">
        <v>647</v>
      </c>
      <c r="B301" s="122">
        <v>559</v>
      </c>
      <c r="C301" s="122">
        <v>479.67790364405602</v>
      </c>
      <c r="D301" s="122">
        <v>0</v>
      </c>
      <c r="E301" s="122">
        <v>79.682530385122206</v>
      </c>
      <c r="F301" s="122">
        <v>0</v>
      </c>
      <c r="G301" s="122">
        <v>0</v>
      </c>
      <c r="H301" s="122"/>
      <c r="I301" s="122">
        <v>7327</v>
      </c>
      <c r="J301" s="122">
        <v>6829</v>
      </c>
      <c r="K301" s="122"/>
      <c r="L301" s="122">
        <v>388</v>
      </c>
      <c r="M301" s="122">
        <v>323</v>
      </c>
      <c r="N301" s="122"/>
      <c r="O301" s="122">
        <v>1038</v>
      </c>
      <c r="P301" s="122">
        <v>973</v>
      </c>
      <c r="Q301" s="122"/>
      <c r="R301" s="212">
        <v>-7.2413983055841201E-3</v>
      </c>
      <c r="S301" s="212">
        <v>-1.59170560747664E-2</v>
      </c>
      <c r="T301" s="212">
        <v>0.98695035460992897</v>
      </c>
      <c r="U301" s="212">
        <v>0.98936475998850204</v>
      </c>
      <c r="V301" s="212">
        <v>0.991574665891923</v>
      </c>
      <c r="W301" s="212">
        <v>1.0032229709932601</v>
      </c>
      <c r="X301" s="212"/>
      <c r="Y301" s="122">
        <v>7050</v>
      </c>
      <c r="Z301" s="122">
        <v>6958</v>
      </c>
      <c r="AA301" s="122">
        <v>6884</v>
      </c>
      <c r="AB301" s="122">
        <v>6826</v>
      </c>
      <c r="AC301" s="122">
        <v>6848</v>
      </c>
      <c r="AD301" s="122">
        <v>6739</v>
      </c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</row>
    <row r="302" spans="1:40" ht="12.75" x14ac:dyDescent="0.2">
      <c r="A302" s="122" t="s">
        <v>648</v>
      </c>
      <c r="B302" s="122">
        <v>462</v>
      </c>
      <c r="C302" s="122">
        <v>462.37830319888701</v>
      </c>
      <c r="D302" s="122">
        <v>0</v>
      </c>
      <c r="E302" s="122">
        <v>0</v>
      </c>
      <c r="F302" s="122">
        <v>0</v>
      </c>
      <c r="G302" s="122">
        <v>0</v>
      </c>
      <c r="H302" s="122"/>
      <c r="I302" s="122">
        <v>5752</v>
      </c>
      <c r="J302" s="122">
        <v>5371</v>
      </c>
      <c r="K302" s="122"/>
      <c r="L302" s="122">
        <v>269</v>
      </c>
      <c r="M302" s="122">
        <v>279</v>
      </c>
      <c r="N302" s="122"/>
      <c r="O302" s="122">
        <v>681</v>
      </c>
      <c r="P302" s="122">
        <v>669</v>
      </c>
      <c r="Q302" s="122"/>
      <c r="R302" s="212">
        <v>-2.12423272854334E-3</v>
      </c>
      <c r="S302" s="212">
        <v>4.2711234911791997E-3</v>
      </c>
      <c r="T302" s="212">
        <v>0.99060946418707396</v>
      </c>
      <c r="U302" s="212">
        <v>0.99126394052044597</v>
      </c>
      <c r="V302" s="212">
        <v>1.0080630039377501</v>
      </c>
      <c r="W302" s="212">
        <v>1.0016741071428601</v>
      </c>
      <c r="X302" s="212"/>
      <c r="Y302" s="122">
        <v>5431</v>
      </c>
      <c r="Z302" s="122">
        <v>5380</v>
      </c>
      <c r="AA302" s="122">
        <v>5333</v>
      </c>
      <c r="AB302" s="122">
        <v>5376</v>
      </c>
      <c r="AC302" s="122">
        <v>5385</v>
      </c>
      <c r="AD302" s="122">
        <v>5408</v>
      </c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</row>
    <row r="303" spans="1:40" ht="12.75" x14ac:dyDescent="0.2">
      <c r="A303" s="122" t="s">
        <v>649</v>
      </c>
      <c r="B303" s="122">
        <v>22</v>
      </c>
      <c r="C303" s="122">
        <v>0</v>
      </c>
      <c r="D303" s="122">
        <v>13.688399212007001</v>
      </c>
      <c r="E303" s="122">
        <v>8.3593622716164298</v>
      </c>
      <c r="F303" s="122">
        <v>0</v>
      </c>
      <c r="G303" s="122">
        <v>0</v>
      </c>
      <c r="H303" s="122"/>
      <c r="I303" s="122">
        <v>8412</v>
      </c>
      <c r="J303" s="122">
        <v>8593</v>
      </c>
      <c r="K303" s="122"/>
      <c r="L303" s="122">
        <v>497</v>
      </c>
      <c r="M303" s="122">
        <v>553</v>
      </c>
      <c r="N303" s="122"/>
      <c r="O303" s="122">
        <v>1308</v>
      </c>
      <c r="P303" s="122">
        <v>1276</v>
      </c>
      <c r="Q303" s="122"/>
      <c r="R303" s="212">
        <v>3.4384461429486399E-3</v>
      </c>
      <c r="S303" s="212">
        <v>1.22377622377622E-2</v>
      </c>
      <c r="T303" s="212">
        <v>1.00413564929694</v>
      </c>
      <c r="U303" s="212">
        <v>1.0065897858319599</v>
      </c>
      <c r="V303" s="212">
        <v>1.0045592705167199</v>
      </c>
      <c r="W303" s="212">
        <v>0.99848714069591504</v>
      </c>
      <c r="X303" s="212"/>
      <c r="Y303" s="122">
        <v>8463</v>
      </c>
      <c r="Z303" s="122">
        <v>8498</v>
      </c>
      <c r="AA303" s="122">
        <v>8554</v>
      </c>
      <c r="AB303" s="122">
        <v>8593</v>
      </c>
      <c r="AC303" s="122">
        <v>8580</v>
      </c>
      <c r="AD303" s="122">
        <v>8685</v>
      </c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</row>
    <row r="304" spans="1:40" ht="12.75" x14ac:dyDescent="0.2">
      <c r="A304" s="122" t="s">
        <v>650</v>
      </c>
      <c r="B304" s="122">
        <v>1391</v>
      </c>
      <c r="C304" s="122">
        <v>1275.0150511739901</v>
      </c>
      <c r="D304" s="122">
        <v>0</v>
      </c>
      <c r="E304" s="122">
        <v>115.703389830508</v>
      </c>
      <c r="F304" s="122">
        <v>0</v>
      </c>
      <c r="G304" s="122">
        <v>0</v>
      </c>
      <c r="H304" s="122"/>
      <c r="I304" s="122">
        <v>3322</v>
      </c>
      <c r="J304" s="122">
        <v>2832</v>
      </c>
      <c r="K304" s="122"/>
      <c r="L304" s="122">
        <v>130</v>
      </c>
      <c r="M304" s="122">
        <v>99</v>
      </c>
      <c r="N304" s="122"/>
      <c r="O304" s="122">
        <v>418</v>
      </c>
      <c r="P304" s="122">
        <v>383</v>
      </c>
      <c r="Q304" s="122"/>
      <c r="R304" s="212">
        <v>-1.5374167984948599E-2</v>
      </c>
      <c r="S304" s="212">
        <v>-1.4129282938890901E-3</v>
      </c>
      <c r="T304" s="212">
        <v>0.98339973439575001</v>
      </c>
      <c r="U304" s="212">
        <v>0.97130317353139795</v>
      </c>
      <c r="V304" s="212">
        <v>0.98609662843239498</v>
      </c>
      <c r="W304" s="212">
        <v>0.99788508988367997</v>
      </c>
      <c r="X304" s="212"/>
      <c r="Y304" s="122">
        <v>3012</v>
      </c>
      <c r="Z304" s="122">
        <v>2962</v>
      </c>
      <c r="AA304" s="122">
        <v>2877</v>
      </c>
      <c r="AB304" s="122">
        <v>2837</v>
      </c>
      <c r="AC304" s="122">
        <v>2831</v>
      </c>
      <c r="AD304" s="122">
        <v>2827</v>
      </c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</row>
    <row r="305" spans="1:40" ht="14.25" customHeight="1" x14ac:dyDescent="0.2">
      <c r="A305" s="19" t="s">
        <v>651</v>
      </c>
      <c r="B305" s="122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212"/>
      <c r="S305" s="212"/>
      <c r="T305" s="212"/>
      <c r="U305" s="212"/>
      <c r="V305" s="212"/>
      <c r="W305" s="212"/>
      <c r="X305" s="21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</row>
    <row r="306" spans="1:40" ht="12.75" x14ac:dyDescent="0.2">
      <c r="A306" s="122" t="s">
        <v>652</v>
      </c>
      <c r="B306" s="122">
        <v>901</v>
      </c>
      <c r="C306" s="122">
        <v>661.03197214308295</v>
      </c>
      <c r="D306" s="122">
        <v>16.7570583895445</v>
      </c>
      <c r="E306" s="122">
        <v>223.334257014202</v>
      </c>
      <c r="F306" s="122">
        <v>0</v>
      </c>
      <c r="G306" s="122">
        <v>0</v>
      </c>
      <c r="H306" s="122"/>
      <c r="I306" s="122">
        <v>3159</v>
      </c>
      <c r="J306" s="122">
        <v>2887</v>
      </c>
      <c r="K306" s="122"/>
      <c r="L306" s="122">
        <v>118</v>
      </c>
      <c r="M306" s="122">
        <v>133</v>
      </c>
      <c r="N306" s="122"/>
      <c r="O306" s="122">
        <v>379</v>
      </c>
      <c r="P306" s="122">
        <v>319</v>
      </c>
      <c r="Q306" s="122"/>
      <c r="R306" s="212">
        <v>-1.9138129612297199E-2</v>
      </c>
      <c r="S306" s="212">
        <v>-6.9276065119501203E-4</v>
      </c>
      <c r="T306" s="212">
        <v>0.97980121833921097</v>
      </c>
      <c r="U306" s="212">
        <v>0.976112565445026</v>
      </c>
      <c r="V306" s="212">
        <v>0.97519275896748203</v>
      </c>
      <c r="W306" s="212">
        <v>0.99243726366448903</v>
      </c>
      <c r="X306" s="212"/>
      <c r="Y306" s="122">
        <v>3119</v>
      </c>
      <c r="Z306" s="122">
        <v>3056</v>
      </c>
      <c r="AA306" s="122">
        <v>2983</v>
      </c>
      <c r="AB306" s="122">
        <v>2909</v>
      </c>
      <c r="AC306" s="122">
        <v>2887</v>
      </c>
      <c r="AD306" s="122">
        <v>2885</v>
      </c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</row>
    <row r="307" spans="1:40" ht="12.75" x14ac:dyDescent="0.2">
      <c r="A307" s="122" t="s">
        <v>653</v>
      </c>
      <c r="B307" s="122">
        <v>380</v>
      </c>
      <c r="C307" s="122">
        <v>303.37540358086301</v>
      </c>
      <c r="D307" s="122">
        <v>33.460251599022399</v>
      </c>
      <c r="E307" s="122">
        <v>42.729717199814601</v>
      </c>
      <c r="F307" s="122">
        <v>0</v>
      </c>
      <c r="G307" s="122">
        <v>0</v>
      </c>
      <c r="H307" s="122"/>
      <c r="I307" s="122">
        <v>6814</v>
      </c>
      <c r="J307" s="122">
        <v>6471</v>
      </c>
      <c r="K307" s="122"/>
      <c r="L307" s="122">
        <v>290</v>
      </c>
      <c r="M307" s="122">
        <v>335</v>
      </c>
      <c r="N307" s="122"/>
      <c r="O307" s="122">
        <v>826</v>
      </c>
      <c r="P307" s="122">
        <v>787</v>
      </c>
      <c r="Q307" s="122"/>
      <c r="R307" s="212">
        <v>-2.5047883623904301E-3</v>
      </c>
      <c r="S307" s="212">
        <v>-7.7555452148285995E-4</v>
      </c>
      <c r="T307" s="212">
        <v>0.99293611793611802</v>
      </c>
      <c r="U307" s="212">
        <v>0.99953603464274698</v>
      </c>
      <c r="V307" s="212">
        <v>1.00479653411728</v>
      </c>
      <c r="W307" s="212">
        <v>0.99276255004619696</v>
      </c>
      <c r="X307" s="212"/>
      <c r="Y307" s="122">
        <v>6512</v>
      </c>
      <c r="Z307" s="122">
        <v>6466</v>
      </c>
      <c r="AA307" s="122">
        <v>6463</v>
      </c>
      <c r="AB307" s="122">
        <v>6494</v>
      </c>
      <c r="AC307" s="122">
        <v>6447</v>
      </c>
      <c r="AD307" s="122">
        <v>6442</v>
      </c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</row>
    <row r="308" spans="1:40" ht="12.75" x14ac:dyDescent="0.2">
      <c r="A308" s="122" t="s">
        <v>654</v>
      </c>
      <c r="B308" s="122">
        <v>91</v>
      </c>
      <c r="C308" s="122">
        <v>0</v>
      </c>
      <c r="D308" s="122">
        <v>0</v>
      </c>
      <c r="E308" s="122">
        <v>91.197936445383903</v>
      </c>
      <c r="F308" s="122">
        <v>0</v>
      </c>
      <c r="G308" s="122">
        <v>0</v>
      </c>
      <c r="H308" s="122"/>
      <c r="I308" s="122">
        <v>28176</v>
      </c>
      <c r="J308" s="122">
        <v>27913</v>
      </c>
      <c r="K308" s="122"/>
      <c r="L308" s="122">
        <v>1286</v>
      </c>
      <c r="M308" s="122">
        <v>1310</v>
      </c>
      <c r="N308" s="122"/>
      <c r="O308" s="122">
        <v>3752</v>
      </c>
      <c r="P308" s="122">
        <v>3470</v>
      </c>
      <c r="Q308" s="122"/>
      <c r="R308" s="212">
        <v>2.5587177795674001E-3</v>
      </c>
      <c r="S308" s="212">
        <v>1.5397837141015501E-3</v>
      </c>
      <c r="T308" s="212">
        <v>0.995948194776065</v>
      </c>
      <c r="U308" s="212">
        <v>1.010424990919</v>
      </c>
      <c r="V308" s="212">
        <v>0.99823848725599496</v>
      </c>
      <c r="W308" s="212">
        <v>1.0056900028810101</v>
      </c>
      <c r="X308" s="212"/>
      <c r="Y308" s="122">
        <v>27642</v>
      </c>
      <c r="Z308" s="122">
        <v>27530</v>
      </c>
      <c r="AA308" s="122">
        <v>27817</v>
      </c>
      <c r="AB308" s="122">
        <v>27768</v>
      </c>
      <c r="AC308" s="122">
        <v>27926</v>
      </c>
      <c r="AD308" s="122">
        <v>27969</v>
      </c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</row>
    <row r="309" spans="1:40" ht="12.75" x14ac:dyDescent="0.2">
      <c r="A309" s="122" t="s">
        <v>655</v>
      </c>
      <c r="B309" s="122">
        <v>493</v>
      </c>
      <c r="C309" s="122">
        <v>300.078628715207</v>
      </c>
      <c r="D309" s="122">
        <v>10.907903061825399</v>
      </c>
      <c r="E309" s="122">
        <v>181.95828505214399</v>
      </c>
      <c r="F309" s="122">
        <v>0</v>
      </c>
      <c r="G309" s="122">
        <v>0</v>
      </c>
      <c r="H309" s="122"/>
      <c r="I309" s="122">
        <v>19077</v>
      </c>
      <c r="J309" s="122">
        <v>18123</v>
      </c>
      <c r="K309" s="122"/>
      <c r="L309" s="122">
        <v>791</v>
      </c>
      <c r="M309" s="122">
        <v>881</v>
      </c>
      <c r="N309" s="122"/>
      <c r="O309" s="122">
        <v>2295</v>
      </c>
      <c r="P309" s="122">
        <v>1981</v>
      </c>
      <c r="Q309" s="122"/>
      <c r="R309" s="212">
        <v>-2.4399452556158599E-3</v>
      </c>
      <c r="S309" s="212">
        <v>-9.8196061124289705E-3</v>
      </c>
      <c r="T309" s="212">
        <v>0.99792406446326098</v>
      </c>
      <c r="U309" s="212">
        <v>1.0056385832375301</v>
      </c>
      <c r="V309" s="212">
        <v>0.99357648339684301</v>
      </c>
      <c r="W309" s="212">
        <v>0.99315143545912798</v>
      </c>
      <c r="X309" s="212"/>
      <c r="Y309" s="122">
        <v>18305</v>
      </c>
      <c r="Z309" s="122">
        <v>18267</v>
      </c>
      <c r="AA309" s="122">
        <v>18370</v>
      </c>
      <c r="AB309" s="122">
        <v>18252</v>
      </c>
      <c r="AC309" s="122">
        <v>18127</v>
      </c>
      <c r="AD309" s="122">
        <v>17949</v>
      </c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</row>
    <row r="310" spans="1:40" ht="12.75" x14ac:dyDescent="0.2">
      <c r="A310" s="122" t="s">
        <v>656</v>
      </c>
      <c r="B310" s="122">
        <v>163</v>
      </c>
      <c r="C310" s="122">
        <v>146.62215239591501</v>
      </c>
      <c r="D310" s="122">
        <v>0</v>
      </c>
      <c r="E310" s="122">
        <v>16.765334147085699</v>
      </c>
      <c r="F310" s="122">
        <v>0</v>
      </c>
      <c r="G310" s="122">
        <v>0</v>
      </c>
      <c r="H310" s="122"/>
      <c r="I310" s="122">
        <v>10184</v>
      </c>
      <c r="J310" s="122">
        <v>9831</v>
      </c>
      <c r="K310" s="122"/>
      <c r="L310" s="122">
        <v>521</v>
      </c>
      <c r="M310" s="122">
        <v>505</v>
      </c>
      <c r="N310" s="122"/>
      <c r="O310" s="122">
        <v>1280</v>
      </c>
      <c r="P310" s="122">
        <v>1241</v>
      </c>
      <c r="Q310" s="122"/>
      <c r="R310" s="212">
        <v>-6.47998557769247E-3</v>
      </c>
      <c r="S310" s="212">
        <v>8.6796691514347008E-3</v>
      </c>
      <c r="T310" s="212">
        <v>0.98776241170032797</v>
      </c>
      <c r="U310" s="212">
        <v>0.99738114423851698</v>
      </c>
      <c r="V310" s="212">
        <v>0.98858816400727101</v>
      </c>
      <c r="W310" s="212">
        <v>1.0004086219225701</v>
      </c>
      <c r="X310" s="212"/>
      <c r="Y310" s="122">
        <v>10051</v>
      </c>
      <c r="Z310" s="122">
        <v>9928</v>
      </c>
      <c r="AA310" s="122">
        <v>9902</v>
      </c>
      <c r="AB310" s="122">
        <v>9789</v>
      </c>
      <c r="AC310" s="122">
        <v>9793</v>
      </c>
      <c r="AD310" s="122">
        <v>9878</v>
      </c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</row>
    <row r="311" spans="1:40" ht="12.75" x14ac:dyDescent="0.2">
      <c r="A311" s="122" t="s">
        <v>657</v>
      </c>
      <c r="B311" s="122">
        <v>915</v>
      </c>
      <c r="C311" s="122">
        <v>634.83917600289101</v>
      </c>
      <c r="D311" s="122">
        <v>67.100858376898202</v>
      </c>
      <c r="E311" s="122">
        <v>213.40694006309101</v>
      </c>
      <c r="F311" s="122">
        <v>0</v>
      </c>
      <c r="G311" s="122">
        <v>0</v>
      </c>
      <c r="H311" s="122"/>
      <c r="I311" s="122">
        <v>5534</v>
      </c>
      <c r="J311" s="122">
        <v>5072</v>
      </c>
      <c r="K311" s="122"/>
      <c r="L311" s="122">
        <v>179</v>
      </c>
      <c r="M311" s="122">
        <v>224</v>
      </c>
      <c r="N311" s="122"/>
      <c r="O311" s="122">
        <v>650</v>
      </c>
      <c r="P311" s="122">
        <v>549</v>
      </c>
      <c r="Q311" s="122"/>
      <c r="R311" s="212">
        <v>-1.7673117661665099E-3</v>
      </c>
      <c r="S311" s="212">
        <v>-1.7751479289940799E-3</v>
      </c>
      <c r="T311" s="212">
        <v>0.99569134351743005</v>
      </c>
      <c r="U311" s="212">
        <v>0.99626278520849698</v>
      </c>
      <c r="V311" s="212">
        <v>0.99782823297137202</v>
      </c>
      <c r="W311" s="212">
        <v>1.00316580925999</v>
      </c>
      <c r="X311" s="212"/>
      <c r="Y311" s="122">
        <v>5106</v>
      </c>
      <c r="Z311" s="122">
        <v>5084</v>
      </c>
      <c r="AA311" s="122">
        <v>5065</v>
      </c>
      <c r="AB311" s="122">
        <v>5054</v>
      </c>
      <c r="AC311" s="122">
        <v>5070</v>
      </c>
      <c r="AD311" s="122">
        <v>5061</v>
      </c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</row>
    <row r="312" spans="1:40" ht="12.75" x14ac:dyDescent="0.2">
      <c r="A312" s="122" t="s">
        <v>658</v>
      </c>
      <c r="B312" s="122">
        <v>589</v>
      </c>
      <c r="C312" s="122">
        <v>506.400503346108</v>
      </c>
      <c r="D312" s="122">
        <v>0</v>
      </c>
      <c r="E312" s="122">
        <v>82.908419497784394</v>
      </c>
      <c r="F312" s="122">
        <v>0</v>
      </c>
      <c r="G312" s="122">
        <v>0</v>
      </c>
      <c r="H312" s="122"/>
      <c r="I312" s="122">
        <v>17483</v>
      </c>
      <c r="J312" s="122">
        <v>16248</v>
      </c>
      <c r="K312" s="122"/>
      <c r="L312" s="122">
        <v>774</v>
      </c>
      <c r="M312" s="122">
        <v>704</v>
      </c>
      <c r="N312" s="122"/>
      <c r="O312" s="122">
        <v>2174</v>
      </c>
      <c r="P312" s="122">
        <v>2021</v>
      </c>
      <c r="Q312" s="122"/>
      <c r="R312" s="212">
        <v>-5.4148275835564901E-3</v>
      </c>
      <c r="S312" s="212">
        <v>-3.6900369003689998E-4</v>
      </c>
      <c r="T312" s="212">
        <v>0.99404224589276002</v>
      </c>
      <c r="U312" s="212">
        <v>0.99515679864390405</v>
      </c>
      <c r="V312" s="212">
        <v>0.99263900717848896</v>
      </c>
      <c r="W312" s="212">
        <v>0.99650671079242503</v>
      </c>
      <c r="X312" s="212"/>
      <c r="Y312" s="122">
        <v>16617</v>
      </c>
      <c r="Z312" s="122">
        <v>16518</v>
      </c>
      <c r="AA312" s="122">
        <v>16438</v>
      </c>
      <c r="AB312" s="122">
        <v>16317</v>
      </c>
      <c r="AC312" s="122">
        <v>16260</v>
      </c>
      <c r="AD312" s="122">
        <v>16254</v>
      </c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</row>
    <row r="313" spans="1:40" ht="12.75" x14ac:dyDescent="0.2">
      <c r="A313" s="122" t="s">
        <v>659</v>
      </c>
      <c r="B313" s="122">
        <v>99</v>
      </c>
      <c r="C313" s="122">
        <v>0</v>
      </c>
      <c r="D313" s="122">
        <v>6.8701575353743998</v>
      </c>
      <c r="E313" s="122">
        <v>92.517991198550305</v>
      </c>
      <c r="F313" s="122">
        <v>0</v>
      </c>
      <c r="G313" s="122">
        <v>0</v>
      </c>
      <c r="H313" s="122"/>
      <c r="I313" s="122">
        <v>23135</v>
      </c>
      <c r="J313" s="122">
        <v>23178</v>
      </c>
      <c r="K313" s="122"/>
      <c r="L313" s="122">
        <v>1202</v>
      </c>
      <c r="M313" s="122">
        <v>1327</v>
      </c>
      <c r="N313" s="122"/>
      <c r="O313" s="122">
        <v>3183</v>
      </c>
      <c r="P313" s="122">
        <v>2945</v>
      </c>
      <c r="Q313" s="122"/>
      <c r="R313" s="212">
        <v>2.9529590109063099E-3</v>
      </c>
      <c r="S313" s="212">
        <v>-4.1382877834296103E-3</v>
      </c>
      <c r="T313" s="212">
        <v>1.0026607345372101</v>
      </c>
      <c r="U313" s="212">
        <v>1.0075694958019701</v>
      </c>
      <c r="V313" s="212">
        <v>1.00401537066621</v>
      </c>
      <c r="W313" s="212">
        <v>0.99759181216134896</v>
      </c>
      <c r="X313" s="212"/>
      <c r="Y313" s="122">
        <v>22926</v>
      </c>
      <c r="Z313" s="122">
        <v>22987</v>
      </c>
      <c r="AA313" s="122">
        <v>23161</v>
      </c>
      <c r="AB313" s="122">
        <v>23254</v>
      </c>
      <c r="AC313" s="122">
        <v>23198</v>
      </c>
      <c r="AD313" s="122">
        <v>23102</v>
      </c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</row>
    <row r="314" spans="1:40" ht="12.75" x14ac:dyDescent="0.2">
      <c r="A314" s="122" t="s">
        <v>660</v>
      </c>
      <c r="B314" s="122">
        <v>8</v>
      </c>
      <c r="C314" s="122">
        <v>0</v>
      </c>
      <c r="D314" s="122">
        <v>0</v>
      </c>
      <c r="E314" s="122">
        <v>7.9534223530648704</v>
      </c>
      <c r="F314" s="122">
        <v>0</v>
      </c>
      <c r="G314" s="122">
        <v>0</v>
      </c>
      <c r="H314" s="122"/>
      <c r="I314" s="122">
        <v>72751</v>
      </c>
      <c r="J314" s="122">
        <v>76088</v>
      </c>
      <c r="K314" s="122"/>
      <c r="L314" s="122">
        <v>3994</v>
      </c>
      <c r="M314" s="122">
        <v>3981</v>
      </c>
      <c r="N314" s="122"/>
      <c r="O314" s="122">
        <v>9490</v>
      </c>
      <c r="P314" s="122">
        <v>9251</v>
      </c>
      <c r="Q314" s="122"/>
      <c r="R314" s="212">
        <v>6.0687368646388197E-3</v>
      </c>
      <c r="S314" s="212">
        <v>7.15232483365923E-3</v>
      </c>
      <c r="T314" s="212">
        <v>1.00603681245546</v>
      </c>
      <c r="U314" s="212">
        <v>1.0077646807259499</v>
      </c>
      <c r="V314" s="212">
        <v>1.00668372962722</v>
      </c>
      <c r="W314" s="212">
        <v>1.0037939165601799</v>
      </c>
      <c r="X314" s="212"/>
      <c r="Y314" s="122">
        <v>74377</v>
      </c>
      <c r="Z314" s="122">
        <v>74826</v>
      </c>
      <c r="AA314" s="122">
        <v>75407</v>
      </c>
      <c r="AB314" s="122">
        <v>75911</v>
      </c>
      <c r="AC314" s="122">
        <v>76199</v>
      </c>
      <c r="AD314" s="122">
        <v>76744</v>
      </c>
      <c r="AE314" s="122"/>
      <c r="AF314" s="122"/>
      <c r="AG314" s="122"/>
      <c r="AH314" s="122"/>
      <c r="AI314" s="122"/>
      <c r="AJ314" s="122"/>
      <c r="AK314" s="122"/>
      <c r="AL314" s="122"/>
      <c r="AM314" s="122"/>
      <c r="AN314" s="122"/>
    </row>
    <row r="315" spans="1:40" ht="12.75" x14ac:dyDescent="0.2">
      <c r="A315" s="122" t="s">
        <v>661</v>
      </c>
      <c r="B315" s="122">
        <v>762</v>
      </c>
      <c r="C315" s="122">
        <v>689.96763754045298</v>
      </c>
      <c r="D315" s="122">
        <v>0</v>
      </c>
      <c r="E315" s="122">
        <v>72.215081543678394</v>
      </c>
      <c r="F315" s="122">
        <v>0</v>
      </c>
      <c r="G315" s="122">
        <v>0</v>
      </c>
      <c r="H315" s="122"/>
      <c r="I315" s="122">
        <v>6798</v>
      </c>
      <c r="J315" s="122">
        <v>6193</v>
      </c>
      <c r="K315" s="122"/>
      <c r="L315" s="122">
        <v>259</v>
      </c>
      <c r="M315" s="122">
        <v>278</v>
      </c>
      <c r="N315" s="122"/>
      <c r="O315" s="122">
        <v>782</v>
      </c>
      <c r="P315" s="122">
        <v>730</v>
      </c>
      <c r="Q315" s="122"/>
      <c r="R315" s="212">
        <v>-3.0770210275167199E-3</v>
      </c>
      <c r="S315" s="212">
        <v>-1.6752577319587601E-2</v>
      </c>
      <c r="T315" s="212">
        <v>1.0011137629276099</v>
      </c>
      <c r="U315" s="212">
        <v>1.0017482517482501</v>
      </c>
      <c r="V315" s="212">
        <v>1.0019038553070001</v>
      </c>
      <c r="W315" s="212">
        <v>0.98305621536025301</v>
      </c>
      <c r="X315" s="212"/>
      <c r="Y315" s="122">
        <v>6285</v>
      </c>
      <c r="Z315" s="122">
        <v>6292</v>
      </c>
      <c r="AA315" s="122">
        <v>6303</v>
      </c>
      <c r="AB315" s="122">
        <v>6315</v>
      </c>
      <c r="AC315" s="122">
        <v>6208</v>
      </c>
      <c r="AD315" s="122">
        <v>6104</v>
      </c>
      <c r="AE315" s="122"/>
      <c r="AF315" s="122"/>
      <c r="AG315" s="122"/>
      <c r="AH315" s="122"/>
      <c r="AI315" s="122"/>
      <c r="AJ315" s="122"/>
      <c r="AK315" s="122"/>
      <c r="AL315" s="122"/>
      <c r="AM315" s="122"/>
      <c r="AN315" s="122"/>
    </row>
    <row r="316" spans="1:40" ht="12.75" x14ac:dyDescent="0.2">
      <c r="A316" s="122" t="s">
        <v>662</v>
      </c>
      <c r="B316" s="122">
        <v>33</v>
      </c>
      <c r="C316" s="122">
        <v>0</v>
      </c>
      <c r="D316" s="122">
        <v>0</v>
      </c>
      <c r="E316" s="122">
        <v>33.257485318186198</v>
      </c>
      <c r="F316" s="122">
        <v>0</v>
      </c>
      <c r="G316" s="122">
        <v>0</v>
      </c>
      <c r="H316" s="122"/>
      <c r="I316" s="122">
        <v>40873</v>
      </c>
      <c r="J316" s="122">
        <v>41548</v>
      </c>
      <c r="K316" s="122"/>
      <c r="L316" s="122">
        <v>2092</v>
      </c>
      <c r="M316" s="122">
        <v>2183</v>
      </c>
      <c r="N316" s="122"/>
      <c r="O316" s="122">
        <v>5633</v>
      </c>
      <c r="P316" s="122">
        <v>5408</v>
      </c>
      <c r="Q316" s="122"/>
      <c r="R316" s="212">
        <v>4.1425857167474199E-3</v>
      </c>
      <c r="S316" s="212">
        <v>3.8475411807142E-3</v>
      </c>
      <c r="T316" s="212">
        <v>1.0047429283915601</v>
      </c>
      <c r="U316" s="212">
        <v>1.0029929191911799</v>
      </c>
      <c r="V316" s="212">
        <v>1.0057981562348399</v>
      </c>
      <c r="W316" s="212">
        <v>1.00303914710919</v>
      </c>
      <c r="X316" s="212"/>
      <c r="Y316" s="122">
        <v>40903</v>
      </c>
      <c r="Z316" s="122">
        <v>41097</v>
      </c>
      <c r="AA316" s="122">
        <v>41220</v>
      </c>
      <c r="AB316" s="122">
        <v>41459</v>
      </c>
      <c r="AC316" s="122">
        <v>41585</v>
      </c>
      <c r="AD316" s="122">
        <v>41745</v>
      </c>
      <c r="AE316" s="122"/>
      <c r="AF316" s="122"/>
      <c r="AG316" s="122"/>
      <c r="AH316" s="122"/>
      <c r="AI316" s="122"/>
      <c r="AJ316" s="122"/>
      <c r="AK316" s="122"/>
      <c r="AL316" s="122"/>
      <c r="AM316" s="122"/>
      <c r="AN316" s="122"/>
    </row>
    <row r="317" spans="1:40" ht="12.75" x14ac:dyDescent="0.2">
      <c r="A317" s="122" t="s">
        <v>663</v>
      </c>
      <c r="B317" s="122">
        <v>408</v>
      </c>
      <c r="C317" s="122">
        <v>345.34950895436202</v>
      </c>
      <c r="D317" s="122">
        <v>0</v>
      </c>
      <c r="E317" s="122">
        <v>63.010631797629202</v>
      </c>
      <c r="F317" s="122">
        <v>0</v>
      </c>
      <c r="G317" s="122">
        <v>0</v>
      </c>
      <c r="H317" s="122"/>
      <c r="I317" s="122">
        <v>8655</v>
      </c>
      <c r="J317" s="122">
        <v>8183</v>
      </c>
      <c r="K317" s="122"/>
      <c r="L317" s="122">
        <v>368</v>
      </c>
      <c r="M317" s="122">
        <v>397</v>
      </c>
      <c r="N317" s="122"/>
      <c r="O317" s="122">
        <v>1154</v>
      </c>
      <c r="P317" s="122">
        <v>1089</v>
      </c>
      <c r="Q317" s="122"/>
      <c r="R317" s="212">
        <v>-1.0049192770001901E-3</v>
      </c>
      <c r="S317" s="212">
        <v>8.5480522652338505E-4</v>
      </c>
      <c r="T317" s="212">
        <v>1.00024324981756</v>
      </c>
      <c r="U317" s="212">
        <v>0.99440661478599202</v>
      </c>
      <c r="V317" s="212">
        <v>0.99718757642455402</v>
      </c>
      <c r="W317" s="212">
        <v>1.0041692213366</v>
      </c>
      <c r="X317" s="212"/>
      <c r="Y317" s="122">
        <v>8222</v>
      </c>
      <c r="Z317" s="122">
        <v>8224</v>
      </c>
      <c r="AA317" s="122">
        <v>8178</v>
      </c>
      <c r="AB317" s="122">
        <v>8155</v>
      </c>
      <c r="AC317" s="122">
        <v>8189</v>
      </c>
      <c r="AD317" s="122">
        <v>8196</v>
      </c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</row>
    <row r="318" spans="1:40" ht="12.75" x14ac:dyDescent="0.2">
      <c r="A318" s="122" t="s">
        <v>664</v>
      </c>
      <c r="B318" s="122">
        <v>1136</v>
      </c>
      <c r="C318" s="122">
        <v>1031.92148760331</v>
      </c>
      <c r="D318" s="122">
        <v>0</v>
      </c>
      <c r="E318" s="122">
        <v>103.762002945508</v>
      </c>
      <c r="F318" s="122">
        <v>0</v>
      </c>
      <c r="G318" s="122">
        <v>0</v>
      </c>
      <c r="H318" s="122"/>
      <c r="I318" s="122">
        <v>3872</v>
      </c>
      <c r="J318" s="122">
        <v>3395</v>
      </c>
      <c r="K318" s="122"/>
      <c r="L318" s="122">
        <v>128</v>
      </c>
      <c r="M318" s="122">
        <v>115</v>
      </c>
      <c r="N318" s="122"/>
      <c r="O318" s="122">
        <v>418</v>
      </c>
      <c r="P318" s="122">
        <v>381</v>
      </c>
      <c r="Q318" s="122"/>
      <c r="R318" s="212">
        <v>-1.08587517954674E-2</v>
      </c>
      <c r="S318" s="212">
        <v>-5.2863436123347998E-3</v>
      </c>
      <c r="T318" s="212">
        <v>0.98341298847343295</v>
      </c>
      <c r="U318" s="212">
        <v>0.98284734133790697</v>
      </c>
      <c r="V318" s="212">
        <v>0.99272833042466502</v>
      </c>
      <c r="W318" s="212">
        <v>0.99765602109580998</v>
      </c>
      <c r="X318" s="212"/>
      <c r="Y318" s="122">
        <v>3557</v>
      </c>
      <c r="Z318" s="122">
        <v>3498</v>
      </c>
      <c r="AA318" s="122">
        <v>3438</v>
      </c>
      <c r="AB318" s="122">
        <v>3413</v>
      </c>
      <c r="AC318" s="122">
        <v>3405</v>
      </c>
      <c r="AD318" s="122">
        <v>3387</v>
      </c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</row>
    <row r="319" spans="1:40" ht="12.75" x14ac:dyDescent="0.2">
      <c r="A319" s="122" t="s">
        <v>665</v>
      </c>
      <c r="B319" s="122">
        <v>1222</v>
      </c>
      <c r="C319" s="122">
        <v>997.16963090457102</v>
      </c>
      <c r="D319" s="122">
        <v>0</v>
      </c>
      <c r="E319" s="122">
        <v>225.10362806865101</v>
      </c>
      <c r="F319" s="122">
        <v>0</v>
      </c>
      <c r="G319" s="122">
        <v>0</v>
      </c>
      <c r="H319" s="122"/>
      <c r="I319" s="122">
        <v>5229</v>
      </c>
      <c r="J319" s="122">
        <v>4603</v>
      </c>
      <c r="K319" s="122"/>
      <c r="L319" s="122">
        <v>190</v>
      </c>
      <c r="M319" s="122">
        <v>175</v>
      </c>
      <c r="N319" s="122"/>
      <c r="O319" s="122">
        <v>688</v>
      </c>
      <c r="P319" s="122">
        <v>590</v>
      </c>
      <c r="Q319" s="122"/>
      <c r="R319" s="212">
        <v>-1.18389070647077E-2</v>
      </c>
      <c r="S319" s="212">
        <v>-1.3286865606621699E-2</v>
      </c>
      <c r="T319" s="212">
        <v>0.99169262720664597</v>
      </c>
      <c r="U319" s="212">
        <v>0.98848167539266996</v>
      </c>
      <c r="V319" s="212">
        <v>0.99978813559322</v>
      </c>
      <c r="W319" s="212">
        <v>0.97287560923924599</v>
      </c>
      <c r="X319" s="212"/>
      <c r="Y319" s="122">
        <v>4815</v>
      </c>
      <c r="Z319" s="122">
        <v>4775</v>
      </c>
      <c r="AA319" s="122">
        <v>4720</v>
      </c>
      <c r="AB319" s="122">
        <v>4719</v>
      </c>
      <c r="AC319" s="122">
        <v>4591</v>
      </c>
      <c r="AD319" s="122">
        <v>4530</v>
      </c>
      <c r="AE319" s="122"/>
      <c r="AF319" s="122"/>
      <c r="AG319" s="122"/>
      <c r="AH319" s="122"/>
      <c r="AI319" s="122"/>
      <c r="AJ319" s="122"/>
      <c r="AK319" s="122"/>
      <c r="AL319" s="122"/>
      <c r="AM319" s="122"/>
      <c r="AN319" s="122"/>
    </row>
    <row r="320" spans="1:40" ht="6.75" customHeight="1" thickBot="1" x14ac:dyDescent="0.2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hidden="1" x14ac:dyDescent="0.2">
      <c r="A324" s="20"/>
    </row>
    <row r="325" spans="1:1" hidden="1" x14ac:dyDescent="0.2">
      <c r="A325" s="20"/>
    </row>
    <row r="326" spans="1:1" hidden="1" x14ac:dyDescent="0.2">
      <c r="A326" s="20"/>
    </row>
    <row r="327" spans="1:1" hidden="1" x14ac:dyDescent="0.2">
      <c r="A327" s="20"/>
    </row>
    <row r="328" spans="1:1" hidden="1" x14ac:dyDescent="0.2">
      <c r="A328" s="20"/>
    </row>
    <row r="329" spans="1:1" hidden="1" x14ac:dyDescent="0.2">
      <c r="A329" s="20"/>
    </row>
    <row r="330" spans="1:1" hidden="1" x14ac:dyDescent="0.2">
      <c r="A330" s="20"/>
    </row>
    <row r="331" spans="1:1" hidden="1" x14ac:dyDescent="0.2">
      <c r="A331" s="20"/>
    </row>
    <row r="332" spans="1:1" hidden="1" x14ac:dyDescent="0.2">
      <c r="A332" s="20"/>
    </row>
    <row r="333" spans="1:1" hidden="1" x14ac:dyDescent="0.2">
      <c r="A333" s="20"/>
    </row>
    <row r="334" spans="1:1" hidden="1" x14ac:dyDescent="0.2">
      <c r="A334" s="20"/>
    </row>
    <row r="335" spans="1:1" hidden="1" x14ac:dyDescent="0.2">
      <c r="A335" s="20"/>
    </row>
    <row r="336" spans="1:1" hidden="1" x14ac:dyDescent="0.2">
      <c r="A336" s="20"/>
    </row>
    <row r="337" spans="1:1" hidden="1" x14ac:dyDescent="0.2">
      <c r="A337" s="20"/>
    </row>
    <row r="338" spans="1:1" hidden="1" x14ac:dyDescent="0.2">
      <c r="A338" s="20"/>
    </row>
    <row r="339" spans="1:1" hidden="1" x14ac:dyDescent="0.2">
      <c r="A339" s="20"/>
    </row>
    <row r="340" spans="1:1" hidden="1" x14ac:dyDescent="0.2">
      <c r="A340" s="20"/>
    </row>
    <row r="341" spans="1:1" hidden="1" x14ac:dyDescent="0.2">
      <c r="A341" s="20"/>
    </row>
    <row r="342" spans="1:1" hidden="1" x14ac:dyDescent="0.2">
      <c r="A342" s="20"/>
    </row>
    <row r="343" spans="1:1" hidden="1" x14ac:dyDescent="0.2">
      <c r="A343" s="20"/>
    </row>
    <row r="344" spans="1:1" hidden="1" x14ac:dyDescent="0.2"/>
    <row r="345" spans="1:1" hidden="1" x14ac:dyDescent="0.2"/>
    <row r="346" spans="1:1" hidden="1" x14ac:dyDescent="0.2"/>
    <row r="347" spans="1:1" hidden="1" x14ac:dyDescent="0.2"/>
    <row r="348" spans="1:1" hidden="1" x14ac:dyDescent="0.2"/>
    <row r="349" spans="1:1" hidden="1" x14ac:dyDescent="0.2"/>
    <row r="350" spans="1:1" hidden="1" x14ac:dyDescent="0.2"/>
    <row r="351" spans="1:1" hidden="1" x14ac:dyDescent="0.2"/>
    <row r="352" spans="1:1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x14ac:dyDescent="0.2"/>
  </sheetData>
  <mergeCells count="6">
    <mergeCell ref="Y5:AD5"/>
    <mergeCell ref="T5:W5"/>
    <mergeCell ref="I4:J4"/>
    <mergeCell ref="L4:M4"/>
    <mergeCell ref="O4:P4"/>
    <mergeCell ref="R4:AD4"/>
  </mergeCells>
  <conditionalFormatting sqref="B10:AD319">
    <cfRule type="cellIs" dxfId="77" priority="3" operator="lessThan">
      <formula>0</formula>
    </cfRule>
  </conditionalFormatting>
  <conditionalFormatting sqref="R11:X319">
    <cfRule type="cellIs" dxfId="76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&amp;LStatistiska centralbyrån
Offentlig ekonomi och mikrosimuleringar</oddHeader>
  </headerFooter>
  <rowBreaks count="1" manualBreakCount="1">
    <brk id="2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3"/>
  <sheetViews>
    <sheetView showGridLines="0" zoomScaleNormal="100" workbookViewId="0">
      <pane ySplit="7" topLeftCell="A8" activePane="bottomLeft" state="frozen"/>
      <selection pane="bottomLeft" activeCell="A8" sqref="A8"/>
    </sheetView>
  </sheetViews>
  <sheetFormatPr defaultColWidth="0" defaultRowHeight="14.25" zeroHeight="1" x14ac:dyDescent="0.2"/>
  <cols>
    <col min="1" max="1" width="26.7109375" customWidth="1"/>
    <col min="2" max="2" width="12.28515625" bestFit="1" customWidth="1"/>
    <col min="3" max="3" width="11.85546875" bestFit="1" customWidth="1"/>
    <col min="4" max="4" width="9.85546875" customWidth="1"/>
    <col min="5" max="5" width="8.85546875" customWidth="1"/>
    <col min="6" max="6" width="7.85546875" customWidth="1"/>
    <col min="7" max="7" width="7.42578125" customWidth="1"/>
    <col min="8" max="8" width="9.5703125" style="73" customWidth="1"/>
    <col min="9" max="9" width="4.42578125" customWidth="1"/>
    <col min="10" max="16384" width="9.140625" hidden="1"/>
  </cols>
  <sheetData>
    <row r="1" spans="1:20" ht="10.5" customHeight="1" x14ac:dyDescent="0.2"/>
    <row r="2" spans="1:20" ht="16.5" thickBot="1" x14ac:dyDescent="0.3">
      <c r="A2" s="71" t="str">
        <f>"Tabell 11  Bebyggelsestruktur, utjämningsåret "&amp;Innehåll!C46</f>
        <v>Tabell 11  Bebyggelsestruktur, utjämningsåret 2017</v>
      </c>
      <c r="B2" s="71"/>
      <c r="C2" s="70"/>
      <c r="D2" s="71"/>
      <c r="E2" s="70"/>
      <c r="F2" s="70"/>
      <c r="G2" s="70"/>
      <c r="H2" s="72"/>
    </row>
    <row r="3" spans="1:20" x14ac:dyDescent="0.2"/>
    <row r="4" spans="1:20" s="66" customFormat="1" x14ac:dyDescent="0.2">
      <c r="A4" t="s">
        <v>19</v>
      </c>
      <c r="B4"/>
      <c r="C4"/>
      <c r="E4" s="77"/>
      <c r="F4" s="77"/>
      <c r="G4" s="77"/>
      <c r="H4" s="103"/>
    </row>
    <row r="5" spans="1:20" s="66" customFormat="1" ht="63" customHeight="1" x14ac:dyDescent="0.2">
      <c r="A5" s="3" t="s">
        <v>47</v>
      </c>
      <c r="B5" s="258" t="str">
        <f>"Folkmängd 31/12 -"&amp;Innehåll!C46-2</f>
        <v>Folkmängd 31/12 -2015</v>
      </c>
      <c r="C5" s="192" t="s">
        <v>284</v>
      </c>
      <c r="D5" s="192" t="s">
        <v>303</v>
      </c>
      <c r="E5" s="192" t="s">
        <v>304</v>
      </c>
      <c r="F5" s="192" t="s">
        <v>305</v>
      </c>
      <c r="G5" s="192" t="s">
        <v>306</v>
      </c>
      <c r="H5" s="216" t="s">
        <v>307</v>
      </c>
    </row>
    <row r="6" spans="1:20" s="74" customFormat="1" ht="15.75" customHeight="1" x14ac:dyDescent="0.2">
      <c r="B6" s="259"/>
      <c r="C6" s="199" t="s">
        <v>92</v>
      </c>
      <c r="D6" s="199" t="s">
        <v>93</v>
      </c>
      <c r="E6" s="199" t="s">
        <v>94</v>
      </c>
      <c r="F6" s="199" t="s">
        <v>95</v>
      </c>
      <c r="G6" s="199" t="s">
        <v>96</v>
      </c>
      <c r="H6" s="199" t="s">
        <v>118</v>
      </c>
    </row>
    <row r="7" spans="1:20" s="74" customFormat="1" ht="15.75" customHeight="1" x14ac:dyDescent="0.2">
      <c r="A7" s="78"/>
      <c r="B7" s="78"/>
      <c r="C7" s="192" t="s">
        <v>178</v>
      </c>
      <c r="D7" s="192"/>
      <c r="E7" s="192"/>
      <c r="F7" s="192"/>
      <c r="G7" s="192"/>
      <c r="H7" s="217"/>
    </row>
    <row r="8" spans="1:20" ht="18.75" customHeight="1" x14ac:dyDescent="0.2">
      <c r="A8" s="18" t="s">
        <v>358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2.75" x14ac:dyDescent="0.2">
      <c r="A9" s="122" t="s">
        <v>359</v>
      </c>
      <c r="B9" s="122">
        <v>89425</v>
      </c>
      <c r="C9" s="122">
        <v>150</v>
      </c>
      <c r="D9" s="122">
        <v>105.094358965566</v>
      </c>
      <c r="E9" s="122">
        <v>0</v>
      </c>
      <c r="F9" s="122">
        <v>0</v>
      </c>
      <c r="G9" s="122">
        <v>45</v>
      </c>
      <c r="H9" s="122">
        <v>0</v>
      </c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</row>
    <row r="10" spans="1:20" ht="12.75" x14ac:dyDescent="0.2">
      <c r="A10" s="122" t="s">
        <v>360</v>
      </c>
      <c r="B10" s="122">
        <v>32421</v>
      </c>
      <c r="C10" s="122">
        <v>150</v>
      </c>
      <c r="D10" s="122">
        <v>105.094358965566</v>
      </c>
      <c r="E10" s="122">
        <v>0</v>
      </c>
      <c r="F10" s="122">
        <v>0</v>
      </c>
      <c r="G10" s="122">
        <v>45</v>
      </c>
      <c r="H10" s="122">
        <v>0</v>
      </c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</row>
    <row r="11" spans="1:20" ht="12.75" x14ac:dyDescent="0.2">
      <c r="A11" s="122" t="s">
        <v>361</v>
      </c>
      <c r="B11" s="122">
        <v>26984</v>
      </c>
      <c r="C11" s="122">
        <v>150</v>
      </c>
      <c r="D11" s="122">
        <v>105.094358965566</v>
      </c>
      <c r="E11" s="122">
        <v>0</v>
      </c>
      <c r="F11" s="122">
        <v>0</v>
      </c>
      <c r="G11" s="122">
        <v>45</v>
      </c>
      <c r="H11" s="122">
        <v>0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</row>
    <row r="12" spans="1:20" ht="12.75" x14ac:dyDescent="0.2">
      <c r="A12" s="122" t="s">
        <v>362</v>
      </c>
      <c r="B12" s="122">
        <v>83866</v>
      </c>
      <c r="C12" s="122">
        <v>150</v>
      </c>
      <c r="D12" s="122">
        <v>105.094358965566</v>
      </c>
      <c r="E12" s="122">
        <v>0</v>
      </c>
      <c r="F12" s="122">
        <v>0</v>
      </c>
      <c r="G12" s="122">
        <v>45</v>
      </c>
      <c r="H12" s="122">
        <v>0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</row>
    <row r="13" spans="1:20" ht="12.75" x14ac:dyDescent="0.2">
      <c r="A13" s="122" t="s">
        <v>363</v>
      </c>
      <c r="B13" s="122">
        <v>105311</v>
      </c>
      <c r="C13" s="122">
        <v>150</v>
      </c>
      <c r="D13" s="122">
        <v>105.094358965566</v>
      </c>
      <c r="E13" s="122">
        <v>0</v>
      </c>
      <c r="F13" s="122">
        <v>0</v>
      </c>
      <c r="G13" s="122">
        <v>45</v>
      </c>
      <c r="H13" s="122">
        <v>0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</row>
    <row r="14" spans="1:20" ht="12.75" x14ac:dyDescent="0.2">
      <c r="A14" s="122" t="s">
        <v>364</v>
      </c>
      <c r="B14" s="122">
        <v>72429</v>
      </c>
      <c r="C14" s="122">
        <v>150</v>
      </c>
      <c r="D14" s="122">
        <v>105.094358965566</v>
      </c>
      <c r="E14" s="122">
        <v>0</v>
      </c>
      <c r="F14" s="122">
        <v>0</v>
      </c>
      <c r="G14" s="122">
        <v>45</v>
      </c>
      <c r="H14" s="122">
        <v>0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</row>
    <row r="15" spans="1:20" ht="12.75" x14ac:dyDescent="0.2">
      <c r="A15" s="122" t="s">
        <v>365</v>
      </c>
      <c r="B15" s="122">
        <v>46302</v>
      </c>
      <c r="C15" s="122">
        <v>261</v>
      </c>
      <c r="D15" s="122">
        <v>105.094358965566</v>
      </c>
      <c r="E15" s="122">
        <v>0</v>
      </c>
      <c r="F15" s="122">
        <v>0</v>
      </c>
      <c r="G15" s="122">
        <v>156</v>
      </c>
      <c r="H15" s="122">
        <v>0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</row>
    <row r="16" spans="1:20" ht="12.75" x14ac:dyDescent="0.2">
      <c r="A16" s="122" t="s">
        <v>366</v>
      </c>
      <c r="B16" s="122">
        <v>97986</v>
      </c>
      <c r="C16" s="122">
        <v>261</v>
      </c>
      <c r="D16" s="122">
        <v>105.094358965566</v>
      </c>
      <c r="E16" s="122">
        <v>0</v>
      </c>
      <c r="F16" s="122">
        <v>0</v>
      </c>
      <c r="G16" s="122">
        <v>156</v>
      </c>
      <c r="H16" s="122">
        <v>0</v>
      </c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</row>
    <row r="17" spans="1:20" ht="12.75" x14ac:dyDescent="0.2">
      <c r="A17" s="122" t="s">
        <v>367</v>
      </c>
      <c r="B17" s="122">
        <v>58669</v>
      </c>
      <c r="C17" s="122">
        <v>150</v>
      </c>
      <c r="D17" s="122">
        <v>105.094358965566</v>
      </c>
      <c r="E17" s="122">
        <v>0</v>
      </c>
      <c r="F17" s="122">
        <v>0</v>
      </c>
      <c r="G17" s="122">
        <v>45</v>
      </c>
      <c r="H17" s="122">
        <v>0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</row>
    <row r="18" spans="1:20" ht="12.75" x14ac:dyDescent="0.2">
      <c r="A18" s="122" t="s">
        <v>368</v>
      </c>
      <c r="B18" s="122">
        <v>10192</v>
      </c>
      <c r="C18" s="122">
        <v>150</v>
      </c>
      <c r="D18" s="122">
        <v>105.094358965566</v>
      </c>
      <c r="E18" s="122">
        <v>0</v>
      </c>
      <c r="F18" s="122">
        <v>0</v>
      </c>
      <c r="G18" s="122">
        <v>45</v>
      </c>
      <c r="H18" s="122">
        <v>0</v>
      </c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</row>
    <row r="19" spans="1:20" ht="12.75" x14ac:dyDescent="0.2">
      <c r="A19" s="122" t="s">
        <v>369</v>
      </c>
      <c r="B19" s="122">
        <v>27500</v>
      </c>
      <c r="C19" s="122">
        <v>150</v>
      </c>
      <c r="D19" s="122">
        <v>105.094358965566</v>
      </c>
      <c r="E19" s="122">
        <v>0</v>
      </c>
      <c r="F19" s="122">
        <v>0</v>
      </c>
      <c r="G19" s="122">
        <v>45</v>
      </c>
      <c r="H19" s="122">
        <v>0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</row>
    <row r="20" spans="1:20" ht="12.75" x14ac:dyDescent="0.2">
      <c r="A20" s="122" t="s">
        <v>370</v>
      </c>
      <c r="B20" s="122">
        <v>16426</v>
      </c>
      <c r="C20" s="122">
        <v>150</v>
      </c>
      <c r="D20" s="122">
        <v>105.094358965566</v>
      </c>
      <c r="E20" s="122">
        <v>0</v>
      </c>
      <c r="F20" s="122">
        <v>0</v>
      </c>
      <c r="G20" s="122">
        <v>45</v>
      </c>
      <c r="H20" s="122">
        <v>0</v>
      </c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</row>
    <row r="21" spans="1:20" ht="12.75" x14ac:dyDescent="0.2">
      <c r="A21" s="122" t="s">
        <v>371</v>
      </c>
      <c r="B21" s="122">
        <v>44786</v>
      </c>
      <c r="C21" s="122">
        <v>150</v>
      </c>
      <c r="D21" s="122">
        <v>105.094358965566</v>
      </c>
      <c r="E21" s="122">
        <v>0</v>
      </c>
      <c r="F21" s="122">
        <v>0</v>
      </c>
      <c r="G21" s="122">
        <v>45</v>
      </c>
      <c r="H21" s="122">
        <v>0</v>
      </c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</row>
    <row r="22" spans="1:20" ht="12.75" x14ac:dyDescent="0.2">
      <c r="A22" s="122" t="s">
        <v>372</v>
      </c>
      <c r="B22" s="122">
        <v>70251</v>
      </c>
      <c r="C22" s="122">
        <v>150</v>
      </c>
      <c r="D22" s="122">
        <v>105.094358965566</v>
      </c>
      <c r="E22" s="122">
        <v>0</v>
      </c>
      <c r="F22" s="122">
        <v>0</v>
      </c>
      <c r="G22" s="122">
        <v>45</v>
      </c>
      <c r="H22" s="122">
        <v>0</v>
      </c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</row>
    <row r="23" spans="1:20" ht="12.75" x14ac:dyDescent="0.2">
      <c r="A23" s="122" t="s">
        <v>373</v>
      </c>
      <c r="B23" s="122">
        <v>76158</v>
      </c>
      <c r="C23" s="122">
        <v>261</v>
      </c>
      <c r="D23" s="122">
        <v>105.094358965566</v>
      </c>
      <c r="E23" s="122">
        <v>0</v>
      </c>
      <c r="F23" s="122">
        <v>0</v>
      </c>
      <c r="G23" s="122">
        <v>156</v>
      </c>
      <c r="H23" s="122">
        <v>0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</row>
    <row r="24" spans="1:20" ht="12.75" x14ac:dyDescent="0.2">
      <c r="A24" s="122" t="s">
        <v>374</v>
      </c>
      <c r="B24" s="122">
        <v>923516</v>
      </c>
      <c r="C24" s="122">
        <v>651</v>
      </c>
      <c r="D24" s="122">
        <v>105.094358965566</v>
      </c>
      <c r="E24" s="122">
        <v>0</v>
      </c>
      <c r="F24" s="122">
        <v>0</v>
      </c>
      <c r="G24" s="122">
        <v>546</v>
      </c>
      <c r="H24" s="122">
        <v>0</v>
      </c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</row>
    <row r="25" spans="1:20" ht="12.75" x14ac:dyDescent="0.2">
      <c r="A25" s="122" t="s">
        <v>375</v>
      </c>
      <c r="B25" s="122">
        <v>46110</v>
      </c>
      <c r="C25" s="122">
        <v>261</v>
      </c>
      <c r="D25" s="122">
        <v>105.094358965566</v>
      </c>
      <c r="E25" s="122">
        <v>0</v>
      </c>
      <c r="F25" s="122">
        <v>0</v>
      </c>
      <c r="G25" s="122">
        <v>156</v>
      </c>
      <c r="H25" s="122">
        <v>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</row>
    <row r="26" spans="1:20" ht="12.75" x14ac:dyDescent="0.2">
      <c r="A26" s="122" t="s">
        <v>376</v>
      </c>
      <c r="B26" s="122">
        <v>93202</v>
      </c>
      <c r="C26" s="122">
        <v>206</v>
      </c>
      <c r="D26" s="122">
        <v>105.094358965566</v>
      </c>
      <c r="E26" s="122">
        <v>0</v>
      </c>
      <c r="F26" s="122">
        <v>0</v>
      </c>
      <c r="G26" s="122">
        <v>101</v>
      </c>
      <c r="H26" s="122">
        <v>0</v>
      </c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</row>
    <row r="27" spans="1:20" ht="12.75" x14ac:dyDescent="0.2">
      <c r="A27" s="122" t="s">
        <v>377</v>
      </c>
      <c r="B27" s="122">
        <v>46177</v>
      </c>
      <c r="C27" s="122">
        <v>150</v>
      </c>
      <c r="D27" s="122">
        <v>105.094358965566</v>
      </c>
      <c r="E27" s="122">
        <v>0</v>
      </c>
      <c r="F27" s="122">
        <v>0</v>
      </c>
      <c r="G27" s="122">
        <v>45</v>
      </c>
      <c r="H27" s="122">
        <v>0</v>
      </c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</row>
    <row r="28" spans="1:20" ht="12.75" x14ac:dyDescent="0.2">
      <c r="A28" s="122" t="s">
        <v>378</v>
      </c>
      <c r="B28" s="122">
        <v>68281</v>
      </c>
      <c r="C28" s="122">
        <v>150</v>
      </c>
      <c r="D28" s="122">
        <v>105.094358965566</v>
      </c>
      <c r="E28" s="122">
        <v>0</v>
      </c>
      <c r="F28" s="122">
        <v>0</v>
      </c>
      <c r="G28" s="122">
        <v>45</v>
      </c>
      <c r="H28" s="122">
        <v>0</v>
      </c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</row>
    <row r="29" spans="1:20" ht="12.75" x14ac:dyDescent="0.2">
      <c r="A29" s="122" t="s">
        <v>379</v>
      </c>
      <c r="B29" s="122">
        <v>42661</v>
      </c>
      <c r="C29" s="122">
        <v>150</v>
      </c>
      <c r="D29" s="122">
        <v>105.094358965566</v>
      </c>
      <c r="E29" s="122">
        <v>0</v>
      </c>
      <c r="F29" s="122">
        <v>0</v>
      </c>
      <c r="G29" s="122">
        <v>45</v>
      </c>
      <c r="H29" s="122">
        <v>0</v>
      </c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</row>
    <row r="30" spans="1:20" ht="12.75" x14ac:dyDescent="0.2">
      <c r="A30" s="122" t="s">
        <v>380</v>
      </c>
      <c r="B30" s="122">
        <v>25789</v>
      </c>
      <c r="C30" s="122">
        <v>150</v>
      </c>
      <c r="D30" s="122">
        <v>105.094358965566</v>
      </c>
      <c r="E30" s="122">
        <v>0</v>
      </c>
      <c r="F30" s="122">
        <v>0</v>
      </c>
      <c r="G30" s="122">
        <v>45</v>
      </c>
      <c r="H30" s="122">
        <v>0</v>
      </c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</row>
    <row r="31" spans="1:20" ht="12.75" x14ac:dyDescent="0.2">
      <c r="A31" s="122" t="s">
        <v>381</v>
      </c>
      <c r="B31" s="122">
        <v>32380</v>
      </c>
      <c r="C31" s="122">
        <v>150</v>
      </c>
      <c r="D31" s="122">
        <v>105.094358965566</v>
      </c>
      <c r="E31" s="122">
        <v>0</v>
      </c>
      <c r="F31" s="122">
        <v>0</v>
      </c>
      <c r="G31" s="122">
        <v>45</v>
      </c>
      <c r="H31" s="122">
        <v>0</v>
      </c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</row>
    <row r="32" spans="1:20" ht="12.75" x14ac:dyDescent="0.2">
      <c r="A32" s="122" t="s">
        <v>382</v>
      </c>
      <c r="B32" s="122">
        <v>11380</v>
      </c>
      <c r="C32" s="122">
        <v>150</v>
      </c>
      <c r="D32" s="122">
        <v>105.094358965566</v>
      </c>
      <c r="E32" s="122">
        <v>0</v>
      </c>
      <c r="F32" s="122">
        <v>0</v>
      </c>
      <c r="G32" s="122">
        <v>45</v>
      </c>
      <c r="H32" s="122">
        <v>0</v>
      </c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</row>
    <row r="33" spans="1:20" ht="12.75" x14ac:dyDescent="0.2">
      <c r="A33" s="122" t="s">
        <v>383</v>
      </c>
      <c r="B33" s="122">
        <v>41107</v>
      </c>
      <c r="C33" s="122">
        <v>150</v>
      </c>
      <c r="D33" s="122">
        <v>105.094358965566</v>
      </c>
      <c r="E33" s="122">
        <v>0</v>
      </c>
      <c r="F33" s="122">
        <v>0</v>
      </c>
      <c r="G33" s="122">
        <v>45</v>
      </c>
      <c r="H33" s="122">
        <v>0</v>
      </c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</row>
    <row r="34" spans="1:20" ht="12.75" x14ac:dyDescent="0.2">
      <c r="A34" s="122" t="s">
        <v>384</v>
      </c>
      <c r="B34" s="122">
        <v>42130</v>
      </c>
      <c r="C34" s="122">
        <v>150</v>
      </c>
      <c r="D34" s="122">
        <v>105.094358965566</v>
      </c>
      <c r="E34" s="122">
        <v>0</v>
      </c>
      <c r="F34" s="122">
        <v>0</v>
      </c>
      <c r="G34" s="122">
        <v>45</v>
      </c>
      <c r="H34" s="122">
        <v>0</v>
      </c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</row>
    <row r="35" spans="1:20" ht="14.25" customHeight="1" x14ac:dyDescent="0.2">
      <c r="A35" s="19" t="s">
        <v>385</v>
      </c>
      <c r="B35" s="122"/>
      <c r="C35" s="122"/>
      <c r="D35" s="122"/>
      <c r="E35" s="19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1:20" ht="12.75" x14ac:dyDescent="0.2">
      <c r="A36" s="122" t="s">
        <v>386</v>
      </c>
      <c r="B36" s="122">
        <v>41893</v>
      </c>
      <c r="C36" s="122">
        <v>66</v>
      </c>
      <c r="D36" s="122">
        <v>20.7999883635331</v>
      </c>
      <c r="E36" s="122">
        <v>0</v>
      </c>
      <c r="F36" s="122">
        <v>0</v>
      </c>
      <c r="G36" s="122">
        <v>45</v>
      </c>
      <c r="H36" s="122">
        <v>0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</row>
    <row r="37" spans="1:20" ht="12.75" x14ac:dyDescent="0.2">
      <c r="A37" s="122" t="s">
        <v>387</v>
      </c>
      <c r="B37" s="122">
        <v>13594</v>
      </c>
      <c r="C37" s="122">
        <v>200</v>
      </c>
      <c r="D37" s="122">
        <v>-15.165609760000899</v>
      </c>
      <c r="E37" s="122">
        <v>20</v>
      </c>
      <c r="F37" s="122">
        <v>0</v>
      </c>
      <c r="G37" s="122">
        <v>45</v>
      </c>
      <c r="H37" s="122">
        <v>150</v>
      </c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</row>
    <row r="38" spans="1:20" ht="12.75" x14ac:dyDescent="0.2">
      <c r="A38" s="122" t="s">
        <v>388</v>
      </c>
      <c r="B38" s="122">
        <v>20279</v>
      </c>
      <c r="C38" s="122">
        <v>66</v>
      </c>
      <c r="D38" s="122">
        <v>20.7999883635331</v>
      </c>
      <c r="E38" s="122">
        <v>0</v>
      </c>
      <c r="F38" s="122">
        <v>0</v>
      </c>
      <c r="G38" s="122">
        <v>45</v>
      </c>
      <c r="H38" s="122">
        <v>0</v>
      </c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</row>
    <row r="39" spans="1:20" ht="12.75" x14ac:dyDescent="0.2">
      <c r="A39" s="122" t="s">
        <v>389</v>
      </c>
      <c r="B39" s="122">
        <v>16869</v>
      </c>
      <c r="C39" s="122">
        <v>66</v>
      </c>
      <c r="D39" s="122">
        <v>20.7999883635331</v>
      </c>
      <c r="E39" s="122">
        <v>0</v>
      </c>
      <c r="F39" s="122">
        <v>0</v>
      </c>
      <c r="G39" s="122">
        <v>45</v>
      </c>
      <c r="H39" s="122">
        <v>0</v>
      </c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</row>
    <row r="40" spans="1:20" ht="12.75" x14ac:dyDescent="0.2">
      <c r="A40" s="122" t="s">
        <v>390</v>
      </c>
      <c r="B40" s="122">
        <v>20547</v>
      </c>
      <c r="C40" s="122">
        <v>86</v>
      </c>
      <c r="D40" s="122">
        <v>20.7999883635331</v>
      </c>
      <c r="E40" s="122">
        <v>20</v>
      </c>
      <c r="F40" s="122">
        <v>0</v>
      </c>
      <c r="G40" s="122">
        <v>45</v>
      </c>
      <c r="H40" s="122">
        <v>0</v>
      </c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</row>
    <row r="41" spans="1:20" ht="12.75" x14ac:dyDescent="0.2">
      <c r="A41" s="122" t="s">
        <v>385</v>
      </c>
      <c r="B41" s="122">
        <v>210126</v>
      </c>
      <c r="C41" s="122">
        <v>122</v>
      </c>
      <c r="D41" s="122">
        <v>20.7999883635331</v>
      </c>
      <c r="E41" s="122">
        <v>0</v>
      </c>
      <c r="F41" s="122">
        <v>0</v>
      </c>
      <c r="G41" s="122">
        <v>101</v>
      </c>
      <c r="H41" s="122">
        <v>0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</row>
    <row r="42" spans="1:20" ht="12.75" x14ac:dyDescent="0.2">
      <c r="A42" s="122" t="s">
        <v>391</v>
      </c>
      <c r="B42" s="122">
        <v>9293</v>
      </c>
      <c r="C42" s="122">
        <v>86</v>
      </c>
      <c r="D42" s="122">
        <v>20.7999883635331</v>
      </c>
      <c r="E42" s="122">
        <v>20</v>
      </c>
      <c r="F42" s="122">
        <v>0</v>
      </c>
      <c r="G42" s="122">
        <v>45</v>
      </c>
      <c r="H42" s="122">
        <v>0</v>
      </c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</row>
    <row r="43" spans="1:20" ht="12.75" x14ac:dyDescent="0.2">
      <c r="A43" s="122" t="s">
        <v>392</v>
      </c>
      <c r="B43" s="122">
        <v>21563</v>
      </c>
      <c r="C43" s="122">
        <v>66</v>
      </c>
      <c r="D43" s="122">
        <v>20.7999883635331</v>
      </c>
      <c r="E43" s="122">
        <v>0</v>
      </c>
      <c r="F43" s="122">
        <v>0</v>
      </c>
      <c r="G43" s="122">
        <v>45</v>
      </c>
      <c r="H43" s="122">
        <v>0</v>
      </c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</row>
    <row r="44" spans="1:20" ht="14.25" customHeight="1" x14ac:dyDescent="0.2">
      <c r="A44" s="19" t="s">
        <v>393</v>
      </c>
      <c r="B44" s="122"/>
      <c r="C44" s="122"/>
      <c r="D44" s="122"/>
      <c r="E44" s="19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</row>
    <row r="45" spans="1:20" ht="12.75" x14ac:dyDescent="0.2">
      <c r="A45" s="122" t="s">
        <v>394</v>
      </c>
      <c r="B45" s="122">
        <v>102065</v>
      </c>
      <c r="C45" s="122">
        <v>73</v>
      </c>
      <c r="D45" s="122">
        <v>-27.528784114965699</v>
      </c>
      <c r="E45" s="122">
        <v>0</v>
      </c>
      <c r="F45" s="122">
        <v>0</v>
      </c>
      <c r="G45" s="122">
        <v>101</v>
      </c>
      <c r="H45" s="122">
        <v>0</v>
      </c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</row>
    <row r="46" spans="1:20" ht="12.75" x14ac:dyDescent="0.2">
      <c r="A46" s="122" t="s">
        <v>395</v>
      </c>
      <c r="B46" s="122">
        <v>16440</v>
      </c>
      <c r="C46" s="122">
        <v>17</v>
      </c>
      <c r="D46" s="122">
        <v>-27.528784114965699</v>
      </c>
      <c r="E46" s="122">
        <v>0</v>
      </c>
      <c r="F46" s="122">
        <v>0</v>
      </c>
      <c r="G46" s="122">
        <v>45</v>
      </c>
      <c r="H46" s="122">
        <v>0</v>
      </c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</row>
    <row r="47" spans="1:20" ht="12.75" x14ac:dyDescent="0.2">
      <c r="A47" s="122" t="s">
        <v>396</v>
      </c>
      <c r="B47" s="122">
        <v>10649</v>
      </c>
      <c r="C47" s="122">
        <v>-3</v>
      </c>
      <c r="D47" s="122">
        <v>-27.528784114965699</v>
      </c>
      <c r="E47" s="122">
        <v>-20</v>
      </c>
      <c r="F47" s="122">
        <v>0</v>
      </c>
      <c r="G47" s="122">
        <v>45</v>
      </c>
      <c r="H47" s="122">
        <v>0</v>
      </c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</row>
    <row r="48" spans="1:20" ht="12.75" x14ac:dyDescent="0.2">
      <c r="A48" s="122" t="s">
        <v>397</v>
      </c>
      <c r="B48" s="122">
        <v>33462</v>
      </c>
      <c r="C48" s="122">
        <v>17</v>
      </c>
      <c r="D48" s="122">
        <v>-27.528784114965699</v>
      </c>
      <c r="E48" s="122">
        <v>0</v>
      </c>
      <c r="F48" s="122">
        <v>0</v>
      </c>
      <c r="G48" s="122">
        <v>45</v>
      </c>
      <c r="H48" s="122">
        <v>0</v>
      </c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</row>
    <row r="49" spans="1:20" ht="12.75" x14ac:dyDescent="0.2">
      <c r="A49" s="122" t="s">
        <v>398</v>
      </c>
      <c r="B49" s="122">
        <v>54262</v>
      </c>
      <c r="C49" s="122">
        <v>-3</v>
      </c>
      <c r="D49" s="122">
        <v>-27.528784114965699</v>
      </c>
      <c r="E49" s="122">
        <v>-20</v>
      </c>
      <c r="F49" s="122">
        <v>0</v>
      </c>
      <c r="G49" s="122">
        <v>45</v>
      </c>
      <c r="H49" s="122">
        <v>0</v>
      </c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</row>
    <row r="50" spans="1:20" ht="12.75" x14ac:dyDescent="0.2">
      <c r="A50" s="122" t="s">
        <v>399</v>
      </c>
      <c r="B50" s="122">
        <v>11701</v>
      </c>
      <c r="C50" s="122">
        <v>-3</v>
      </c>
      <c r="D50" s="122">
        <v>-27.528784114965699</v>
      </c>
      <c r="E50" s="122">
        <v>-20</v>
      </c>
      <c r="F50" s="122">
        <v>0</v>
      </c>
      <c r="G50" s="122">
        <v>45</v>
      </c>
      <c r="H50" s="122">
        <v>0</v>
      </c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</row>
    <row r="51" spans="1:20" ht="12.75" x14ac:dyDescent="0.2">
      <c r="A51" s="122" t="s">
        <v>400</v>
      </c>
      <c r="B51" s="122">
        <v>34102</v>
      </c>
      <c r="C51" s="122">
        <v>17</v>
      </c>
      <c r="D51" s="122">
        <v>-27.528784114965699</v>
      </c>
      <c r="E51" s="122">
        <v>0</v>
      </c>
      <c r="F51" s="122">
        <v>0</v>
      </c>
      <c r="G51" s="122">
        <v>45</v>
      </c>
      <c r="H51" s="122">
        <v>0</v>
      </c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</row>
    <row r="52" spans="1:20" ht="12.75" x14ac:dyDescent="0.2">
      <c r="A52" s="122" t="s">
        <v>401</v>
      </c>
      <c r="B52" s="122">
        <v>12078</v>
      </c>
      <c r="C52" s="122">
        <v>-3</v>
      </c>
      <c r="D52" s="122">
        <v>-27.528784114965699</v>
      </c>
      <c r="E52" s="122">
        <v>-20</v>
      </c>
      <c r="F52" s="122">
        <v>0</v>
      </c>
      <c r="G52" s="122">
        <v>45</v>
      </c>
      <c r="H52" s="122">
        <v>0</v>
      </c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</row>
    <row r="53" spans="1:20" ht="12.75" x14ac:dyDescent="0.2">
      <c r="A53" s="122" t="s">
        <v>402</v>
      </c>
      <c r="B53" s="122">
        <v>8953</v>
      </c>
      <c r="C53" s="122">
        <v>17</v>
      </c>
      <c r="D53" s="122">
        <v>-27.528784114965699</v>
      </c>
      <c r="E53" s="122">
        <v>0</v>
      </c>
      <c r="F53" s="122">
        <v>0</v>
      </c>
      <c r="G53" s="122">
        <v>45</v>
      </c>
      <c r="H53" s="122">
        <v>0</v>
      </c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</row>
    <row r="54" spans="1:20" ht="14.25" customHeight="1" x14ac:dyDescent="0.2">
      <c r="A54" s="19" t="s">
        <v>403</v>
      </c>
      <c r="B54" s="122"/>
      <c r="C54" s="122"/>
      <c r="D54" s="122"/>
      <c r="E54" s="19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</row>
    <row r="55" spans="1:20" ht="12.75" x14ac:dyDescent="0.2">
      <c r="A55" s="122" t="s">
        <v>404</v>
      </c>
      <c r="B55" s="122">
        <v>5328</v>
      </c>
      <c r="C55" s="122">
        <v>600</v>
      </c>
      <c r="D55" s="122">
        <v>-69.776633997686602</v>
      </c>
      <c r="E55" s="122">
        <v>0</v>
      </c>
      <c r="F55" s="122">
        <v>475</v>
      </c>
      <c r="G55" s="122">
        <v>45</v>
      </c>
      <c r="H55" s="122">
        <v>150</v>
      </c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</row>
    <row r="56" spans="1:20" ht="12.75" x14ac:dyDescent="0.2">
      <c r="A56" s="122" t="s">
        <v>405</v>
      </c>
      <c r="B56" s="122">
        <v>21199</v>
      </c>
      <c r="C56" s="122">
        <v>-45</v>
      </c>
      <c r="D56" s="122">
        <v>-69.776633997686602</v>
      </c>
      <c r="E56" s="122">
        <v>-20</v>
      </c>
      <c r="F56" s="122">
        <v>0</v>
      </c>
      <c r="G56" s="122">
        <v>45</v>
      </c>
      <c r="H56" s="122">
        <v>0</v>
      </c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</row>
    <row r="57" spans="1:20" ht="12.75" x14ac:dyDescent="0.2">
      <c r="A57" s="122" t="s">
        <v>406</v>
      </c>
      <c r="B57" s="122">
        <v>9795</v>
      </c>
      <c r="C57" s="122">
        <v>600</v>
      </c>
      <c r="D57" s="122">
        <v>-69.776633997686602</v>
      </c>
      <c r="E57" s="122">
        <v>0</v>
      </c>
      <c r="F57" s="122">
        <v>375</v>
      </c>
      <c r="G57" s="122">
        <v>45</v>
      </c>
      <c r="H57" s="122">
        <v>250</v>
      </c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</row>
    <row r="58" spans="1:20" ht="12.75" x14ac:dyDescent="0.2">
      <c r="A58" s="122" t="s">
        <v>407</v>
      </c>
      <c r="B58" s="122">
        <v>152966</v>
      </c>
      <c r="C58" s="122">
        <v>11</v>
      </c>
      <c r="D58" s="122">
        <v>-69.776633997686602</v>
      </c>
      <c r="E58" s="122">
        <v>-20</v>
      </c>
      <c r="F58" s="122">
        <v>0</v>
      </c>
      <c r="G58" s="122">
        <v>101</v>
      </c>
      <c r="H58" s="122">
        <v>0</v>
      </c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</row>
    <row r="59" spans="1:20" ht="12.75" x14ac:dyDescent="0.2">
      <c r="A59" s="122" t="s">
        <v>408</v>
      </c>
      <c r="B59" s="122">
        <v>26602</v>
      </c>
      <c r="C59" s="122">
        <v>-25</v>
      </c>
      <c r="D59" s="122">
        <v>-69.776633997686602</v>
      </c>
      <c r="E59" s="122">
        <v>0</v>
      </c>
      <c r="F59" s="122">
        <v>0</v>
      </c>
      <c r="G59" s="122">
        <v>45</v>
      </c>
      <c r="H59" s="122">
        <v>0</v>
      </c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</row>
    <row r="60" spans="1:20" ht="12.75" x14ac:dyDescent="0.2">
      <c r="A60" s="122" t="s">
        <v>409</v>
      </c>
      <c r="B60" s="122">
        <v>42903</v>
      </c>
      <c r="C60" s="122">
        <v>-45</v>
      </c>
      <c r="D60" s="122">
        <v>-69.776633997686602</v>
      </c>
      <c r="E60" s="122">
        <v>-20</v>
      </c>
      <c r="F60" s="122">
        <v>0</v>
      </c>
      <c r="G60" s="122">
        <v>45</v>
      </c>
      <c r="H60" s="122">
        <v>0</v>
      </c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</row>
    <row r="61" spans="1:20" ht="12.75" x14ac:dyDescent="0.2">
      <c r="A61" s="122" t="s">
        <v>410</v>
      </c>
      <c r="B61" s="122">
        <v>137035</v>
      </c>
      <c r="C61" s="122">
        <v>11</v>
      </c>
      <c r="D61" s="122">
        <v>-69.776633997686602</v>
      </c>
      <c r="E61" s="122">
        <v>-20</v>
      </c>
      <c r="F61" s="122">
        <v>0</v>
      </c>
      <c r="G61" s="122">
        <v>101</v>
      </c>
      <c r="H61" s="122">
        <v>0</v>
      </c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</row>
    <row r="62" spans="1:20" ht="12.75" x14ac:dyDescent="0.2">
      <c r="A62" s="122" t="s">
        <v>411</v>
      </c>
      <c r="B62" s="122">
        <v>14240</v>
      </c>
      <c r="C62" s="122">
        <v>-45</v>
      </c>
      <c r="D62" s="122">
        <v>-69.776633997686602</v>
      </c>
      <c r="E62" s="122">
        <v>-20</v>
      </c>
      <c r="F62" s="122">
        <v>0</v>
      </c>
      <c r="G62" s="122">
        <v>45</v>
      </c>
      <c r="H62" s="122">
        <v>0</v>
      </c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</row>
    <row r="63" spans="1:20" ht="12.75" x14ac:dyDescent="0.2">
      <c r="A63" s="122" t="s">
        <v>412</v>
      </c>
      <c r="B63" s="122">
        <v>7407</v>
      </c>
      <c r="C63" s="122">
        <v>430</v>
      </c>
      <c r="D63" s="122">
        <v>-69.776633997686602</v>
      </c>
      <c r="E63" s="122">
        <v>-20</v>
      </c>
      <c r="F63" s="122">
        <v>475</v>
      </c>
      <c r="G63" s="122">
        <v>45</v>
      </c>
      <c r="H63" s="122">
        <v>0</v>
      </c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</row>
    <row r="64" spans="1:20" ht="12.75" x14ac:dyDescent="0.2">
      <c r="A64" s="122" t="s">
        <v>413</v>
      </c>
      <c r="B64" s="122">
        <v>7747</v>
      </c>
      <c r="C64" s="122">
        <v>580</v>
      </c>
      <c r="D64" s="122">
        <v>-69.776633997686602</v>
      </c>
      <c r="E64" s="122">
        <v>-20</v>
      </c>
      <c r="F64" s="122">
        <v>475</v>
      </c>
      <c r="G64" s="122">
        <v>45</v>
      </c>
      <c r="H64" s="122">
        <v>150</v>
      </c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</row>
    <row r="65" spans="1:20" ht="12.75" x14ac:dyDescent="0.2">
      <c r="A65" s="122" t="s">
        <v>414</v>
      </c>
      <c r="B65" s="122">
        <v>3658</v>
      </c>
      <c r="C65" s="122">
        <v>1425</v>
      </c>
      <c r="D65" s="122">
        <v>-69.776633997686602</v>
      </c>
      <c r="E65" s="122">
        <v>0</v>
      </c>
      <c r="F65" s="122">
        <v>1300</v>
      </c>
      <c r="G65" s="122">
        <v>45</v>
      </c>
      <c r="H65" s="122">
        <v>150</v>
      </c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</row>
    <row r="66" spans="1:20" ht="12.75" x14ac:dyDescent="0.2">
      <c r="A66" s="122" t="s">
        <v>415</v>
      </c>
      <c r="B66" s="122">
        <v>11545</v>
      </c>
      <c r="C66" s="122">
        <v>-25</v>
      </c>
      <c r="D66" s="122">
        <v>-69.776633997686602</v>
      </c>
      <c r="E66" s="122">
        <v>0</v>
      </c>
      <c r="F66" s="122">
        <v>0</v>
      </c>
      <c r="G66" s="122">
        <v>45</v>
      </c>
      <c r="H66" s="122">
        <v>0</v>
      </c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</row>
    <row r="67" spans="1:20" ht="12.75" x14ac:dyDescent="0.2">
      <c r="A67" s="122" t="s">
        <v>416</v>
      </c>
      <c r="B67" s="122">
        <v>5236</v>
      </c>
      <c r="C67" s="122">
        <v>580</v>
      </c>
      <c r="D67" s="122">
        <v>-69.776633997686602</v>
      </c>
      <c r="E67" s="122">
        <v>-20</v>
      </c>
      <c r="F67" s="122">
        <v>475</v>
      </c>
      <c r="G67" s="122">
        <v>45</v>
      </c>
      <c r="H67" s="122">
        <v>150</v>
      </c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</row>
    <row r="68" spans="1:20" ht="14.25" customHeight="1" x14ac:dyDescent="0.2">
      <c r="A68" s="19" t="s">
        <v>417</v>
      </c>
      <c r="B68" s="122"/>
      <c r="C68" s="122"/>
      <c r="D68" s="122"/>
      <c r="E68" s="19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</row>
    <row r="69" spans="1:20" ht="12.75" x14ac:dyDescent="0.2">
      <c r="A69" s="122" t="s">
        <v>418</v>
      </c>
      <c r="B69" s="122">
        <v>6537</v>
      </c>
      <c r="C69" s="122">
        <v>593</v>
      </c>
      <c r="D69" s="122">
        <v>-76.520183645849201</v>
      </c>
      <c r="E69" s="122">
        <v>0</v>
      </c>
      <c r="F69" s="122">
        <v>475</v>
      </c>
      <c r="G69" s="122">
        <v>45</v>
      </c>
      <c r="H69" s="122">
        <v>150</v>
      </c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</row>
    <row r="70" spans="1:20" ht="12.75" x14ac:dyDescent="0.2">
      <c r="A70" s="122" t="s">
        <v>419</v>
      </c>
      <c r="B70" s="122">
        <v>16790</v>
      </c>
      <c r="C70" s="122">
        <v>-10</v>
      </c>
      <c r="D70" s="122">
        <v>-76.520183645849201</v>
      </c>
      <c r="E70" s="122">
        <v>0</v>
      </c>
      <c r="F70" s="122">
        <v>0</v>
      </c>
      <c r="G70" s="122">
        <v>67</v>
      </c>
      <c r="H70" s="122">
        <v>0</v>
      </c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</row>
    <row r="71" spans="1:20" ht="12.75" x14ac:dyDescent="0.2">
      <c r="A71" s="122" t="s">
        <v>420</v>
      </c>
      <c r="B71" s="122">
        <v>29272</v>
      </c>
      <c r="C71" s="122">
        <v>-10</v>
      </c>
      <c r="D71" s="122">
        <v>-76.520183645849201</v>
      </c>
      <c r="E71" s="122">
        <v>0</v>
      </c>
      <c r="F71" s="122">
        <v>0</v>
      </c>
      <c r="G71" s="122">
        <v>67</v>
      </c>
      <c r="H71" s="122">
        <v>0</v>
      </c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</row>
    <row r="72" spans="1:20" ht="12.75" x14ac:dyDescent="0.2">
      <c r="A72" s="122" t="s">
        <v>421</v>
      </c>
      <c r="B72" s="122">
        <v>9514</v>
      </c>
      <c r="C72" s="122">
        <v>-10</v>
      </c>
      <c r="D72" s="122">
        <v>-76.520183645849201</v>
      </c>
      <c r="E72" s="122">
        <v>0</v>
      </c>
      <c r="F72" s="122">
        <v>0</v>
      </c>
      <c r="G72" s="122">
        <v>67</v>
      </c>
      <c r="H72" s="122">
        <v>0</v>
      </c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</row>
    <row r="73" spans="1:20" ht="12.75" x14ac:dyDescent="0.2">
      <c r="A73" s="122" t="s">
        <v>422</v>
      </c>
      <c r="B73" s="122">
        <v>11314</v>
      </c>
      <c r="C73" s="122">
        <v>-52</v>
      </c>
      <c r="D73" s="122">
        <v>-76.520183645849201</v>
      </c>
      <c r="E73" s="122">
        <v>-20</v>
      </c>
      <c r="F73" s="122">
        <v>0</v>
      </c>
      <c r="G73" s="122">
        <v>45</v>
      </c>
      <c r="H73" s="122">
        <v>0</v>
      </c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</row>
    <row r="74" spans="1:20" ht="12.75" x14ac:dyDescent="0.2">
      <c r="A74" s="122" t="s">
        <v>423</v>
      </c>
      <c r="B74" s="122">
        <v>133310</v>
      </c>
      <c r="C74" s="122">
        <v>4</v>
      </c>
      <c r="D74" s="122">
        <v>-76.520183645849201</v>
      </c>
      <c r="E74" s="122">
        <v>-20</v>
      </c>
      <c r="F74" s="122">
        <v>0</v>
      </c>
      <c r="G74" s="122">
        <v>101</v>
      </c>
      <c r="H74" s="122">
        <v>0</v>
      </c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</row>
    <row r="75" spans="1:20" ht="12.75" x14ac:dyDescent="0.2">
      <c r="A75" s="122" t="s">
        <v>424</v>
      </c>
      <c r="B75" s="122">
        <v>7157</v>
      </c>
      <c r="C75" s="122">
        <v>443</v>
      </c>
      <c r="D75" s="122">
        <v>-76.520183645849201</v>
      </c>
      <c r="E75" s="122">
        <v>0</v>
      </c>
      <c r="F75" s="122">
        <v>475</v>
      </c>
      <c r="G75" s="122">
        <v>45</v>
      </c>
      <c r="H75" s="122">
        <v>0</v>
      </c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</row>
    <row r="76" spans="1:20" ht="12.75" x14ac:dyDescent="0.2">
      <c r="A76" s="122" t="s">
        <v>425</v>
      </c>
      <c r="B76" s="122">
        <v>30451</v>
      </c>
      <c r="C76" s="122">
        <v>-10</v>
      </c>
      <c r="D76" s="122">
        <v>-76.520183645849201</v>
      </c>
      <c r="E76" s="122">
        <v>0</v>
      </c>
      <c r="F76" s="122">
        <v>0</v>
      </c>
      <c r="G76" s="122">
        <v>67</v>
      </c>
      <c r="H76" s="122">
        <v>0</v>
      </c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</row>
    <row r="77" spans="1:20" ht="12.75" x14ac:dyDescent="0.2">
      <c r="A77" s="122" t="s">
        <v>426</v>
      </c>
      <c r="B77" s="122">
        <v>11228</v>
      </c>
      <c r="C77" s="122">
        <v>-10</v>
      </c>
      <c r="D77" s="122">
        <v>-76.520183645849201</v>
      </c>
      <c r="E77" s="122">
        <v>0</v>
      </c>
      <c r="F77" s="122">
        <v>0</v>
      </c>
      <c r="G77" s="122">
        <v>67</v>
      </c>
      <c r="H77" s="122">
        <v>0</v>
      </c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</row>
    <row r="78" spans="1:20" ht="12.75" x14ac:dyDescent="0.2">
      <c r="A78" s="122" t="s">
        <v>427</v>
      </c>
      <c r="B78" s="122">
        <v>18546</v>
      </c>
      <c r="C78" s="122">
        <v>-10</v>
      </c>
      <c r="D78" s="122">
        <v>-76.520183645849201</v>
      </c>
      <c r="E78" s="122">
        <v>0</v>
      </c>
      <c r="F78" s="122">
        <v>0</v>
      </c>
      <c r="G78" s="122">
        <v>67</v>
      </c>
      <c r="H78" s="122">
        <v>0</v>
      </c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</row>
    <row r="79" spans="1:20" ht="12.75" x14ac:dyDescent="0.2">
      <c r="A79" s="122" t="s">
        <v>428</v>
      </c>
      <c r="B79" s="122">
        <v>13372</v>
      </c>
      <c r="C79" s="122">
        <v>-10</v>
      </c>
      <c r="D79" s="122">
        <v>-76.520183645849201</v>
      </c>
      <c r="E79" s="122">
        <v>0</v>
      </c>
      <c r="F79" s="122">
        <v>0</v>
      </c>
      <c r="G79" s="122">
        <v>67</v>
      </c>
      <c r="H79" s="122">
        <v>0</v>
      </c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</row>
    <row r="80" spans="1:20" ht="12.75" x14ac:dyDescent="0.2">
      <c r="A80" s="122" t="s">
        <v>429</v>
      </c>
      <c r="B80" s="122">
        <v>26873</v>
      </c>
      <c r="C80" s="122">
        <v>-10</v>
      </c>
      <c r="D80" s="122">
        <v>-76.520183645849201</v>
      </c>
      <c r="E80" s="122">
        <v>0</v>
      </c>
      <c r="F80" s="122">
        <v>0</v>
      </c>
      <c r="G80" s="122">
        <v>67</v>
      </c>
      <c r="H80" s="122">
        <v>0</v>
      </c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</row>
    <row r="81" spans="1:20" ht="12.75" x14ac:dyDescent="0.2">
      <c r="A81" s="122" t="s">
        <v>430</v>
      </c>
      <c r="B81" s="122">
        <v>33473</v>
      </c>
      <c r="C81" s="122">
        <v>-10</v>
      </c>
      <c r="D81" s="122">
        <v>-76.520183645849201</v>
      </c>
      <c r="E81" s="122">
        <v>0</v>
      </c>
      <c r="F81" s="122">
        <v>0</v>
      </c>
      <c r="G81" s="122">
        <v>67</v>
      </c>
      <c r="H81" s="122">
        <v>0</v>
      </c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</row>
    <row r="82" spans="1:20" ht="14.25" customHeight="1" x14ac:dyDescent="0.2">
      <c r="A82" s="19" t="s">
        <v>431</v>
      </c>
      <c r="B82" s="122"/>
      <c r="C82" s="122"/>
      <c r="D82" s="122"/>
      <c r="E82" s="19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</row>
    <row r="83" spans="1:20" ht="12.75" x14ac:dyDescent="0.2">
      <c r="A83" s="122" t="s">
        <v>432</v>
      </c>
      <c r="B83" s="122">
        <v>19581</v>
      </c>
      <c r="C83" s="122">
        <v>-68</v>
      </c>
      <c r="D83" s="122">
        <v>-93.379057766255798</v>
      </c>
      <c r="E83" s="122">
        <v>-20</v>
      </c>
      <c r="F83" s="122">
        <v>0</v>
      </c>
      <c r="G83" s="122">
        <v>45</v>
      </c>
      <c r="H83" s="122">
        <v>0</v>
      </c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</row>
    <row r="84" spans="1:20" ht="12.75" x14ac:dyDescent="0.2">
      <c r="A84" s="122" t="s">
        <v>433</v>
      </c>
      <c r="B84" s="122">
        <v>8516</v>
      </c>
      <c r="C84" s="122">
        <v>-46</v>
      </c>
      <c r="D84" s="122">
        <v>-93.379057766255798</v>
      </c>
      <c r="E84" s="122">
        <v>-20</v>
      </c>
      <c r="F84" s="122">
        <v>0</v>
      </c>
      <c r="G84" s="122">
        <v>67</v>
      </c>
      <c r="H84" s="122">
        <v>0</v>
      </c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</row>
    <row r="85" spans="1:20" ht="12.75" x14ac:dyDescent="0.2">
      <c r="A85" s="122" t="s">
        <v>434</v>
      </c>
      <c r="B85" s="122">
        <v>27638</v>
      </c>
      <c r="C85" s="122">
        <v>-46</v>
      </c>
      <c r="D85" s="122">
        <v>-93.379057766255798</v>
      </c>
      <c r="E85" s="122">
        <v>-20</v>
      </c>
      <c r="F85" s="122">
        <v>0</v>
      </c>
      <c r="G85" s="122">
        <v>67</v>
      </c>
      <c r="H85" s="122">
        <v>0</v>
      </c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</row>
    <row r="86" spans="1:20" ht="12.75" x14ac:dyDescent="0.2">
      <c r="A86" s="122" t="s">
        <v>435</v>
      </c>
      <c r="B86" s="122">
        <v>9779</v>
      </c>
      <c r="C86" s="122">
        <v>-68</v>
      </c>
      <c r="D86" s="122">
        <v>-93.379057766255798</v>
      </c>
      <c r="E86" s="122">
        <v>-20</v>
      </c>
      <c r="F86" s="122">
        <v>0</v>
      </c>
      <c r="G86" s="122">
        <v>45</v>
      </c>
      <c r="H86" s="122">
        <v>0</v>
      </c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</row>
    <row r="87" spans="1:20" ht="12.75" x14ac:dyDescent="0.2">
      <c r="A87" s="122" t="s">
        <v>436</v>
      </c>
      <c r="B87" s="122">
        <v>12260</v>
      </c>
      <c r="C87" s="122">
        <v>104</v>
      </c>
      <c r="D87" s="122">
        <v>-93.379057766255798</v>
      </c>
      <c r="E87" s="122">
        <v>-20</v>
      </c>
      <c r="F87" s="122">
        <v>0</v>
      </c>
      <c r="G87" s="122">
        <v>67</v>
      </c>
      <c r="H87" s="122">
        <v>150</v>
      </c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</row>
    <row r="88" spans="1:20" ht="12.75" x14ac:dyDescent="0.2">
      <c r="A88" s="122" t="s">
        <v>437</v>
      </c>
      <c r="B88" s="122">
        <v>9319</v>
      </c>
      <c r="C88" s="122">
        <v>499</v>
      </c>
      <c r="D88" s="122">
        <v>-93.379057766255798</v>
      </c>
      <c r="E88" s="122">
        <v>0</v>
      </c>
      <c r="F88" s="122">
        <v>375</v>
      </c>
      <c r="G88" s="122">
        <v>67</v>
      </c>
      <c r="H88" s="122">
        <v>150</v>
      </c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</row>
    <row r="89" spans="1:20" ht="12.75" x14ac:dyDescent="0.2">
      <c r="A89" s="122" t="s">
        <v>438</v>
      </c>
      <c r="B89" s="122">
        <v>88108</v>
      </c>
      <c r="C89" s="122">
        <v>-12</v>
      </c>
      <c r="D89" s="122">
        <v>-93.379057766255798</v>
      </c>
      <c r="E89" s="122">
        <v>-20</v>
      </c>
      <c r="F89" s="122">
        <v>0</v>
      </c>
      <c r="G89" s="122">
        <v>101</v>
      </c>
      <c r="H89" s="122">
        <v>0</v>
      </c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</row>
    <row r="90" spans="1:20" ht="12.75" x14ac:dyDescent="0.2">
      <c r="A90" s="122" t="s">
        <v>439</v>
      </c>
      <c r="B90" s="122">
        <v>16168</v>
      </c>
      <c r="C90" s="122">
        <v>-68</v>
      </c>
      <c r="D90" s="122">
        <v>-93.379057766255798</v>
      </c>
      <c r="E90" s="122">
        <v>-20</v>
      </c>
      <c r="F90" s="122">
        <v>0</v>
      </c>
      <c r="G90" s="122">
        <v>45</v>
      </c>
      <c r="H90" s="122">
        <v>0</v>
      </c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</row>
    <row r="91" spans="1:20" ht="14.25" customHeight="1" x14ac:dyDescent="0.2">
      <c r="A91" s="19" t="s">
        <v>440</v>
      </c>
      <c r="B91" s="122"/>
      <c r="C91" s="122"/>
      <c r="D91" s="122"/>
      <c r="E91" s="19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</row>
    <row r="92" spans="1:20" ht="12.75" x14ac:dyDescent="0.2">
      <c r="A92" s="122" t="s">
        <v>441</v>
      </c>
      <c r="B92" s="122">
        <v>10681</v>
      </c>
      <c r="C92" s="122">
        <v>-85</v>
      </c>
      <c r="D92" s="122">
        <v>-88.883358000813999</v>
      </c>
      <c r="E92" s="122">
        <v>-41</v>
      </c>
      <c r="F92" s="122">
        <v>0</v>
      </c>
      <c r="G92" s="122">
        <v>45</v>
      </c>
      <c r="H92" s="122">
        <v>0</v>
      </c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</row>
    <row r="93" spans="1:20" ht="12.75" x14ac:dyDescent="0.2">
      <c r="A93" s="122" t="s">
        <v>442</v>
      </c>
      <c r="B93" s="122">
        <v>9090</v>
      </c>
      <c r="C93" s="122">
        <v>-42</v>
      </c>
      <c r="D93" s="122">
        <v>-88.883358000813999</v>
      </c>
      <c r="E93" s="122">
        <v>-20</v>
      </c>
      <c r="F93" s="122">
        <v>0</v>
      </c>
      <c r="G93" s="122">
        <v>67</v>
      </c>
      <c r="H93" s="122">
        <v>0</v>
      </c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</row>
    <row r="94" spans="1:20" ht="12.75" x14ac:dyDescent="0.2">
      <c r="A94" s="122" t="s">
        <v>443</v>
      </c>
      <c r="B94" s="122">
        <v>13919</v>
      </c>
      <c r="C94" s="122">
        <v>128</v>
      </c>
      <c r="D94" s="122">
        <v>-88.883358000813999</v>
      </c>
      <c r="E94" s="122">
        <v>0</v>
      </c>
      <c r="F94" s="122">
        <v>0</v>
      </c>
      <c r="G94" s="122">
        <v>67</v>
      </c>
      <c r="H94" s="122">
        <v>150</v>
      </c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</row>
    <row r="95" spans="1:20" ht="12.75" x14ac:dyDescent="0.2">
      <c r="A95" s="122" t="s">
        <v>444</v>
      </c>
      <c r="B95" s="122">
        <v>5857</v>
      </c>
      <c r="C95" s="122">
        <v>1408</v>
      </c>
      <c r="D95" s="122">
        <v>-88.883358000813999</v>
      </c>
      <c r="E95" s="122">
        <v>-20</v>
      </c>
      <c r="F95" s="122">
        <v>1300</v>
      </c>
      <c r="G95" s="122">
        <v>67</v>
      </c>
      <c r="H95" s="122">
        <v>150</v>
      </c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</row>
    <row r="96" spans="1:20" ht="12.75" x14ac:dyDescent="0.2">
      <c r="A96" s="122" t="s">
        <v>440</v>
      </c>
      <c r="B96" s="122">
        <v>65704</v>
      </c>
      <c r="C96" s="122">
        <v>-8</v>
      </c>
      <c r="D96" s="122">
        <v>-88.883358000813999</v>
      </c>
      <c r="E96" s="122">
        <v>-20</v>
      </c>
      <c r="F96" s="122">
        <v>0</v>
      </c>
      <c r="G96" s="122">
        <v>101</v>
      </c>
      <c r="H96" s="122">
        <v>0</v>
      </c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</row>
    <row r="97" spans="1:20" ht="12.75" x14ac:dyDescent="0.2">
      <c r="A97" s="122" t="s">
        <v>445</v>
      </c>
      <c r="B97" s="122">
        <v>13144</v>
      </c>
      <c r="C97" s="122">
        <v>-64</v>
      </c>
      <c r="D97" s="122">
        <v>-88.883358000813999</v>
      </c>
      <c r="E97" s="122">
        <v>-20</v>
      </c>
      <c r="F97" s="122">
        <v>0</v>
      </c>
      <c r="G97" s="122">
        <v>45</v>
      </c>
      <c r="H97" s="122">
        <v>0</v>
      </c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</row>
    <row r="98" spans="1:20" ht="12.75" x14ac:dyDescent="0.2">
      <c r="A98" s="122" t="s">
        <v>446</v>
      </c>
      <c r="B98" s="122">
        <v>14669</v>
      </c>
      <c r="C98" s="122">
        <v>-85</v>
      </c>
      <c r="D98" s="122">
        <v>-88.883358000813999</v>
      </c>
      <c r="E98" s="122">
        <v>-41</v>
      </c>
      <c r="F98" s="122">
        <v>0</v>
      </c>
      <c r="G98" s="122">
        <v>45</v>
      </c>
      <c r="H98" s="122">
        <v>0</v>
      </c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</row>
    <row r="99" spans="1:20" ht="12.75" x14ac:dyDescent="0.2">
      <c r="A99" s="122" t="s">
        <v>447</v>
      </c>
      <c r="B99" s="122">
        <v>19754</v>
      </c>
      <c r="C99" s="122">
        <v>-42</v>
      </c>
      <c r="D99" s="122">
        <v>-88.883358000813999</v>
      </c>
      <c r="E99" s="122">
        <v>-20</v>
      </c>
      <c r="F99" s="122">
        <v>0</v>
      </c>
      <c r="G99" s="122">
        <v>67</v>
      </c>
      <c r="H99" s="122">
        <v>0</v>
      </c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</row>
    <row r="100" spans="1:20" ht="12.75" x14ac:dyDescent="0.2">
      <c r="A100" s="122" t="s">
        <v>448</v>
      </c>
      <c r="B100" s="122">
        <v>26450</v>
      </c>
      <c r="C100" s="122">
        <v>-64</v>
      </c>
      <c r="D100" s="122">
        <v>-88.883358000813999</v>
      </c>
      <c r="E100" s="122">
        <v>-20</v>
      </c>
      <c r="F100" s="122">
        <v>0</v>
      </c>
      <c r="G100" s="122">
        <v>45</v>
      </c>
      <c r="H100" s="122">
        <v>0</v>
      </c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</row>
    <row r="101" spans="1:20" ht="12.75" x14ac:dyDescent="0.2">
      <c r="A101" s="122" t="s">
        <v>449</v>
      </c>
      <c r="B101" s="122">
        <v>6943</v>
      </c>
      <c r="C101" s="122">
        <v>411</v>
      </c>
      <c r="D101" s="122">
        <v>-88.883358000813999</v>
      </c>
      <c r="E101" s="122">
        <v>-20</v>
      </c>
      <c r="F101" s="122">
        <v>475</v>
      </c>
      <c r="G101" s="122">
        <v>45</v>
      </c>
      <c r="H101" s="122">
        <v>0</v>
      </c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</row>
    <row r="102" spans="1:20" ht="12.75" x14ac:dyDescent="0.2">
      <c r="A102" s="122" t="s">
        <v>450</v>
      </c>
      <c r="B102" s="122">
        <v>15419</v>
      </c>
      <c r="C102" s="122">
        <v>-22</v>
      </c>
      <c r="D102" s="122">
        <v>-88.883358000813999</v>
      </c>
      <c r="E102" s="122">
        <v>0</v>
      </c>
      <c r="F102" s="122">
        <v>0</v>
      </c>
      <c r="G102" s="122">
        <v>67</v>
      </c>
      <c r="H102" s="122">
        <v>0</v>
      </c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</row>
    <row r="103" spans="1:20" ht="12.75" x14ac:dyDescent="0.2">
      <c r="A103" s="122" t="s">
        <v>451</v>
      </c>
      <c r="B103" s="122">
        <v>36049</v>
      </c>
      <c r="C103" s="122">
        <v>-64</v>
      </c>
      <c r="D103" s="122">
        <v>-88.883358000813999</v>
      </c>
      <c r="E103" s="122">
        <v>-20</v>
      </c>
      <c r="F103" s="122">
        <v>0</v>
      </c>
      <c r="G103" s="122">
        <v>45</v>
      </c>
      <c r="H103" s="122">
        <v>0</v>
      </c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</row>
    <row r="104" spans="1:20" ht="14.25" customHeight="1" x14ac:dyDescent="0.2">
      <c r="A104" s="19" t="s">
        <v>452</v>
      </c>
      <c r="B104" s="122"/>
      <c r="C104" s="122"/>
      <c r="D104" s="122"/>
      <c r="E104" s="19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</row>
    <row r="105" spans="1:20" ht="12.75" x14ac:dyDescent="0.2">
      <c r="A105" s="122" t="s">
        <v>453</v>
      </c>
      <c r="B105" s="122">
        <v>57391</v>
      </c>
      <c r="C105" s="122">
        <v>-90</v>
      </c>
      <c r="D105" s="122">
        <v>-114.73363165210399</v>
      </c>
      <c r="E105" s="122">
        <v>-20</v>
      </c>
      <c r="F105" s="122">
        <v>0</v>
      </c>
      <c r="G105" s="122">
        <v>45</v>
      </c>
      <c r="H105" s="122">
        <v>0</v>
      </c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</row>
    <row r="106" spans="1:20" ht="14.25" customHeight="1" x14ac:dyDescent="0.2">
      <c r="A106" s="19" t="s">
        <v>454</v>
      </c>
      <c r="B106" s="122"/>
      <c r="C106" s="122"/>
      <c r="D106" s="122"/>
      <c r="E106" s="19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</row>
    <row r="107" spans="1:20" ht="12.75" x14ac:dyDescent="0.2">
      <c r="A107" s="122" t="s">
        <v>455</v>
      </c>
      <c r="B107" s="122">
        <v>31846</v>
      </c>
      <c r="C107" s="122">
        <v>-137</v>
      </c>
      <c r="D107" s="122">
        <v>-118.105406476185</v>
      </c>
      <c r="E107" s="122">
        <v>-41</v>
      </c>
      <c r="F107" s="122">
        <v>0</v>
      </c>
      <c r="G107" s="122">
        <v>22</v>
      </c>
      <c r="H107" s="122">
        <v>0</v>
      </c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</row>
    <row r="108" spans="1:20" ht="12.75" x14ac:dyDescent="0.2">
      <c r="A108" s="122" t="s">
        <v>456</v>
      </c>
      <c r="B108" s="122">
        <v>65380</v>
      </c>
      <c r="C108" s="122">
        <v>-81</v>
      </c>
      <c r="D108" s="122">
        <v>-118.105406476185</v>
      </c>
      <c r="E108" s="122">
        <v>-41</v>
      </c>
      <c r="F108" s="122">
        <v>0</v>
      </c>
      <c r="G108" s="122">
        <v>78</v>
      </c>
      <c r="H108" s="122">
        <v>0</v>
      </c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</row>
    <row r="109" spans="1:20" ht="12.75" x14ac:dyDescent="0.2">
      <c r="A109" s="122" t="s">
        <v>457</v>
      </c>
      <c r="B109" s="122">
        <v>13170</v>
      </c>
      <c r="C109" s="122">
        <v>-116</v>
      </c>
      <c r="D109" s="122">
        <v>-118.105406476185</v>
      </c>
      <c r="E109" s="122">
        <v>-20</v>
      </c>
      <c r="F109" s="122">
        <v>0</v>
      </c>
      <c r="G109" s="122">
        <v>22</v>
      </c>
      <c r="H109" s="122">
        <v>0</v>
      </c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</row>
    <row r="110" spans="1:20" ht="12.75" x14ac:dyDescent="0.2">
      <c r="A110" s="122" t="s">
        <v>458</v>
      </c>
      <c r="B110" s="122">
        <v>28697</v>
      </c>
      <c r="C110" s="122">
        <v>-137</v>
      </c>
      <c r="D110" s="122">
        <v>-118.105406476185</v>
      </c>
      <c r="E110" s="122">
        <v>-41</v>
      </c>
      <c r="F110" s="122">
        <v>0</v>
      </c>
      <c r="G110" s="122">
        <v>22</v>
      </c>
      <c r="H110" s="122">
        <v>0</v>
      </c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</row>
    <row r="111" spans="1:20" ht="12.75" x14ac:dyDescent="0.2">
      <c r="A111" s="122" t="s">
        <v>459</v>
      </c>
      <c r="B111" s="122">
        <v>17160</v>
      </c>
      <c r="C111" s="122">
        <v>-137</v>
      </c>
      <c r="D111" s="122">
        <v>-118.105406476185</v>
      </c>
      <c r="E111" s="122">
        <v>-41</v>
      </c>
      <c r="F111" s="122">
        <v>0</v>
      </c>
      <c r="G111" s="122">
        <v>22</v>
      </c>
      <c r="H111" s="122">
        <v>0</v>
      </c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</row>
    <row r="112" spans="1:20" ht="14.25" customHeight="1" x14ac:dyDescent="0.2">
      <c r="A112" s="19" t="s">
        <v>460</v>
      </c>
      <c r="B112" s="122"/>
      <c r="C112" s="122"/>
      <c r="D112" s="122"/>
      <c r="E112" s="19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</row>
    <row r="113" spans="1:20" ht="12.75" x14ac:dyDescent="0.2">
      <c r="A113" s="122" t="s">
        <v>461</v>
      </c>
      <c r="B113" s="122">
        <v>14962</v>
      </c>
      <c r="C113" s="122">
        <v>-27</v>
      </c>
      <c r="D113" s="122">
        <v>-7.9607622228624599</v>
      </c>
      <c r="E113" s="122">
        <v>-41</v>
      </c>
      <c r="F113" s="122">
        <v>0</v>
      </c>
      <c r="G113" s="122">
        <v>22</v>
      </c>
      <c r="H113" s="122">
        <v>0</v>
      </c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</row>
    <row r="114" spans="1:20" ht="12.75" x14ac:dyDescent="0.2">
      <c r="A114" s="122" t="s">
        <v>462</v>
      </c>
      <c r="B114" s="122">
        <v>12513</v>
      </c>
      <c r="C114" s="122">
        <v>-27</v>
      </c>
      <c r="D114" s="122">
        <v>-7.9607622228624599</v>
      </c>
      <c r="E114" s="122">
        <v>-41</v>
      </c>
      <c r="F114" s="122">
        <v>0</v>
      </c>
      <c r="G114" s="122">
        <v>22</v>
      </c>
      <c r="H114" s="122">
        <v>0</v>
      </c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</row>
    <row r="115" spans="1:20" ht="12.75" x14ac:dyDescent="0.2">
      <c r="A115" s="122" t="s">
        <v>463</v>
      </c>
      <c r="B115" s="122">
        <v>17430</v>
      </c>
      <c r="C115" s="122">
        <v>19</v>
      </c>
      <c r="D115" s="122">
        <v>38.1201603729154</v>
      </c>
      <c r="E115" s="122">
        <v>-41</v>
      </c>
      <c r="F115" s="122">
        <v>0</v>
      </c>
      <c r="G115" s="122">
        <v>22</v>
      </c>
      <c r="H115" s="122">
        <v>0</v>
      </c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</row>
    <row r="116" spans="1:20" ht="12.75" x14ac:dyDescent="0.2">
      <c r="A116" s="122" t="s">
        <v>464</v>
      </c>
      <c r="B116" s="122">
        <v>14373</v>
      </c>
      <c r="C116" s="122">
        <v>-27</v>
      </c>
      <c r="D116" s="122">
        <v>-7.9607622228624599</v>
      </c>
      <c r="E116" s="122">
        <v>-41</v>
      </c>
      <c r="F116" s="122">
        <v>0</v>
      </c>
      <c r="G116" s="122">
        <v>22</v>
      </c>
      <c r="H116" s="122">
        <v>0</v>
      </c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</row>
    <row r="117" spans="1:20" ht="12.75" x14ac:dyDescent="0.2">
      <c r="A117" s="122" t="s">
        <v>465</v>
      </c>
      <c r="B117" s="122">
        <v>32438</v>
      </c>
      <c r="C117" s="122">
        <v>19</v>
      </c>
      <c r="D117" s="122">
        <v>38.1201603729154</v>
      </c>
      <c r="E117" s="122">
        <v>-41</v>
      </c>
      <c r="F117" s="122">
        <v>0</v>
      </c>
      <c r="G117" s="122">
        <v>22</v>
      </c>
      <c r="H117" s="122">
        <v>0</v>
      </c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</row>
    <row r="118" spans="1:20" ht="12.75" x14ac:dyDescent="0.2">
      <c r="A118" s="122" t="s">
        <v>466</v>
      </c>
      <c r="B118" s="122">
        <v>137909</v>
      </c>
      <c r="C118" s="122">
        <v>29</v>
      </c>
      <c r="D118" s="122">
        <v>-7.9607622228624599</v>
      </c>
      <c r="E118" s="122">
        <v>-41</v>
      </c>
      <c r="F118" s="122">
        <v>0</v>
      </c>
      <c r="G118" s="122">
        <v>78</v>
      </c>
      <c r="H118" s="122">
        <v>0</v>
      </c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</row>
    <row r="119" spans="1:20" ht="12.75" x14ac:dyDescent="0.2">
      <c r="A119" s="122" t="s">
        <v>467</v>
      </c>
      <c r="B119" s="122">
        <v>51048</v>
      </c>
      <c r="C119" s="122">
        <v>-27</v>
      </c>
      <c r="D119" s="122">
        <v>-7.9607622228624599</v>
      </c>
      <c r="E119" s="122">
        <v>-41</v>
      </c>
      <c r="F119" s="122">
        <v>0</v>
      </c>
      <c r="G119" s="122">
        <v>22</v>
      </c>
      <c r="H119" s="122">
        <v>0</v>
      </c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</row>
    <row r="120" spans="1:20" ht="12.75" x14ac:dyDescent="0.2">
      <c r="A120" s="122" t="s">
        <v>468</v>
      </c>
      <c r="B120" s="122">
        <v>25610</v>
      </c>
      <c r="C120" s="122">
        <v>-27</v>
      </c>
      <c r="D120" s="122">
        <v>-7.9607622228624599</v>
      </c>
      <c r="E120" s="122">
        <v>-41</v>
      </c>
      <c r="F120" s="122">
        <v>0</v>
      </c>
      <c r="G120" s="122">
        <v>22</v>
      </c>
      <c r="H120" s="122">
        <v>0</v>
      </c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</row>
    <row r="121" spans="1:20" ht="12.75" x14ac:dyDescent="0.2">
      <c r="A121" s="122" t="s">
        <v>469</v>
      </c>
      <c r="B121" s="122">
        <v>15020</v>
      </c>
      <c r="C121" s="122">
        <v>-27</v>
      </c>
      <c r="D121" s="122">
        <v>-7.9607622228624599</v>
      </c>
      <c r="E121" s="122">
        <v>-41</v>
      </c>
      <c r="F121" s="122">
        <v>0</v>
      </c>
      <c r="G121" s="122">
        <v>22</v>
      </c>
      <c r="H121" s="122">
        <v>0</v>
      </c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</row>
    <row r="122" spans="1:20" ht="12.75" x14ac:dyDescent="0.2">
      <c r="A122" s="122" t="s">
        <v>470</v>
      </c>
      <c r="B122" s="122">
        <v>15970</v>
      </c>
      <c r="C122" s="122">
        <v>19</v>
      </c>
      <c r="D122" s="122">
        <v>38.1201603729154</v>
      </c>
      <c r="E122" s="122">
        <v>-41</v>
      </c>
      <c r="F122" s="122">
        <v>0</v>
      </c>
      <c r="G122" s="122">
        <v>22</v>
      </c>
      <c r="H122" s="122">
        <v>0</v>
      </c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</row>
    <row r="123" spans="1:20" ht="12.75" x14ac:dyDescent="0.2">
      <c r="A123" s="122" t="s">
        <v>471</v>
      </c>
      <c r="B123" s="122">
        <v>16917</v>
      </c>
      <c r="C123" s="122">
        <v>-27</v>
      </c>
      <c r="D123" s="122">
        <v>-7.9607622228624599</v>
      </c>
      <c r="E123" s="122">
        <v>-41</v>
      </c>
      <c r="F123" s="122">
        <v>0</v>
      </c>
      <c r="G123" s="122">
        <v>22</v>
      </c>
      <c r="H123" s="122">
        <v>0</v>
      </c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</row>
    <row r="124" spans="1:20" ht="12.75" x14ac:dyDescent="0.2">
      <c r="A124" s="122" t="s">
        <v>472</v>
      </c>
      <c r="B124" s="122">
        <v>82510</v>
      </c>
      <c r="C124" s="122">
        <v>29</v>
      </c>
      <c r="D124" s="122">
        <v>-7.9607622228624599</v>
      </c>
      <c r="E124" s="122">
        <v>-41</v>
      </c>
      <c r="F124" s="122">
        <v>0</v>
      </c>
      <c r="G124" s="122">
        <v>78</v>
      </c>
      <c r="H124" s="122">
        <v>0</v>
      </c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</row>
    <row r="125" spans="1:20" ht="12.75" x14ac:dyDescent="0.2">
      <c r="A125" s="122" t="s">
        <v>473</v>
      </c>
      <c r="B125" s="122">
        <v>30104</v>
      </c>
      <c r="C125" s="122">
        <v>19</v>
      </c>
      <c r="D125" s="122">
        <v>38.1201603729154</v>
      </c>
      <c r="E125" s="122">
        <v>-41</v>
      </c>
      <c r="F125" s="122">
        <v>0</v>
      </c>
      <c r="G125" s="122">
        <v>22</v>
      </c>
      <c r="H125" s="122">
        <v>0</v>
      </c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</row>
    <row r="126" spans="1:20" ht="12.75" x14ac:dyDescent="0.2">
      <c r="A126" s="122" t="s">
        <v>474</v>
      </c>
      <c r="B126" s="122">
        <v>43961</v>
      </c>
      <c r="C126" s="122">
        <v>-27</v>
      </c>
      <c r="D126" s="122">
        <v>-7.9607622228624599</v>
      </c>
      <c r="E126" s="122">
        <v>-41</v>
      </c>
      <c r="F126" s="122">
        <v>0</v>
      </c>
      <c r="G126" s="122">
        <v>22</v>
      </c>
      <c r="H126" s="122">
        <v>0</v>
      </c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</row>
    <row r="127" spans="1:20" ht="12.75" x14ac:dyDescent="0.2">
      <c r="A127" s="122" t="s">
        <v>475</v>
      </c>
      <c r="B127" s="122">
        <v>23324</v>
      </c>
      <c r="C127" s="122">
        <v>19</v>
      </c>
      <c r="D127" s="122">
        <v>38.1201603729154</v>
      </c>
      <c r="E127" s="122">
        <v>-41</v>
      </c>
      <c r="F127" s="122">
        <v>0</v>
      </c>
      <c r="G127" s="122">
        <v>22</v>
      </c>
      <c r="H127" s="122">
        <v>0</v>
      </c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</row>
    <row r="128" spans="1:20" ht="12.75" x14ac:dyDescent="0.2">
      <c r="A128" s="122" t="s">
        <v>476</v>
      </c>
      <c r="B128" s="122">
        <v>116834</v>
      </c>
      <c r="C128" s="122">
        <v>75</v>
      </c>
      <c r="D128" s="122">
        <v>38.1201603729154</v>
      </c>
      <c r="E128" s="122">
        <v>-41</v>
      </c>
      <c r="F128" s="122">
        <v>0</v>
      </c>
      <c r="G128" s="122">
        <v>78</v>
      </c>
      <c r="H128" s="122">
        <v>0</v>
      </c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</row>
    <row r="129" spans="1:20" ht="12.75" x14ac:dyDescent="0.2">
      <c r="A129" s="122" t="s">
        <v>477</v>
      </c>
      <c r="B129" s="122">
        <v>322574</v>
      </c>
      <c r="C129" s="122">
        <v>130</v>
      </c>
      <c r="D129" s="122">
        <v>38.1201603729154</v>
      </c>
      <c r="E129" s="122">
        <v>-41</v>
      </c>
      <c r="F129" s="122">
        <v>0</v>
      </c>
      <c r="G129" s="122">
        <v>133</v>
      </c>
      <c r="H129" s="122">
        <v>0</v>
      </c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</row>
    <row r="130" spans="1:20" ht="12.75" x14ac:dyDescent="0.2">
      <c r="A130" s="122" t="s">
        <v>478</v>
      </c>
      <c r="B130" s="122">
        <v>12954</v>
      </c>
      <c r="C130" s="122">
        <v>-6</v>
      </c>
      <c r="D130" s="122">
        <v>-7.9607622228624599</v>
      </c>
      <c r="E130" s="122">
        <v>-20</v>
      </c>
      <c r="F130" s="122">
        <v>0</v>
      </c>
      <c r="G130" s="122">
        <v>22</v>
      </c>
      <c r="H130" s="122">
        <v>0</v>
      </c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</row>
    <row r="131" spans="1:20" ht="12.75" x14ac:dyDescent="0.2">
      <c r="A131" s="122" t="s">
        <v>479</v>
      </c>
      <c r="B131" s="122">
        <v>7211</v>
      </c>
      <c r="C131" s="122">
        <v>448</v>
      </c>
      <c r="D131" s="122">
        <v>-7.9607622228624599</v>
      </c>
      <c r="E131" s="122">
        <v>-41</v>
      </c>
      <c r="F131" s="122">
        <v>475</v>
      </c>
      <c r="G131" s="122">
        <v>22</v>
      </c>
      <c r="H131" s="122">
        <v>0</v>
      </c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</row>
    <row r="132" spans="1:20" ht="12.75" x14ac:dyDescent="0.2">
      <c r="A132" s="122" t="s">
        <v>480</v>
      </c>
      <c r="B132" s="122">
        <v>19065</v>
      </c>
      <c r="C132" s="122">
        <v>-27</v>
      </c>
      <c r="D132" s="122">
        <v>-7.9607622228624599</v>
      </c>
      <c r="E132" s="122">
        <v>-41</v>
      </c>
      <c r="F132" s="122">
        <v>0</v>
      </c>
      <c r="G132" s="122">
        <v>22</v>
      </c>
      <c r="H132" s="122">
        <v>0</v>
      </c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</row>
    <row r="133" spans="1:20" ht="12.75" x14ac:dyDescent="0.2">
      <c r="A133" s="122" t="s">
        <v>481</v>
      </c>
      <c r="B133" s="122">
        <v>18514</v>
      </c>
      <c r="C133" s="122">
        <v>-27</v>
      </c>
      <c r="D133" s="122">
        <v>-7.9607622228624599</v>
      </c>
      <c r="E133" s="122">
        <v>-41</v>
      </c>
      <c r="F133" s="122">
        <v>0</v>
      </c>
      <c r="G133" s="122">
        <v>22</v>
      </c>
      <c r="H133" s="122">
        <v>0</v>
      </c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</row>
    <row r="134" spans="1:20" ht="12.75" x14ac:dyDescent="0.2">
      <c r="A134" s="122" t="s">
        <v>482</v>
      </c>
      <c r="B134" s="122">
        <v>15149</v>
      </c>
      <c r="C134" s="122">
        <v>19</v>
      </c>
      <c r="D134" s="122">
        <v>38.1201603729154</v>
      </c>
      <c r="E134" s="122">
        <v>-41</v>
      </c>
      <c r="F134" s="122">
        <v>0</v>
      </c>
      <c r="G134" s="122">
        <v>22</v>
      </c>
      <c r="H134" s="122">
        <v>0</v>
      </c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</row>
    <row r="135" spans="1:20" ht="12.75" x14ac:dyDescent="0.2">
      <c r="A135" s="122" t="s">
        <v>483</v>
      </c>
      <c r="B135" s="122">
        <v>23119</v>
      </c>
      <c r="C135" s="122">
        <v>19</v>
      </c>
      <c r="D135" s="122">
        <v>38.1201603729154</v>
      </c>
      <c r="E135" s="122">
        <v>-41</v>
      </c>
      <c r="F135" s="122">
        <v>0</v>
      </c>
      <c r="G135" s="122">
        <v>22</v>
      </c>
      <c r="H135" s="122">
        <v>0</v>
      </c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</row>
    <row r="136" spans="1:20" ht="12.75" x14ac:dyDescent="0.2">
      <c r="A136" s="122" t="s">
        <v>484</v>
      </c>
      <c r="B136" s="122">
        <v>13655</v>
      </c>
      <c r="C136" s="122">
        <v>-27</v>
      </c>
      <c r="D136" s="122">
        <v>-7.9607622228624599</v>
      </c>
      <c r="E136" s="122">
        <v>-41</v>
      </c>
      <c r="F136" s="122">
        <v>0</v>
      </c>
      <c r="G136" s="122">
        <v>22</v>
      </c>
      <c r="H136" s="122">
        <v>0</v>
      </c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</row>
    <row r="137" spans="1:20" ht="12.75" x14ac:dyDescent="0.2">
      <c r="A137" s="122" t="s">
        <v>485</v>
      </c>
      <c r="B137" s="122">
        <v>20462</v>
      </c>
      <c r="C137" s="122">
        <v>19</v>
      </c>
      <c r="D137" s="122">
        <v>38.1201603729154</v>
      </c>
      <c r="E137" s="122">
        <v>-41</v>
      </c>
      <c r="F137" s="122">
        <v>0</v>
      </c>
      <c r="G137" s="122">
        <v>22</v>
      </c>
      <c r="H137" s="122">
        <v>0</v>
      </c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</row>
    <row r="138" spans="1:20" ht="12.75" x14ac:dyDescent="0.2">
      <c r="A138" s="122" t="s">
        <v>486</v>
      </c>
      <c r="B138" s="122">
        <v>13132</v>
      </c>
      <c r="C138" s="122">
        <v>-27</v>
      </c>
      <c r="D138" s="122">
        <v>-7.9607622228624599</v>
      </c>
      <c r="E138" s="122">
        <v>-41</v>
      </c>
      <c r="F138" s="122">
        <v>0</v>
      </c>
      <c r="G138" s="122">
        <v>22</v>
      </c>
      <c r="H138" s="122">
        <v>0</v>
      </c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</row>
    <row r="139" spans="1:20" ht="12.75" x14ac:dyDescent="0.2">
      <c r="A139" s="122" t="s">
        <v>487</v>
      </c>
      <c r="B139" s="122">
        <v>43359</v>
      </c>
      <c r="C139" s="122">
        <v>19</v>
      </c>
      <c r="D139" s="122">
        <v>38.1201603729154</v>
      </c>
      <c r="E139" s="122">
        <v>-41</v>
      </c>
      <c r="F139" s="122">
        <v>0</v>
      </c>
      <c r="G139" s="122">
        <v>22</v>
      </c>
      <c r="H139" s="122">
        <v>0</v>
      </c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</row>
    <row r="140" spans="1:20" ht="12.75" x14ac:dyDescent="0.2">
      <c r="A140" s="122" t="s">
        <v>488</v>
      </c>
      <c r="B140" s="122">
        <v>34667</v>
      </c>
      <c r="C140" s="122">
        <v>19</v>
      </c>
      <c r="D140" s="122">
        <v>38.1201603729154</v>
      </c>
      <c r="E140" s="122">
        <v>-41</v>
      </c>
      <c r="F140" s="122">
        <v>0</v>
      </c>
      <c r="G140" s="122">
        <v>22</v>
      </c>
      <c r="H140" s="122">
        <v>0</v>
      </c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</row>
    <row r="141" spans="1:20" ht="12.75" x14ac:dyDescent="0.2">
      <c r="A141" s="122" t="s">
        <v>489</v>
      </c>
      <c r="B141" s="122">
        <v>28985</v>
      </c>
      <c r="C141" s="122">
        <v>-27</v>
      </c>
      <c r="D141" s="122">
        <v>-7.9607622228624599</v>
      </c>
      <c r="E141" s="122">
        <v>-41</v>
      </c>
      <c r="F141" s="122">
        <v>0</v>
      </c>
      <c r="G141" s="122">
        <v>22</v>
      </c>
      <c r="H141" s="122">
        <v>0</v>
      </c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</row>
    <row r="142" spans="1:20" ht="12.75" x14ac:dyDescent="0.2">
      <c r="A142" s="122" t="s">
        <v>490</v>
      </c>
      <c r="B142" s="122">
        <v>15193</v>
      </c>
      <c r="C142" s="122">
        <v>-27</v>
      </c>
      <c r="D142" s="122">
        <v>-7.9607622228624599</v>
      </c>
      <c r="E142" s="122">
        <v>-41</v>
      </c>
      <c r="F142" s="122">
        <v>0</v>
      </c>
      <c r="G142" s="122">
        <v>22</v>
      </c>
      <c r="H142" s="122">
        <v>0</v>
      </c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</row>
    <row r="143" spans="1:20" ht="12.75" x14ac:dyDescent="0.2">
      <c r="A143" s="122" t="s">
        <v>491</v>
      </c>
      <c r="B143" s="122">
        <v>40732</v>
      </c>
      <c r="C143" s="122">
        <v>-27</v>
      </c>
      <c r="D143" s="122">
        <v>-7.9607622228624599</v>
      </c>
      <c r="E143" s="122">
        <v>-41</v>
      </c>
      <c r="F143" s="122">
        <v>0</v>
      </c>
      <c r="G143" s="122">
        <v>22</v>
      </c>
      <c r="H143" s="122">
        <v>0</v>
      </c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</row>
    <row r="144" spans="1:20" ht="12.75" x14ac:dyDescent="0.2">
      <c r="A144" s="122" t="s">
        <v>492</v>
      </c>
      <c r="B144" s="122">
        <v>9831</v>
      </c>
      <c r="C144" s="122">
        <v>-27</v>
      </c>
      <c r="D144" s="122">
        <v>-7.9607622228624599</v>
      </c>
      <c r="E144" s="122">
        <v>-41</v>
      </c>
      <c r="F144" s="122">
        <v>0</v>
      </c>
      <c r="G144" s="122">
        <v>22</v>
      </c>
      <c r="H144" s="122">
        <v>0</v>
      </c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</row>
    <row r="145" spans="1:20" ht="12.75" x14ac:dyDescent="0.2">
      <c r="A145" s="122" t="s">
        <v>493</v>
      </c>
      <c r="B145" s="122">
        <v>14102</v>
      </c>
      <c r="C145" s="122">
        <v>-27</v>
      </c>
      <c r="D145" s="122">
        <v>-7.9607622228624599</v>
      </c>
      <c r="E145" s="122">
        <v>-41</v>
      </c>
      <c r="F145" s="122">
        <v>0</v>
      </c>
      <c r="G145" s="122">
        <v>22</v>
      </c>
      <c r="H145" s="122">
        <v>0</v>
      </c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</row>
    <row r="146" spans="1:20" ht="14.25" customHeight="1" x14ac:dyDescent="0.2">
      <c r="A146" s="19" t="s">
        <v>494</v>
      </c>
      <c r="B146" s="122"/>
      <c r="C146" s="122"/>
      <c r="D146" s="122"/>
      <c r="E146" s="19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</row>
    <row r="147" spans="1:20" ht="12.75" x14ac:dyDescent="0.2">
      <c r="A147" s="122" t="s">
        <v>495</v>
      </c>
      <c r="B147" s="122">
        <v>42949</v>
      </c>
      <c r="C147" s="122">
        <v>-130</v>
      </c>
      <c r="D147" s="122">
        <v>-111.36185682802299</v>
      </c>
      <c r="E147" s="122">
        <v>-41</v>
      </c>
      <c r="F147" s="122">
        <v>0</v>
      </c>
      <c r="G147" s="122">
        <v>22</v>
      </c>
      <c r="H147" s="122">
        <v>0</v>
      </c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</row>
    <row r="148" spans="1:20" ht="12.75" x14ac:dyDescent="0.2">
      <c r="A148" s="122" t="s">
        <v>496</v>
      </c>
      <c r="B148" s="122">
        <v>96952</v>
      </c>
      <c r="C148" s="122">
        <v>-74</v>
      </c>
      <c r="D148" s="122">
        <v>-111.36185682802299</v>
      </c>
      <c r="E148" s="122">
        <v>-41</v>
      </c>
      <c r="F148" s="122">
        <v>0</v>
      </c>
      <c r="G148" s="122">
        <v>78</v>
      </c>
      <c r="H148" s="122">
        <v>0</v>
      </c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</row>
    <row r="149" spans="1:20" ht="12.75" x14ac:dyDescent="0.2">
      <c r="A149" s="122" t="s">
        <v>497</v>
      </c>
      <c r="B149" s="122">
        <v>10514</v>
      </c>
      <c r="C149" s="122">
        <v>61</v>
      </c>
      <c r="D149" s="122">
        <v>-111.36185682802299</v>
      </c>
      <c r="E149" s="122">
        <v>0</v>
      </c>
      <c r="F149" s="122">
        <v>0</v>
      </c>
      <c r="G149" s="122">
        <v>22</v>
      </c>
      <c r="H149" s="122">
        <v>150</v>
      </c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</row>
    <row r="150" spans="1:20" ht="12.75" x14ac:dyDescent="0.2">
      <c r="A150" s="122" t="s">
        <v>498</v>
      </c>
      <c r="B150" s="122">
        <v>79144</v>
      </c>
      <c r="C150" s="122">
        <v>-55</v>
      </c>
      <c r="D150" s="122">
        <v>-36.058885756873401</v>
      </c>
      <c r="E150" s="122">
        <v>-41</v>
      </c>
      <c r="F150" s="122">
        <v>0</v>
      </c>
      <c r="G150" s="122">
        <v>22</v>
      </c>
      <c r="H150" s="122">
        <v>0</v>
      </c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</row>
    <row r="151" spans="1:20" ht="12.75" x14ac:dyDescent="0.2">
      <c r="A151" s="122" t="s">
        <v>499</v>
      </c>
      <c r="B151" s="122">
        <v>24195</v>
      </c>
      <c r="C151" s="122">
        <v>-130</v>
      </c>
      <c r="D151" s="122">
        <v>-111.36185682802299</v>
      </c>
      <c r="E151" s="122">
        <v>-41</v>
      </c>
      <c r="F151" s="122">
        <v>0</v>
      </c>
      <c r="G151" s="122">
        <v>22</v>
      </c>
      <c r="H151" s="122">
        <v>0</v>
      </c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</row>
    <row r="152" spans="1:20" ht="12.75" x14ac:dyDescent="0.2">
      <c r="A152" s="122" t="s">
        <v>500</v>
      </c>
      <c r="B152" s="122">
        <v>61030</v>
      </c>
      <c r="C152" s="122">
        <v>-130</v>
      </c>
      <c r="D152" s="122">
        <v>-111.36185682802299</v>
      </c>
      <c r="E152" s="122">
        <v>-41</v>
      </c>
      <c r="F152" s="122">
        <v>0</v>
      </c>
      <c r="G152" s="122">
        <v>22</v>
      </c>
      <c r="H152" s="122">
        <v>0</v>
      </c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</row>
    <row r="153" spans="1:20" ht="14.25" customHeight="1" x14ac:dyDescent="0.2">
      <c r="A153" s="19" t="s">
        <v>501</v>
      </c>
      <c r="B153" s="122"/>
      <c r="C153" s="122"/>
      <c r="D153" s="122"/>
      <c r="E153" s="19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</row>
    <row r="154" spans="1:20" ht="12.75" x14ac:dyDescent="0.2">
      <c r="A154" s="122" t="s">
        <v>502</v>
      </c>
      <c r="B154" s="122">
        <v>28862</v>
      </c>
      <c r="C154" s="122">
        <v>-11</v>
      </c>
      <c r="D154" s="122">
        <v>-36.058885756873401</v>
      </c>
      <c r="E154" s="122">
        <v>-20</v>
      </c>
      <c r="F154" s="122">
        <v>0</v>
      </c>
      <c r="G154" s="122">
        <v>45</v>
      </c>
      <c r="H154" s="122">
        <v>0</v>
      </c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</row>
    <row r="155" spans="1:20" ht="12.75" x14ac:dyDescent="0.2">
      <c r="A155" s="122" t="s">
        <v>503</v>
      </c>
      <c r="B155" s="122">
        <v>39602</v>
      </c>
      <c r="C155" s="122">
        <v>-11</v>
      </c>
      <c r="D155" s="122">
        <v>-36.058885756873401</v>
      </c>
      <c r="E155" s="122">
        <v>-20</v>
      </c>
      <c r="F155" s="122">
        <v>0</v>
      </c>
      <c r="G155" s="122">
        <v>45</v>
      </c>
      <c r="H155" s="122">
        <v>0</v>
      </c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</row>
    <row r="156" spans="1:20" ht="12.75" x14ac:dyDescent="0.2">
      <c r="A156" s="122" t="s">
        <v>504</v>
      </c>
      <c r="B156" s="122">
        <v>9626</v>
      </c>
      <c r="C156" s="122">
        <v>124</v>
      </c>
      <c r="D156" s="122">
        <v>-93.379057766255798</v>
      </c>
      <c r="E156" s="122">
        <v>0</v>
      </c>
      <c r="F156" s="122">
        <v>0</v>
      </c>
      <c r="G156" s="122">
        <v>67</v>
      </c>
      <c r="H156" s="122">
        <v>150</v>
      </c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</row>
    <row r="157" spans="1:20" ht="12.75" x14ac:dyDescent="0.2">
      <c r="A157" s="122" t="s">
        <v>505</v>
      </c>
      <c r="B157" s="122">
        <v>8799</v>
      </c>
      <c r="C157" s="122">
        <v>-46</v>
      </c>
      <c r="D157" s="122">
        <v>-93.379057766255798</v>
      </c>
      <c r="E157" s="122">
        <v>-20</v>
      </c>
      <c r="F157" s="122">
        <v>0</v>
      </c>
      <c r="G157" s="122">
        <v>67</v>
      </c>
      <c r="H157" s="122">
        <v>0</v>
      </c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</row>
    <row r="158" spans="1:20" ht="12.75" x14ac:dyDescent="0.2">
      <c r="A158" s="122" t="s">
        <v>506</v>
      </c>
      <c r="B158" s="122">
        <v>108488</v>
      </c>
      <c r="C158" s="122">
        <v>10</v>
      </c>
      <c r="D158" s="122">
        <v>-93.379057766255798</v>
      </c>
      <c r="E158" s="122">
        <v>-20</v>
      </c>
      <c r="F158" s="122">
        <v>0</v>
      </c>
      <c r="G158" s="122">
        <v>123</v>
      </c>
      <c r="H158" s="122">
        <v>0</v>
      </c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</row>
    <row r="159" spans="1:20" ht="12.75" x14ac:dyDescent="0.2">
      <c r="A159" s="122" t="s">
        <v>507</v>
      </c>
      <c r="B159" s="122">
        <v>4799</v>
      </c>
      <c r="C159" s="122">
        <v>1402</v>
      </c>
      <c r="D159" s="122">
        <v>-93.379057766255798</v>
      </c>
      <c r="E159" s="122">
        <v>0</v>
      </c>
      <c r="F159" s="122">
        <v>1300</v>
      </c>
      <c r="G159" s="122">
        <v>45</v>
      </c>
      <c r="H159" s="122">
        <v>150</v>
      </c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</row>
    <row r="160" spans="1:20" ht="12.75" x14ac:dyDescent="0.2">
      <c r="A160" s="122" t="s">
        <v>508</v>
      </c>
      <c r="B160" s="122">
        <v>5590</v>
      </c>
      <c r="C160" s="122">
        <v>407</v>
      </c>
      <c r="D160" s="122">
        <v>-93.379057766255798</v>
      </c>
      <c r="E160" s="122">
        <v>-20</v>
      </c>
      <c r="F160" s="122">
        <v>475</v>
      </c>
      <c r="G160" s="122">
        <v>45</v>
      </c>
      <c r="H160" s="122">
        <v>0</v>
      </c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</row>
    <row r="161" spans="1:20" ht="12.75" x14ac:dyDescent="0.2">
      <c r="A161" s="122" t="s">
        <v>509</v>
      </c>
      <c r="B161" s="122">
        <v>32511</v>
      </c>
      <c r="C161" s="122">
        <v>-48</v>
      </c>
      <c r="D161" s="122">
        <v>-93.379057766255798</v>
      </c>
      <c r="E161" s="122">
        <v>0</v>
      </c>
      <c r="F161" s="122">
        <v>0</v>
      </c>
      <c r="G161" s="122">
        <v>45</v>
      </c>
      <c r="H161" s="122">
        <v>0</v>
      </c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</row>
    <row r="162" spans="1:20" ht="12.75" x14ac:dyDescent="0.2">
      <c r="A162" s="122" t="s">
        <v>510</v>
      </c>
      <c r="B162" s="122">
        <v>6495</v>
      </c>
      <c r="C162" s="122">
        <v>577</v>
      </c>
      <c r="D162" s="122">
        <v>-93.379057766255798</v>
      </c>
      <c r="E162" s="122">
        <v>0</v>
      </c>
      <c r="F162" s="122">
        <v>475</v>
      </c>
      <c r="G162" s="122">
        <v>45</v>
      </c>
      <c r="H162" s="122">
        <v>150</v>
      </c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</row>
    <row r="163" spans="1:20" ht="12.75" x14ac:dyDescent="0.2">
      <c r="A163" s="122" t="s">
        <v>511</v>
      </c>
      <c r="B163" s="122">
        <v>5644</v>
      </c>
      <c r="C163" s="122">
        <v>407</v>
      </c>
      <c r="D163" s="122">
        <v>-93.379057766255798</v>
      </c>
      <c r="E163" s="122">
        <v>-20</v>
      </c>
      <c r="F163" s="122">
        <v>475</v>
      </c>
      <c r="G163" s="122">
        <v>45</v>
      </c>
      <c r="H163" s="122">
        <v>0</v>
      </c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</row>
    <row r="164" spans="1:20" ht="12.75" x14ac:dyDescent="0.2">
      <c r="A164" s="122" t="s">
        <v>512</v>
      </c>
      <c r="B164" s="122">
        <v>5229</v>
      </c>
      <c r="C164" s="122">
        <v>427</v>
      </c>
      <c r="D164" s="122">
        <v>-93.379057766255798</v>
      </c>
      <c r="E164" s="122">
        <v>0</v>
      </c>
      <c r="F164" s="122">
        <v>475</v>
      </c>
      <c r="G164" s="122">
        <v>45</v>
      </c>
      <c r="H164" s="122">
        <v>0</v>
      </c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</row>
    <row r="165" spans="1:20" ht="12.75" x14ac:dyDescent="0.2">
      <c r="A165" s="122" t="s">
        <v>513</v>
      </c>
      <c r="B165" s="122">
        <v>548190</v>
      </c>
      <c r="C165" s="122">
        <v>112</v>
      </c>
      <c r="D165" s="122">
        <v>-36.058885756873401</v>
      </c>
      <c r="E165" s="122">
        <v>-41</v>
      </c>
      <c r="F165" s="122">
        <v>0</v>
      </c>
      <c r="G165" s="122">
        <v>189</v>
      </c>
      <c r="H165" s="122">
        <v>0</v>
      </c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</row>
    <row r="166" spans="1:20" ht="12.75" x14ac:dyDescent="0.2">
      <c r="A166" s="122" t="s">
        <v>514</v>
      </c>
      <c r="B166" s="122">
        <v>13160</v>
      </c>
      <c r="C166" s="122">
        <v>-68</v>
      </c>
      <c r="D166" s="122">
        <v>-93.379057766255798</v>
      </c>
      <c r="E166" s="122">
        <v>-20</v>
      </c>
      <c r="F166" s="122">
        <v>0</v>
      </c>
      <c r="G166" s="122">
        <v>45</v>
      </c>
      <c r="H166" s="122">
        <v>0</v>
      </c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</row>
    <row r="167" spans="1:20" ht="12.75" x14ac:dyDescent="0.2">
      <c r="A167" s="122" t="s">
        <v>515</v>
      </c>
      <c r="B167" s="122">
        <v>9349</v>
      </c>
      <c r="C167" s="122">
        <v>-48</v>
      </c>
      <c r="D167" s="122">
        <v>-93.379057766255798</v>
      </c>
      <c r="E167" s="122">
        <v>0</v>
      </c>
      <c r="F167" s="122">
        <v>0</v>
      </c>
      <c r="G167" s="122">
        <v>45</v>
      </c>
      <c r="H167" s="122">
        <v>0</v>
      </c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</row>
    <row r="168" spans="1:20" ht="12.75" x14ac:dyDescent="0.2">
      <c r="A168" s="122" t="s">
        <v>516</v>
      </c>
      <c r="B168" s="122">
        <v>8983</v>
      </c>
      <c r="C168" s="122">
        <v>-68</v>
      </c>
      <c r="D168" s="122">
        <v>-93.379057766255798</v>
      </c>
      <c r="E168" s="122">
        <v>-20</v>
      </c>
      <c r="F168" s="122">
        <v>0</v>
      </c>
      <c r="G168" s="122">
        <v>45</v>
      </c>
      <c r="H168" s="122">
        <v>0</v>
      </c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</row>
    <row r="169" spans="1:20" ht="12.75" x14ac:dyDescent="0.2">
      <c r="A169" s="122" t="s">
        <v>517</v>
      </c>
      <c r="B169" s="122">
        <v>36651</v>
      </c>
      <c r="C169" s="122">
        <v>56</v>
      </c>
      <c r="D169" s="122">
        <v>-36.058885756873401</v>
      </c>
      <c r="E169" s="122">
        <v>-41</v>
      </c>
      <c r="F169" s="122">
        <v>0</v>
      </c>
      <c r="G169" s="122">
        <v>133</v>
      </c>
      <c r="H169" s="122">
        <v>0</v>
      </c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</row>
    <row r="170" spans="1:20" ht="12.75" x14ac:dyDescent="0.2">
      <c r="A170" s="122" t="s">
        <v>518</v>
      </c>
      <c r="B170" s="122">
        <v>6764</v>
      </c>
      <c r="C170" s="122">
        <v>407</v>
      </c>
      <c r="D170" s="122">
        <v>-93.379057766255798</v>
      </c>
      <c r="E170" s="122">
        <v>-20</v>
      </c>
      <c r="F170" s="122">
        <v>475</v>
      </c>
      <c r="G170" s="122">
        <v>45</v>
      </c>
      <c r="H170" s="122">
        <v>0</v>
      </c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</row>
    <row r="171" spans="1:20" ht="12.75" x14ac:dyDescent="0.2">
      <c r="A171" s="122" t="s">
        <v>519</v>
      </c>
      <c r="B171" s="122">
        <v>42730</v>
      </c>
      <c r="C171" s="122">
        <v>-55</v>
      </c>
      <c r="D171" s="122">
        <v>-36.058885756873401</v>
      </c>
      <c r="E171" s="122">
        <v>-41</v>
      </c>
      <c r="F171" s="122">
        <v>0</v>
      </c>
      <c r="G171" s="122">
        <v>22</v>
      </c>
      <c r="H171" s="122">
        <v>0</v>
      </c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</row>
    <row r="172" spans="1:20" ht="12.75" x14ac:dyDescent="0.2">
      <c r="A172" s="122" t="s">
        <v>520</v>
      </c>
      <c r="B172" s="122">
        <v>40181</v>
      </c>
      <c r="C172" s="122">
        <v>-11</v>
      </c>
      <c r="D172" s="122">
        <v>-36.058885756873401</v>
      </c>
      <c r="E172" s="122">
        <v>-20</v>
      </c>
      <c r="F172" s="122">
        <v>0</v>
      </c>
      <c r="G172" s="122">
        <v>45</v>
      </c>
      <c r="H172" s="122">
        <v>0</v>
      </c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</row>
    <row r="173" spans="1:20" ht="12.75" x14ac:dyDescent="0.2">
      <c r="A173" s="122" t="s">
        <v>521</v>
      </c>
      <c r="B173" s="122">
        <v>39009</v>
      </c>
      <c r="C173" s="122">
        <v>-68</v>
      </c>
      <c r="D173" s="122">
        <v>-93.379057766255798</v>
      </c>
      <c r="E173" s="122">
        <v>-20</v>
      </c>
      <c r="F173" s="122">
        <v>0</v>
      </c>
      <c r="G173" s="122">
        <v>45</v>
      </c>
      <c r="H173" s="122">
        <v>0</v>
      </c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</row>
    <row r="174" spans="1:20" ht="12.75" x14ac:dyDescent="0.2">
      <c r="A174" s="122" t="s">
        <v>522</v>
      </c>
      <c r="B174" s="122">
        <v>13178</v>
      </c>
      <c r="C174" s="122">
        <v>-11</v>
      </c>
      <c r="D174" s="122">
        <v>-36.058885756873401</v>
      </c>
      <c r="E174" s="122">
        <v>-20</v>
      </c>
      <c r="F174" s="122">
        <v>0</v>
      </c>
      <c r="G174" s="122">
        <v>45</v>
      </c>
      <c r="H174" s="122">
        <v>0</v>
      </c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</row>
    <row r="175" spans="1:20" ht="12.75" x14ac:dyDescent="0.2">
      <c r="A175" s="122" t="s">
        <v>523</v>
      </c>
      <c r="B175" s="122">
        <v>14464</v>
      </c>
      <c r="C175" s="122">
        <v>-112</v>
      </c>
      <c r="D175" s="122">
        <v>-93.379057766255798</v>
      </c>
      <c r="E175" s="122">
        <v>-41</v>
      </c>
      <c r="F175" s="122">
        <v>0</v>
      </c>
      <c r="G175" s="122">
        <v>22</v>
      </c>
      <c r="H175" s="122">
        <v>0</v>
      </c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</row>
    <row r="176" spans="1:20" ht="12.75" x14ac:dyDescent="0.2">
      <c r="A176" s="122" t="s">
        <v>524</v>
      </c>
      <c r="B176" s="122">
        <v>24043</v>
      </c>
      <c r="C176" s="122">
        <v>-68</v>
      </c>
      <c r="D176" s="122">
        <v>-93.379057766255798</v>
      </c>
      <c r="E176" s="122">
        <v>-20</v>
      </c>
      <c r="F176" s="122">
        <v>0</v>
      </c>
      <c r="G176" s="122">
        <v>45</v>
      </c>
      <c r="H176" s="122">
        <v>0</v>
      </c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</row>
    <row r="177" spans="1:20" ht="12.75" x14ac:dyDescent="0.2">
      <c r="A177" s="122" t="s">
        <v>525</v>
      </c>
      <c r="B177" s="122">
        <v>33906</v>
      </c>
      <c r="C177" s="122">
        <v>-68</v>
      </c>
      <c r="D177" s="122">
        <v>-93.379057766255798</v>
      </c>
      <c r="E177" s="122">
        <v>-20</v>
      </c>
      <c r="F177" s="122">
        <v>0</v>
      </c>
      <c r="G177" s="122">
        <v>45</v>
      </c>
      <c r="H177" s="122">
        <v>0</v>
      </c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</row>
    <row r="178" spans="1:20" ht="12.75" x14ac:dyDescent="0.2">
      <c r="A178" s="122" t="s">
        <v>526</v>
      </c>
      <c r="B178" s="122">
        <v>9169</v>
      </c>
      <c r="C178" s="122">
        <v>-48</v>
      </c>
      <c r="D178" s="122">
        <v>-93.379057766255798</v>
      </c>
      <c r="E178" s="122">
        <v>0</v>
      </c>
      <c r="F178" s="122">
        <v>0</v>
      </c>
      <c r="G178" s="122">
        <v>45</v>
      </c>
      <c r="H178" s="122">
        <v>0</v>
      </c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</row>
    <row r="179" spans="1:20" ht="12.75" x14ac:dyDescent="0.2">
      <c r="A179" s="122" t="s">
        <v>527</v>
      </c>
      <c r="B179" s="122">
        <v>10205</v>
      </c>
      <c r="C179" s="122">
        <v>-91</v>
      </c>
      <c r="D179" s="122">
        <v>-93.379057766255798</v>
      </c>
      <c r="E179" s="122">
        <v>-20</v>
      </c>
      <c r="F179" s="122">
        <v>0</v>
      </c>
      <c r="G179" s="122">
        <v>22</v>
      </c>
      <c r="H179" s="122">
        <v>0</v>
      </c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</row>
    <row r="180" spans="1:20" ht="12.75" x14ac:dyDescent="0.2">
      <c r="A180" s="122" t="s">
        <v>528</v>
      </c>
      <c r="B180" s="122">
        <v>63340</v>
      </c>
      <c r="C180" s="122">
        <v>56</v>
      </c>
      <c r="D180" s="122">
        <v>-36.058885756873401</v>
      </c>
      <c r="E180" s="122">
        <v>-41</v>
      </c>
      <c r="F180" s="122">
        <v>0</v>
      </c>
      <c r="G180" s="122">
        <v>133</v>
      </c>
      <c r="H180" s="122">
        <v>0</v>
      </c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</row>
    <row r="181" spans="1:20" ht="12.75" x14ac:dyDescent="0.2">
      <c r="A181" s="122" t="s">
        <v>529</v>
      </c>
      <c r="B181" s="122">
        <v>15010</v>
      </c>
      <c r="C181" s="122">
        <v>-112</v>
      </c>
      <c r="D181" s="122">
        <v>-93.379057766255798</v>
      </c>
      <c r="E181" s="122">
        <v>-41</v>
      </c>
      <c r="F181" s="122">
        <v>0</v>
      </c>
      <c r="G181" s="122">
        <v>22</v>
      </c>
      <c r="H181" s="122">
        <v>0</v>
      </c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</row>
    <row r="182" spans="1:20" ht="12.75" x14ac:dyDescent="0.2">
      <c r="A182" s="122" t="s">
        <v>530</v>
      </c>
      <c r="B182" s="122">
        <v>36977</v>
      </c>
      <c r="C182" s="122">
        <v>56</v>
      </c>
      <c r="D182" s="122">
        <v>-36.058885756873401</v>
      </c>
      <c r="E182" s="122">
        <v>-41</v>
      </c>
      <c r="F182" s="122">
        <v>0</v>
      </c>
      <c r="G182" s="122">
        <v>133</v>
      </c>
      <c r="H182" s="122">
        <v>0</v>
      </c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</row>
    <row r="183" spans="1:20" ht="12.75" x14ac:dyDescent="0.2">
      <c r="A183" s="122" t="s">
        <v>531</v>
      </c>
      <c r="B183" s="122">
        <v>18711</v>
      </c>
      <c r="C183" s="122">
        <v>-48</v>
      </c>
      <c r="D183" s="122">
        <v>-93.379057766255798</v>
      </c>
      <c r="E183" s="122">
        <v>0</v>
      </c>
      <c r="F183" s="122">
        <v>0</v>
      </c>
      <c r="G183" s="122">
        <v>45</v>
      </c>
      <c r="H183" s="122">
        <v>0</v>
      </c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</row>
    <row r="184" spans="1:20" ht="12.75" x14ac:dyDescent="0.2">
      <c r="A184" s="122" t="s">
        <v>532</v>
      </c>
      <c r="B184" s="122">
        <v>53555</v>
      </c>
      <c r="C184" s="122">
        <v>-48</v>
      </c>
      <c r="D184" s="122">
        <v>-93.379057766255798</v>
      </c>
      <c r="E184" s="122">
        <v>0</v>
      </c>
      <c r="F184" s="122">
        <v>0</v>
      </c>
      <c r="G184" s="122">
        <v>45</v>
      </c>
      <c r="H184" s="122">
        <v>0</v>
      </c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</row>
    <row r="185" spans="1:20" ht="12.75" x14ac:dyDescent="0.2">
      <c r="A185" s="122" t="s">
        <v>533</v>
      </c>
      <c r="B185" s="122">
        <v>9006</v>
      </c>
      <c r="C185" s="122">
        <v>-112</v>
      </c>
      <c r="D185" s="122">
        <v>-93.379057766255798</v>
      </c>
      <c r="E185" s="122">
        <v>-41</v>
      </c>
      <c r="F185" s="122">
        <v>0</v>
      </c>
      <c r="G185" s="122">
        <v>22</v>
      </c>
      <c r="H185" s="122">
        <v>0</v>
      </c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</row>
    <row r="186" spans="1:20" ht="12.75" x14ac:dyDescent="0.2">
      <c r="A186" s="122" t="s">
        <v>534</v>
      </c>
      <c r="B186" s="122">
        <v>25508</v>
      </c>
      <c r="C186" s="122">
        <v>-55</v>
      </c>
      <c r="D186" s="122">
        <v>-36.058885756873401</v>
      </c>
      <c r="E186" s="122">
        <v>-41</v>
      </c>
      <c r="F186" s="122">
        <v>0</v>
      </c>
      <c r="G186" s="122">
        <v>22</v>
      </c>
      <c r="H186" s="122">
        <v>0</v>
      </c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</row>
    <row r="187" spans="1:20" ht="12.75" x14ac:dyDescent="0.2">
      <c r="A187" s="122" t="s">
        <v>535</v>
      </c>
      <c r="B187" s="122">
        <v>12854</v>
      </c>
      <c r="C187" s="122">
        <v>-112</v>
      </c>
      <c r="D187" s="122">
        <v>-93.379057766255798</v>
      </c>
      <c r="E187" s="122">
        <v>-41</v>
      </c>
      <c r="F187" s="122">
        <v>0</v>
      </c>
      <c r="G187" s="122">
        <v>22</v>
      </c>
      <c r="H187" s="122">
        <v>0</v>
      </c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</row>
    <row r="188" spans="1:20" ht="12.75" x14ac:dyDescent="0.2">
      <c r="A188" s="122" t="s">
        <v>536</v>
      </c>
      <c r="B188" s="122">
        <v>10506</v>
      </c>
      <c r="C188" s="122">
        <v>124</v>
      </c>
      <c r="D188" s="122">
        <v>-93.379057766255798</v>
      </c>
      <c r="E188" s="122">
        <v>0</v>
      </c>
      <c r="F188" s="122">
        <v>0</v>
      </c>
      <c r="G188" s="122">
        <v>67</v>
      </c>
      <c r="H188" s="122">
        <v>150</v>
      </c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</row>
    <row r="189" spans="1:20" ht="12.75" x14ac:dyDescent="0.2">
      <c r="A189" s="122" t="s">
        <v>537</v>
      </c>
      <c r="B189" s="122">
        <v>12455</v>
      </c>
      <c r="C189" s="122">
        <v>-112</v>
      </c>
      <c r="D189" s="122">
        <v>-93.379057766255798</v>
      </c>
      <c r="E189" s="122">
        <v>-41</v>
      </c>
      <c r="F189" s="122">
        <v>0</v>
      </c>
      <c r="G189" s="122">
        <v>22</v>
      </c>
      <c r="H189" s="122">
        <v>0</v>
      </c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</row>
    <row r="190" spans="1:20" ht="12.75" x14ac:dyDescent="0.2">
      <c r="A190" s="122" t="s">
        <v>538</v>
      </c>
      <c r="B190" s="122">
        <v>10980</v>
      </c>
      <c r="C190" s="122">
        <v>-48</v>
      </c>
      <c r="D190" s="122">
        <v>-93.379057766255798</v>
      </c>
      <c r="E190" s="122">
        <v>0</v>
      </c>
      <c r="F190" s="122">
        <v>0</v>
      </c>
      <c r="G190" s="122">
        <v>45</v>
      </c>
      <c r="H190" s="122">
        <v>0</v>
      </c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</row>
    <row r="191" spans="1:20" ht="12.75" x14ac:dyDescent="0.2">
      <c r="A191" s="122" t="s">
        <v>539</v>
      </c>
      <c r="B191" s="122">
        <v>12669</v>
      </c>
      <c r="C191" s="122">
        <v>-48</v>
      </c>
      <c r="D191" s="122">
        <v>-93.379057766255798</v>
      </c>
      <c r="E191" s="122">
        <v>0</v>
      </c>
      <c r="F191" s="122">
        <v>0</v>
      </c>
      <c r="G191" s="122">
        <v>45</v>
      </c>
      <c r="H191" s="122">
        <v>0</v>
      </c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</row>
    <row r="192" spans="1:20" ht="12.75" x14ac:dyDescent="0.2">
      <c r="A192" s="122" t="s">
        <v>540</v>
      </c>
      <c r="B192" s="122">
        <v>15315</v>
      </c>
      <c r="C192" s="122">
        <v>-55</v>
      </c>
      <c r="D192" s="122">
        <v>-36.058885756873401</v>
      </c>
      <c r="E192" s="122">
        <v>-41</v>
      </c>
      <c r="F192" s="122">
        <v>0</v>
      </c>
      <c r="G192" s="122">
        <v>22</v>
      </c>
      <c r="H192" s="122">
        <v>0</v>
      </c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</row>
    <row r="193" spans="1:20" ht="12.75" x14ac:dyDescent="0.2">
      <c r="A193" s="122" t="s">
        <v>541</v>
      </c>
      <c r="B193" s="122">
        <v>11619</v>
      </c>
      <c r="C193" s="122">
        <v>-26</v>
      </c>
      <c r="D193" s="122">
        <v>-93.379057766255798</v>
      </c>
      <c r="E193" s="122">
        <v>0</v>
      </c>
      <c r="F193" s="122">
        <v>0</v>
      </c>
      <c r="G193" s="122">
        <v>67</v>
      </c>
      <c r="H193" s="122">
        <v>0</v>
      </c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</row>
    <row r="194" spans="1:20" ht="12.75" x14ac:dyDescent="0.2">
      <c r="A194" s="122" t="s">
        <v>542</v>
      </c>
      <c r="B194" s="122">
        <v>57092</v>
      </c>
      <c r="C194" s="122">
        <v>-68</v>
      </c>
      <c r="D194" s="122">
        <v>-93.379057766255798</v>
      </c>
      <c r="E194" s="122">
        <v>-20</v>
      </c>
      <c r="F194" s="122">
        <v>0</v>
      </c>
      <c r="G194" s="122">
        <v>45</v>
      </c>
      <c r="H194" s="122">
        <v>0</v>
      </c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</row>
    <row r="195" spans="1:20" ht="12.75" x14ac:dyDescent="0.2">
      <c r="A195" s="122" t="s">
        <v>543</v>
      </c>
      <c r="B195" s="122">
        <v>9293</v>
      </c>
      <c r="C195" s="122">
        <v>-48</v>
      </c>
      <c r="D195" s="122">
        <v>-93.379057766255798</v>
      </c>
      <c r="E195" s="122">
        <v>0</v>
      </c>
      <c r="F195" s="122">
        <v>0</v>
      </c>
      <c r="G195" s="122">
        <v>45</v>
      </c>
      <c r="H195" s="122">
        <v>0</v>
      </c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</row>
    <row r="196" spans="1:20" ht="12.75" x14ac:dyDescent="0.2">
      <c r="A196" s="122" t="s">
        <v>544</v>
      </c>
      <c r="B196" s="122">
        <v>54180</v>
      </c>
      <c r="C196" s="122">
        <v>-112</v>
      </c>
      <c r="D196" s="122">
        <v>-93.379057766255798</v>
      </c>
      <c r="E196" s="122">
        <v>-41</v>
      </c>
      <c r="F196" s="122">
        <v>0</v>
      </c>
      <c r="G196" s="122">
        <v>22</v>
      </c>
      <c r="H196" s="122">
        <v>0</v>
      </c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</row>
    <row r="197" spans="1:20" ht="12.75" x14ac:dyDescent="0.2">
      <c r="A197" s="122" t="s">
        <v>545</v>
      </c>
      <c r="B197" s="122">
        <v>23494</v>
      </c>
      <c r="C197" s="122">
        <v>-26</v>
      </c>
      <c r="D197" s="122">
        <v>-93.379057766255798</v>
      </c>
      <c r="E197" s="122">
        <v>0</v>
      </c>
      <c r="F197" s="122">
        <v>0</v>
      </c>
      <c r="G197" s="122">
        <v>67</v>
      </c>
      <c r="H197" s="122">
        <v>0</v>
      </c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</row>
    <row r="198" spans="1:20" ht="12.75" x14ac:dyDescent="0.2">
      <c r="A198" s="122" t="s">
        <v>546</v>
      </c>
      <c r="B198" s="122">
        <v>15662</v>
      </c>
      <c r="C198" s="122">
        <v>-68</v>
      </c>
      <c r="D198" s="122">
        <v>-93.379057766255798</v>
      </c>
      <c r="E198" s="122">
        <v>-20</v>
      </c>
      <c r="F198" s="122">
        <v>0</v>
      </c>
      <c r="G198" s="122">
        <v>45</v>
      </c>
      <c r="H198" s="122">
        <v>0</v>
      </c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</row>
    <row r="199" spans="1:20" ht="12.75" x14ac:dyDescent="0.2">
      <c r="A199" s="122" t="s">
        <v>547</v>
      </c>
      <c r="B199" s="122">
        <v>11165</v>
      </c>
      <c r="C199" s="122">
        <v>-68</v>
      </c>
      <c r="D199" s="122">
        <v>-93.379057766255798</v>
      </c>
      <c r="E199" s="122">
        <v>-20</v>
      </c>
      <c r="F199" s="122">
        <v>0</v>
      </c>
      <c r="G199" s="122">
        <v>45</v>
      </c>
      <c r="H199" s="122">
        <v>0</v>
      </c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</row>
    <row r="200" spans="1:20" ht="12.75" x14ac:dyDescent="0.2">
      <c r="A200" s="122" t="s">
        <v>548</v>
      </c>
      <c r="B200" s="122">
        <v>38381</v>
      </c>
      <c r="C200" s="122">
        <v>-68</v>
      </c>
      <c r="D200" s="122">
        <v>-93.379057766255798</v>
      </c>
      <c r="E200" s="122">
        <v>-20</v>
      </c>
      <c r="F200" s="122">
        <v>0</v>
      </c>
      <c r="G200" s="122">
        <v>45</v>
      </c>
      <c r="H200" s="122">
        <v>0</v>
      </c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</row>
    <row r="201" spans="1:20" ht="12.75" x14ac:dyDescent="0.2">
      <c r="A201" s="122" t="s">
        <v>549</v>
      </c>
      <c r="B201" s="122">
        <v>12601</v>
      </c>
      <c r="C201" s="122">
        <v>-48</v>
      </c>
      <c r="D201" s="122">
        <v>-93.379057766255798</v>
      </c>
      <c r="E201" s="122">
        <v>0</v>
      </c>
      <c r="F201" s="122">
        <v>0</v>
      </c>
      <c r="G201" s="122">
        <v>45</v>
      </c>
      <c r="H201" s="122">
        <v>0</v>
      </c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</row>
    <row r="202" spans="1:20" ht="12.75" x14ac:dyDescent="0.2">
      <c r="A202" s="122" t="s">
        <v>550</v>
      </c>
      <c r="B202" s="122">
        <v>12682</v>
      </c>
      <c r="C202" s="122">
        <v>56</v>
      </c>
      <c r="D202" s="122">
        <v>-36.058885756873401</v>
      </c>
      <c r="E202" s="122">
        <v>-41</v>
      </c>
      <c r="F202" s="122">
        <v>0</v>
      </c>
      <c r="G202" s="122">
        <v>133</v>
      </c>
      <c r="H202" s="122">
        <v>0</v>
      </c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</row>
    <row r="203" spans="1:20" ht="14.25" customHeight="1" x14ac:dyDescent="0.2">
      <c r="A203" s="19" t="s">
        <v>551</v>
      </c>
      <c r="B203" s="122"/>
      <c r="C203" s="122"/>
      <c r="D203" s="122"/>
      <c r="E203" s="19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</row>
    <row r="204" spans="1:20" ht="12.75" x14ac:dyDescent="0.2">
      <c r="A204" s="122" t="s">
        <v>552</v>
      </c>
      <c r="B204" s="122">
        <v>25841</v>
      </c>
      <c r="C204" s="122">
        <v>70</v>
      </c>
      <c r="D204" s="122">
        <v>-72.540743561274894</v>
      </c>
      <c r="E204" s="122">
        <v>20</v>
      </c>
      <c r="F204" s="122">
        <v>0</v>
      </c>
      <c r="G204" s="122">
        <v>123</v>
      </c>
      <c r="H204" s="122">
        <v>0</v>
      </c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</row>
    <row r="205" spans="1:20" ht="12.75" x14ac:dyDescent="0.2">
      <c r="A205" s="122" t="s">
        <v>553</v>
      </c>
      <c r="B205" s="122">
        <v>8505</v>
      </c>
      <c r="C205" s="122">
        <v>220</v>
      </c>
      <c r="D205" s="122">
        <v>-72.540743561274894</v>
      </c>
      <c r="E205" s="122">
        <v>20</v>
      </c>
      <c r="F205" s="122">
        <v>0</v>
      </c>
      <c r="G205" s="122">
        <v>123</v>
      </c>
      <c r="H205" s="122">
        <v>150</v>
      </c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</row>
    <row r="206" spans="1:20" ht="12.75" x14ac:dyDescent="0.2">
      <c r="A206" s="122" t="s">
        <v>554</v>
      </c>
      <c r="B206" s="122">
        <v>10625</v>
      </c>
      <c r="C206" s="122">
        <v>595</v>
      </c>
      <c r="D206" s="122">
        <v>-72.540743561274894</v>
      </c>
      <c r="E206" s="122">
        <v>20</v>
      </c>
      <c r="F206" s="122">
        <v>375</v>
      </c>
      <c r="G206" s="122">
        <v>123</v>
      </c>
      <c r="H206" s="122">
        <v>150</v>
      </c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</row>
    <row r="207" spans="1:20" ht="12.75" x14ac:dyDescent="0.2">
      <c r="A207" s="122" t="s">
        <v>555</v>
      </c>
      <c r="B207" s="122">
        <v>11379</v>
      </c>
      <c r="C207" s="122">
        <v>28</v>
      </c>
      <c r="D207" s="122">
        <v>-72.540743561274894</v>
      </c>
      <c r="E207" s="122">
        <v>0</v>
      </c>
      <c r="F207" s="122">
        <v>0</v>
      </c>
      <c r="G207" s="122">
        <v>101</v>
      </c>
      <c r="H207" s="122">
        <v>0</v>
      </c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</row>
    <row r="208" spans="1:20" ht="12.75" x14ac:dyDescent="0.2">
      <c r="A208" s="122" t="s">
        <v>556</v>
      </c>
      <c r="B208" s="122">
        <v>8945</v>
      </c>
      <c r="C208" s="122">
        <v>28</v>
      </c>
      <c r="D208" s="122">
        <v>-72.540743561274894</v>
      </c>
      <c r="E208" s="122">
        <v>0</v>
      </c>
      <c r="F208" s="122">
        <v>0</v>
      </c>
      <c r="G208" s="122">
        <v>101</v>
      </c>
      <c r="H208" s="122">
        <v>0</v>
      </c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</row>
    <row r="209" spans="1:20" ht="12.75" x14ac:dyDescent="0.2">
      <c r="A209" s="122" t="s">
        <v>557</v>
      </c>
      <c r="B209" s="122">
        <v>11824</v>
      </c>
      <c r="C209" s="122">
        <v>616</v>
      </c>
      <c r="D209" s="122">
        <v>-72.540743561274894</v>
      </c>
      <c r="E209" s="122">
        <v>41</v>
      </c>
      <c r="F209" s="122">
        <v>375</v>
      </c>
      <c r="G209" s="122">
        <v>123</v>
      </c>
      <c r="H209" s="122">
        <v>150</v>
      </c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</row>
    <row r="210" spans="1:20" ht="12.75" x14ac:dyDescent="0.2">
      <c r="A210" s="122" t="s">
        <v>558</v>
      </c>
      <c r="B210" s="122">
        <v>15420</v>
      </c>
      <c r="C210" s="122">
        <v>28</v>
      </c>
      <c r="D210" s="122">
        <v>-72.540743561274894</v>
      </c>
      <c r="E210" s="122">
        <v>0</v>
      </c>
      <c r="F210" s="122">
        <v>0</v>
      </c>
      <c r="G210" s="122">
        <v>101</v>
      </c>
      <c r="H210" s="122">
        <v>0</v>
      </c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</row>
    <row r="211" spans="1:20" ht="12.75" x14ac:dyDescent="0.2">
      <c r="A211" s="122" t="s">
        <v>559</v>
      </c>
      <c r="B211" s="122">
        <v>89245</v>
      </c>
      <c r="C211" s="122">
        <v>83</v>
      </c>
      <c r="D211" s="122">
        <v>-72.540743561274894</v>
      </c>
      <c r="E211" s="122">
        <v>0</v>
      </c>
      <c r="F211" s="122">
        <v>0</v>
      </c>
      <c r="G211" s="122">
        <v>156</v>
      </c>
      <c r="H211" s="122">
        <v>0</v>
      </c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</row>
    <row r="212" spans="1:20" ht="12.75" x14ac:dyDescent="0.2">
      <c r="A212" s="122" t="s">
        <v>560</v>
      </c>
      <c r="B212" s="122">
        <v>11802</v>
      </c>
      <c r="C212" s="122">
        <v>28</v>
      </c>
      <c r="D212" s="122">
        <v>-72.540743561274894</v>
      </c>
      <c r="E212" s="122">
        <v>0</v>
      </c>
      <c r="F212" s="122">
        <v>0</v>
      </c>
      <c r="G212" s="122">
        <v>101</v>
      </c>
      <c r="H212" s="122">
        <v>0</v>
      </c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</row>
    <row r="213" spans="1:20" ht="12.75" x14ac:dyDescent="0.2">
      <c r="A213" s="122" t="s">
        <v>561</v>
      </c>
      <c r="B213" s="122">
        <v>24270</v>
      </c>
      <c r="C213" s="122">
        <v>28</v>
      </c>
      <c r="D213" s="122">
        <v>-72.540743561274894</v>
      </c>
      <c r="E213" s="122">
        <v>0</v>
      </c>
      <c r="F213" s="122">
        <v>0</v>
      </c>
      <c r="G213" s="122">
        <v>101</v>
      </c>
      <c r="H213" s="122">
        <v>0</v>
      </c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</row>
    <row r="214" spans="1:20" ht="12.75" x14ac:dyDescent="0.2">
      <c r="A214" s="122" t="s">
        <v>562</v>
      </c>
      <c r="B214" s="122">
        <v>3663</v>
      </c>
      <c r="C214" s="122">
        <v>545</v>
      </c>
      <c r="D214" s="122">
        <v>-72.540743561274894</v>
      </c>
      <c r="E214" s="122">
        <v>20</v>
      </c>
      <c r="F214" s="122">
        <v>475</v>
      </c>
      <c r="G214" s="122">
        <v>123</v>
      </c>
      <c r="H214" s="122">
        <v>0</v>
      </c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</row>
    <row r="215" spans="1:20" ht="12.75" x14ac:dyDescent="0.2">
      <c r="A215" s="122" t="s">
        <v>563</v>
      </c>
      <c r="B215" s="122">
        <v>4032</v>
      </c>
      <c r="C215" s="122">
        <v>695</v>
      </c>
      <c r="D215" s="122">
        <v>-72.540743561274894</v>
      </c>
      <c r="E215" s="122">
        <v>20</v>
      </c>
      <c r="F215" s="122">
        <v>475</v>
      </c>
      <c r="G215" s="122">
        <v>123</v>
      </c>
      <c r="H215" s="122">
        <v>150</v>
      </c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</row>
    <row r="216" spans="1:20" ht="12.75" x14ac:dyDescent="0.2">
      <c r="A216" s="122" t="s">
        <v>564</v>
      </c>
      <c r="B216" s="122">
        <v>13208</v>
      </c>
      <c r="C216" s="122">
        <v>220</v>
      </c>
      <c r="D216" s="122">
        <v>-72.540743561274894</v>
      </c>
      <c r="E216" s="122">
        <v>20</v>
      </c>
      <c r="F216" s="122">
        <v>0</v>
      </c>
      <c r="G216" s="122">
        <v>123</v>
      </c>
      <c r="H216" s="122">
        <v>150</v>
      </c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</row>
    <row r="217" spans="1:20" ht="12.75" x14ac:dyDescent="0.2">
      <c r="A217" s="122" t="s">
        <v>565</v>
      </c>
      <c r="B217" s="122">
        <v>15366</v>
      </c>
      <c r="C217" s="122">
        <v>28</v>
      </c>
      <c r="D217" s="122">
        <v>-72.540743561274894</v>
      </c>
      <c r="E217" s="122">
        <v>0</v>
      </c>
      <c r="F217" s="122">
        <v>0</v>
      </c>
      <c r="G217" s="122">
        <v>101</v>
      </c>
      <c r="H217" s="122">
        <v>0</v>
      </c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</row>
    <row r="218" spans="1:20" ht="12.75" x14ac:dyDescent="0.2">
      <c r="A218" s="122" t="s">
        <v>566</v>
      </c>
      <c r="B218" s="122">
        <v>11910</v>
      </c>
      <c r="C218" s="122">
        <v>636</v>
      </c>
      <c r="D218" s="122">
        <v>-72.540743561274894</v>
      </c>
      <c r="E218" s="122">
        <v>61</v>
      </c>
      <c r="F218" s="122">
        <v>375</v>
      </c>
      <c r="G218" s="122">
        <v>123</v>
      </c>
      <c r="H218" s="122">
        <v>150</v>
      </c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</row>
    <row r="219" spans="1:20" ht="12.75" x14ac:dyDescent="0.2">
      <c r="A219" s="122" t="s">
        <v>567</v>
      </c>
      <c r="B219" s="122">
        <v>9869</v>
      </c>
      <c r="C219" s="122">
        <v>695</v>
      </c>
      <c r="D219" s="122">
        <v>-72.540743561274894</v>
      </c>
      <c r="E219" s="122">
        <v>20</v>
      </c>
      <c r="F219" s="122">
        <v>375</v>
      </c>
      <c r="G219" s="122">
        <v>123</v>
      </c>
      <c r="H219" s="122">
        <v>250</v>
      </c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</row>
    <row r="220" spans="1:20" ht="14.25" customHeight="1" x14ac:dyDescent="0.2">
      <c r="A220" s="19" t="s">
        <v>568</v>
      </c>
      <c r="B220" s="122"/>
      <c r="C220" s="122"/>
      <c r="D220" s="122"/>
      <c r="E220" s="19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</row>
    <row r="221" spans="1:20" ht="12.75" x14ac:dyDescent="0.2">
      <c r="A221" s="122" t="s">
        <v>569</v>
      </c>
      <c r="B221" s="122">
        <v>11151</v>
      </c>
      <c r="C221" s="122">
        <v>33</v>
      </c>
      <c r="D221" s="122">
        <v>-11.7938349359196</v>
      </c>
      <c r="E221" s="122">
        <v>0</v>
      </c>
      <c r="F221" s="122">
        <v>0</v>
      </c>
      <c r="G221" s="122">
        <v>45</v>
      </c>
      <c r="H221" s="122">
        <v>0</v>
      </c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</row>
    <row r="222" spans="1:20" ht="12.75" x14ac:dyDescent="0.2">
      <c r="A222" s="122" t="s">
        <v>570</v>
      </c>
      <c r="B222" s="122">
        <v>9543</v>
      </c>
      <c r="C222" s="122">
        <v>55</v>
      </c>
      <c r="D222" s="122">
        <v>-11.7938349359196</v>
      </c>
      <c r="E222" s="122">
        <v>0</v>
      </c>
      <c r="F222" s="122">
        <v>0</v>
      </c>
      <c r="G222" s="122">
        <v>67</v>
      </c>
      <c r="H222" s="122">
        <v>0</v>
      </c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</row>
    <row r="223" spans="1:20" ht="12.75" x14ac:dyDescent="0.2">
      <c r="A223" s="122" t="s">
        <v>571</v>
      </c>
      <c r="B223" s="122">
        <v>15509</v>
      </c>
      <c r="C223" s="122">
        <v>33</v>
      </c>
      <c r="D223" s="122">
        <v>-11.7938349359196</v>
      </c>
      <c r="E223" s="122">
        <v>0</v>
      </c>
      <c r="F223" s="122">
        <v>0</v>
      </c>
      <c r="G223" s="122">
        <v>45</v>
      </c>
      <c r="H223" s="122">
        <v>0</v>
      </c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</row>
    <row r="224" spans="1:20" ht="12.75" x14ac:dyDescent="0.2">
      <c r="A224" s="122" t="s">
        <v>572</v>
      </c>
      <c r="B224" s="122">
        <v>7032</v>
      </c>
      <c r="C224" s="122">
        <v>1625</v>
      </c>
      <c r="D224" s="122">
        <v>-11.7938349359196</v>
      </c>
      <c r="E224" s="122">
        <v>20</v>
      </c>
      <c r="F224" s="122">
        <v>1300</v>
      </c>
      <c r="G224" s="122">
        <v>67</v>
      </c>
      <c r="H224" s="122">
        <v>250</v>
      </c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</row>
    <row r="225" spans="1:20" ht="12.75" x14ac:dyDescent="0.2">
      <c r="A225" s="122" t="s">
        <v>573</v>
      </c>
      <c r="B225" s="122">
        <v>30283</v>
      </c>
      <c r="C225" s="122">
        <v>55</v>
      </c>
      <c r="D225" s="122">
        <v>-11.7938349359196</v>
      </c>
      <c r="E225" s="122">
        <v>0</v>
      </c>
      <c r="F225" s="122">
        <v>0</v>
      </c>
      <c r="G225" s="122">
        <v>67</v>
      </c>
      <c r="H225" s="122">
        <v>0</v>
      </c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</row>
    <row r="226" spans="1:20" ht="12.75" x14ac:dyDescent="0.2">
      <c r="A226" s="122" t="s">
        <v>574</v>
      </c>
      <c r="B226" s="122">
        <v>21154</v>
      </c>
      <c r="C226" s="122">
        <v>33</v>
      </c>
      <c r="D226" s="122">
        <v>-11.7938349359196</v>
      </c>
      <c r="E226" s="122">
        <v>0</v>
      </c>
      <c r="F226" s="122">
        <v>0</v>
      </c>
      <c r="G226" s="122">
        <v>45</v>
      </c>
      <c r="H226" s="122">
        <v>0</v>
      </c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</row>
    <row r="227" spans="1:20" ht="12.75" x14ac:dyDescent="0.2">
      <c r="A227" s="122" t="s">
        <v>575</v>
      </c>
      <c r="B227" s="122">
        <v>5656</v>
      </c>
      <c r="C227" s="122">
        <v>658</v>
      </c>
      <c r="D227" s="122">
        <v>-11.7938349359196</v>
      </c>
      <c r="E227" s="122">
        <v>0</v>
      </c>
      <c r="F227" s="122">
        <v>475</v>
      </c>
      <c r="G227" s="122">
        <v>45</v>
      </c>
      <c r="H227" s="122">
        <v>150</v>
      </c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</row>
    <row r="228" spans="1:20" ht="12.75" x14ac:dyDescent="0.2">
      <c r="A228" s="122" t="s">
        <v>576</v>
      </c>
      <c r="B228" s="122">
        <v>7492</v>
      </c>
      <c r="C228" s="122">
        <v>508</v>
      </c>
      <c r="D228" s="122">
        <v>-11.7938349359196</v>
      </c>
      <c r="E228" s="122">
        <v>0</v>
      </c>
      <c r="F228" s="122">
        <v>475</v>
      </c>
      <c r="G228" s="122">
        <v>45</v>
      </c>
      <c r="H228" s="122">
        <v>0</v>
      </c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</row>
    <row r="229" spans="1:20" ht="12.75" x14ac:dyDescent="0.2">
      <c r="A229" s="122" t="s">
        <v>577</v>
      </c>
      <c r="B229" s="122">
        <v>23562</v>
      </c>
      <c r="C229" s="122">
        <v>75</v>
      </c>
      <c r="D229" s="122">
        <v>-11.7938349359196</v>
      </c>
      <c r="E229" s="122">
        <v>20</v>
      </c>
      <c r="F229" s="122">
        <v>0</v>
      </c>
      <c r="G229" s="122">
        <v>67</v>
      </c>
      <c r="H229" s="122">
        <v>0</v>
      </c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</row>
    <row r="230" spans="1:20" ht="12.75" x14ac:dyDescent="0.2">
      <c r="A230" s="122" t="s">
        <v>578</v>
      </c>
      <c r="B230" s="122">
        <v>4928</v>
      </c>
      <c r="C230" s="122">
        <v>1546</v>
      </c>
      <c r="D230" s="122">
        <v>-11.7938349359196</v>
      </c>
      <c r="E230" s="122">
        <v>41</v>
      </c>
      <c r="F230" s="122">
        <v>1300</v>
      </c>
      <c r="G230" s="122">
        <v>67</v>
      </c>
      <c r="H230" s="122">
        <v>150</v>
      </c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</row>
    <row r="231" spans="1:20" ht="12.75" x14ac:dyDescent="0.2">
      <c r="A231" s="122" t="s">
        <v>579</v>
      </c>
      <c r="B231" s="122">
        <v>10502</v>
      </c>
      <c r="C231" s="122">
        <v>75</v>
      </c>
      <c r="D231" s="122">
        <v>-11.7938349359196</v>
      </c>
      <c r="E231" s="122">
        <v>20</v>
      </c>
      <c r="F231" s="122">
        <v>0</v>
      </c>
      <c r="G231" s="122">
        <v>67</v>
      </c>
      <c r="H231" s="122">
        <v>0</v>
      </c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</row>
    <row r="232" spans="1:20" ht="12.75" x14ac:dyDescent="0.2">
      <c r="A232" s="122" t="s">
        <v>568</v>
      </c>
      <c r="B232" s="122">
        <v>144200</v>
      </c>
      <c r="C232" s="122">
        <v>89</v>
      </c>
      <c r="D232" s="122">
        <v>-11.7938349359196</v>
      </c>
      <c r="E232" s="122">
        <v>0</v>
      </c>
      <c r="F232" s="122">
        <v>0</v>
      </c>
      <c r="G232" s="122">
        <v>101</v>
      </c>
      <c r="H232" s="122">
        <v>0</v>
      </c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</row>
    <row r="233" spans="1:20" ht="14.25" customHeight="1" x14ac:dyDescent="0.2">
      <c r="A233" s="19" t="s">
        <v>580</v>
      </c>
      <c r="B233" s="122"/>
      <c r="C233" s="122"/>
      <c r="D233" s="122"/>
      <c r="E233" s="19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</row>
    <row r="234" spans="1:20" ht="12.75" x14ac:dyDescent="0.2">
      <c r="A234" s="122" t="s">
        <v>581</v>
      </c>
      <c r="B234" s="122">
        <v>13858</v>
      </c>
      <c r="C234" s="122">
        <v>30</v>
      </c>
      <c r="D234" s="122">
        <v>-15.165609760000899</v>
      </c>
      <c r="E234" s="122">
        <v>0</v>
      </c>
      <c r="F234" s="122">
        <v>0</v>
      </c>
      <c r="G234" s="122">
        <v>45</v>
      </c>
      <c r="H234" s="122">
        <v>0</v>
      </c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</row>
    <row r="235" spans="1:20" ht="12.75" x14ac:dyDescent="0.2">
      <c r="A235" s="122" t="s">
        <v>582</v>
      </c>
      <c r="B235" s="122">
        <v>13286</v>
      </c>
      <c r="C235" s="122">
        <v>72</v>
      </c>
      <c r="D235" s="122">
        <v>-15.165609760000899</v>
      </c>
      <c r="E235" s="122">
        <v>20</v>
      </c>
      <c r="F235" s="122">
        <v>0</v>
      </c>
      <c r="G235" s="122">
        <v>67</v>
      </c>
      <c r="H235" s="122">
        <v>0</v>
      </c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</row>
    <row r="236" spans="1:20" ht="12.75" x14ac:dyDescent="0.2">
      <c r="A236" s="122" t="s">
        <v>583</v>
      </c>
      <c r="B236" s="122">
        <v>15645</v>
      </c>
      <c r="C236" s="122">
        <v>30</v>
      </c>
      <c r="D236" s="122">
        <v>-15.165609760000899</v>
      </c>
      <c r="E236" s="122">
        <v>0</v>
      </c>
      <c r="F236" s="122">
        <v>0</v>
      </c>
      <c r="G236" s="122">
        <v>45</v>
      </c>
      <c r="H236" s="122">
        <v>0</v>
      </c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</row>
    <row r="237" spans="1:20" ht="12.75" x14ac:dyDescent="0.2">
      <c r="A237" s="122" t="s">
        <v>584</v>
      </c>
      <c r="B237" s="122">
        <v>8343</v>
      </c>
      <c r="C237" s="122">
        <v>30</v>
      </c>
      <c r="D237" s="122">
        <v>-15.165609760000899</v>
      </c>
      <c r="E237" s="122">
        <v>0</v>
      </c>
      <c r="F237" s="122">
        <v>0</v>
      </c>
      <c r="G237" s="122">
        <v>45</v>
      </c>
      <c r="H237" s="122">
        <v>0</v>
      </c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</row>
    <row r="238" spans="1:20" ht="12.75" x14ac:dyDescent="0.2">
      <c r="A238" s="122" t="s">
        <v>585</v>
      </c>
      <c r="B238" s="122">
        <v>25557</v>
      </c>
      <c r="C238" s="122">
        <v>30</v>
      </c>
      <c r="D238" s="122">
        <v>-15.165609760000899</v>
      </c>
      <c r="E238" s="122">
        <v>0</v>
      </c>
      <c r="F238" s="122">
        <v>0</v>
      </c>
      <c r="G238" s="122">
        <v>45</v>
      </c>
      <c r="H238" s="122">
        <v>0</v>
      </c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</row>
    <row r="239" spans="1:20" ht="12.75" x14ac:dyDescent="0.2">
      <c r="A239" s="122" t="s">
        <v>586</v>
      </c>
      <c r="B239" s="122">
        <v>5803</v>
      </c>
      <c r="C239" s="122">
        <v>568</v>
      </c>
      <c r="D239" s="122">
        <v>-15.165609760000899</v>
      </c>
      <c r="E239" s="122">
        <v>41</v>
      </c>
      <c r="F239" s="122">
        <v>475</v>
      </c>
      <c r="G239" s="122">
        <v>67</v>
      </c>
      <c r="H239" s="122">
        <v>0</v>
      </c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</row>
    <row r="240" spans="1:20" ht="12.75" x14ac:dyDescent="0.2">
      <c r="A240" s="122" t="s">
        <v>587</v>
      </c>
      <c r="B240" s="122">
        <v>22109</v>
      </c>
      <c r="C240" s="122">
        <v>50</v>
      </c>
      <c r="D240" s="122">
        <v>-15.165609760000899</v>
      </c>
      <c r="E240" s="122">
        <v>20</v>
      </c>
      <c r="F240" s="122">
        <v>0</v>
      </c>
      <c r="G240" s="122">
        <v>45</v>
      </c>
      <c r="H240" s="122">
        <v>0</v>
      </c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</row>
    <row r="241" spans="1:20" ht="12.75" x14ac:dyDescent="0.2">
      <c r="A241" s="122" t="s">
        <v>588</v>
      </c>
      <c r="B241" s="122">
        <v>4472</v>
      </c>
      <c r="C241" s="122">
        <v>1522</v>
      </c>
      <c r="D241" s="122">
        <v>-15.165609760000899</v>
      </c>
      <c r="E241" s="122">
        <v>20</v>
      </c>
      <c r="F241" s="122">
        <v>1300</v>
      </c>
      <c r="G241" s="122">
        <v>67</v>
      </c>
      <c r="H241" s="122">
        <v>150</v>
      </c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</row>
    <row r="242" spans="1:20" ht="12.75" x14ac:dyDescent="0.2">
      <c r="A242" s="122" t="s">
        <v>589</v>
      </c>
      <c r="B242" s="122">
        <v>9985</v>
      </c>
      <c r="C242" s="122">
        <v>50</v>
      </c>
      <c r="D242" s="122">
        <v>-15.165609760000899</v>
      </c>
      <c r="E242" s="122">
        <v>20</v>
      </c>
      <c r="F242" s="122">
        <v>0</v>
      </c>
      <c r="G242" s="122">
        <v>45</v>
      </c>
      <c r="H242" s="122">
        <v>0</v>
      </c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</row>
    <row r="243" spans="1:20" ht="12.75" x14ac:dyDescent="0.2">
      <c r="A243" s="122" t="s">
        <v>590</v>
      </c>
      <c r="B243" s="122">
        <v>145218</v>
      </c>
      <c r="C243" s="122">
        <v>86</v>
      </c>
      <c r="D243" s="122">
        <v>-15.165609760000899</v>
      </c>
      <c r="E243" s="122">
        <v>0</v>
      </c>
      <c r="F243" s="122">
        <v>0</v>
      </c>
      <c r="G243" s="122">
        <v>101</v>
      </c>
      <c r="H243" s="122">
        <v>0</v>
      </c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</row>
    <row r="244" spans="1:20" ht="14.25" customHeight="1" x14ac:dyDescent="0.2">
      <c r="A244" s="19" t="s">
        <v>591</v>
      </c>
      <c r="B244" s="122"/>
      <c r="C244" s="122"/>
      <c r="D244" s="122"/>
      <c r="E244" s="19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</row>
    <row r="245" spans="1:20" ht="12.75" x14ac:dyDescent="0.2">
      <c r="A245" s="122" t="s">
        <v>592</v>
      </c>
      <c r="B245" s="122">
        <v>22781</v>
      </c>
      <c r="C245" s="122">
        <v>123</v>
      </c>
      <c r="D245" s="122">
        <v>-41.015883411290901</v>
      </c>
      <c r="E245" s="122">
        <v>41</v>
      </c>
      <c r="F245" s="122">
        <v>0</v>
      </c>
      <c r="G245" s="122">
        <v>123</v>
      </c>
      <c r="H245" s="122">
        <v>0</v>
      </c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</row>
    <row r="246" spans="1:20" ht="12.75" x14ac:dyDescent="0.2">
      <c r="A246" s="122" t="s">
        <v>593</v>
      </c>
      <c r="B246" s="122">
        <v>50988</v>
      </c>
      <c r="C246" s="122">
        <v>123</v>
      </c>
      <c r="D246" s="122">
        <v>-41.015883411290901</v>
      </c>
      <c r="E246" s="122">
        <v>41</v>
      </c>
      <c r="F246" s="122">
        <v>0</v>
      </c>
      <c r="G246" s="122">
        <v>123</v>
      </c>
      <c r="H246" s="122">
        <v>0</v>
      </c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</row>
    <row r="247" spans="1:20" ht="12.75" x14ac:dyDescent="0.2">
      <c r="A247" s="122" t="s">
        <v>594</v>
      </c>
      <c r="B247" s="122">
        <v>57062</v>
      </c>
      <c r="C247" s="122">
        <v>178</v>
      </c>
      <c r="D247" s="122">
        <v>-41.015883411290901</v>
      </c>
      <c r="E247" s="122">
        <v>41</v>
      </c>
      <c r="F247" s="122">
        <v>0</v>
      </c>
      <c r="G247" s="122">
        <v>178</v>
      </c>
      <c r="H247" s="122">
        <v>0</v>
      </c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</row>
    <row r="248" spans="1:20" ht="12.75" x14ac:dyDescent="0.2">
      <c r="A248" s="122" t="s">
        <v>595</v>
      </c>
      <c r="B248" s="122">
        <v>10079</v>
      </c>
      <c r="C248" s="122">
        <v>123</v>
      </c>
      <c r="D248" s="122">
        <v>-41.015883411290901</v>
      </c>
      <c r="E248" s="122">
        <v>41</v>
      </c>
      <c r="F248" s="122">
        <v>0</v>
      </c>
      <c r="G248" s="122">
        <v>123</v>
      </c>
      <c r="H248" s="122">
        <v>0</v>
      </c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</row>
    <row r="249" spans="1:20" ht="12.75" x14ac:dyDescent="0.2">
      <c r="A249" s="122" t="s">
        <v>596</v>
      </c>
      <c r="B249" s="122">
        <v>15235</v>
      </c>
      <c r="C249" s="122">
        <v>123</v>
      </c>
      <c r="D249" s="122">
        <v>-41.015883411290901</v>
      </c>
      <c r="E249" s="122">
        <v>41</v>
      </c>
      <c r="F249" s="122">
        <v>0</v>
      </c>
      <c r="G249" s="122">
        <v>123</v>
      </c>
      <c r="H249" s="122">
        <v>0</v>
      </c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</row>
    <row r="250" spans="1:20" ht="12.75" x14ac:dyDescent="0.2">
      <c r="A250" s="122" t="s">
        <v>597</v>
      </c>
      <c r="B250" s="122">
        <v>15326</v>
      </c>
      <c r="C250" s="122">
        <v>273</v>
      </c>
      <c r="D250" s="122">
        <v>-41.015883411290901</v>
      </c>
      <c r="E250" s="122">
        <v>41</v>
      </c>
      <c r="F250" s="122">
        <v>0</v>
      </c>
      <c r="G250" s="122">
        <v>123</v>
      </c>
      <c r="H250" s="122">
        <v>150</v>
      </c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</row>
    <row r="251" spans="1:20" ht="12.75" x14ac:dyDescent="0.2">
      <c r="A251" s="122" t="s">
        <v>598</v>
      </c>
      <c r="B251" s="122">
        <v>26362</v>
      </c>
      <c r="C251" s="122">
        <v>123</v>
      </c>
      <c r="D251" s="122">
        <v>-41.015883411290901</v>
      </c>
      <c r="E251" s="122">
        <v>41</v>
      </c>
      <c r="F251" s="122">
        <v>0</v>
      </c>
      <c r="G251" s="122">
        <v>123</v>
      </c>
      <c r="H251" s="122">
        <v>0</v>
      </c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</row>
    <row r="252" spans="1:20" ht="12.75" x14ac:dyDescent="0.2">
      <c r="A252" s="122" t="s">
        <v>599</v>
      </c>
      <c r="B252" s="122">
        <v>10036</v>
      </c>
      <c r="C252" s="122">
        <v>789</v>
      </c>
      <c r="D252" s="122">
        <v>-41.015883411290901</v>
      </c>
      <c r="E252" s="122">
        <v>82</v>
      </c>
      <c r="F252" s="122">
        <v>375</v>
      </c>
      <c r="G252" s="122">
        <v>123</v>
      </c>
      <c r="H252" s="122">
        <v>250</v>
      </c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</row>
    <row r="253" spans="1:20" ht="12.75" x14ac:dyDescent="0.2">
      <c r="A253" s="122" t="s">
        <v>600</v>
      </c>
      <c r="B253" s="122">
        <v>20101</v>
      </c>
      <c r="C253" s="122">
        <v>668</v>
      </c>
      <c r="D253" s="122">
        <v>-41.015883411290901</v>
      </c>
      <c r="E253" s="122">
        <v>61</v>
      </c>
      <c r="F253" s="122">
        <v>375</v>
      </c>
      <c r="G253" s="122">
        <v>123</v>
      </c>
      <c r="H253" s="122">
        <v>150</v>
      </c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</row>
    <row r="254" spans="1:20" ht="12.75" x14ac:dyDescent="0.2">
      <c r="A254" s="122" t="s">
        <v>601</v>
      </c>
      <c r="B254" s="122">
        <v>6750</v>
      </c>
      <c r="C254" s="122">
        <v>1593</v>
      </c>
      <c r="D254" s="122">
        <v>-41.015883411290901</v>
      </c>
      <c r="E254" s="122">
        <v>61</v>
      </c>
      <c r="F254" s="122">
        <v>1300</v>
      </c>
      <c r="G254" s="122">
        <v>123</v>
      </c>
      <c r="H254" s="122">
        <v>150</v>
      </c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</row>
    <row r="255" spans="1:20" ht="12.75" x14ac:dyDescent="0.2">
      <c r="A255" s="122" t="s">
        <v>602</v>
      </c>
      <c r="B255" s="122">
        <v>10759</v>
      </c>
      <c r="C255" s="122">
        <v>648</v>
      </c>
      <c r="D255" s="122">
        <v>-41.015883411290901</v>
      </c>
      <c r="E255" s="122">
        <v>41</v>
      </c>
      <c r="F255" s="122">
        <v>375</v>
      </c>
      <c r="G255" s="122">
        <v>123</v>
      </c>
      <c r="H255" s="122">
        <v>150</v>
      </c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</row>
    <row r="256" spans="1:20" ht="12.75" x14ac:dyDescent="0.2">
      <c r="A256" s="122" t="s">
        <v>603</v>
      </c>
      <c r="B256" s="122">
        <v>10790</v>
      </c>
      <c r="C256" s="122">
        <v>273</v>
      </c>
      <c r="D256" s="122">
        <v>-41.015883411290901</v>
      </c>
      <c r="E256" s="122">
        <v>41</v>
      </c>
      <c r="F256" s="122">
        <v>0</v>
      </c>
      <c r="G256" s="122">
        <v>123</v>
      </c>
      <c r="H256" s="122">
        <v>150</v>
      </c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</row>
    <row r="257" spans="1:20" ht="12.75" x14ac:dyDescent="0.2">
      <c r="A257" s="122" t="s">
        <v>604</v>
      </c>
      <c r="B257" s="122">
        <v>11009</v>
      </c>
      <c r="C257" s="122">
        <v>123</v>
      </c>
      <c r="D257" s="122">
        <v>-41.015883411290901</v>
      </c>
      <c r="E257" s="122">
        <v>41</v>
      </c>
      <c r="F257" s="122">
        <v>0</v>
      </c>
      <c r="G257" s="122">
        <v>123</v>
      </c>
      <c r="H257" s="122">
        <v>0</v>
      </c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</row>
    <row r="258" spans="1:20" ht="12.75" x14ac:dyDescent="0.2">
      <c r="A258" s="122" t="s">
        <v>605</v>
      </c>
      <c r="B258" s="122">
        <v>6715</v>
      </c>
      <c r="C258" s="122">
        <v>1693</v>
      </c>
      <c r="D258" s="122">
        <v>-41.015883411290901</v>
      </c>
      <c r="E258" s="122">
        <v>61</v>
      </c>
      <c r="F258" s="122">
        <v>1300</v>
      </c>
      <c r="G258" s="122">
        <v>123</v>
      </c>
      <c r="H258" s="122">
        <v>250</v>
      </c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</row>
    <row r="259" spans="1:20" ht="12.75" x14ac:dyDescent="0.2">
      <c r="A259" s="122" t="s">
        <v>606</v>
      </c>
      <c r="B259" s="122">
        <v>7035</v>
      </c>
      <c r="C259" s="122">
        <v>1734</v>
      </c>
      <c r="D259" s="122">
        <v>-41.015883411290901</v>
      </c>
      <c r="E259" s="122">
        <v>102</v>
      </c>
      <c r="F259" s="122">
        <v>1300</v>
      </c>
      <c r="G259" s="122">
        <v>123</v>
      </c>
      <c r="H259" s="122">
        <v>250</v>
      </c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</row>
    <row r="260" spans="1:20" ht="14.25" customHeight="1" x14ac:dyDescent="0.2">
      <c r="A260" s="19" t="s">
        <v>607</v>
      </c>
      <c r="B260" s="122"/>
      <c r="C260" s="122"/>
      <c r="D260" s="122"/>
      <c r="E260" s="19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</row>
    <row r="261" spans="1:20" ht="12.75" x14ac:dyDescent="0.2">
      <c r="A261" s="122" t="s">
        <v>608</v>
      </c>
      <c r="B261" s="122">
        <v>26594</v>
      </c>
      <c r="C261" s="122">
        <v>192</v>
      </c>
      <c r="D261" s="122">
        <v>27.744867175104702</v>
      </c>
      <c r="E261" s="122">
        <v>41</v>
      </c>
      <c r="F261" s="122">
        <v>0</v>
      </c>
      <c r="G261" s="122">
        <v>123</v>
      </c>
      <c r="H261" s="122">
        <v>0</v>
      </c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</row>
    <row r="262" spans="1:20" ht="12.75" x14ac:dyDescent="0.2">
      <c r="A262" s="122" t="s">
        <v>609</v>
      </c>
      <c r="B262" s="122">
        <v>98877</v>
      </c>
      <c r="C262" s="122">
        <v>226</v>
      </c>
      <c r="D262" s="122">
        <v>27.744867175104702</v>
      </c>
      <c r="E262" s="122">
        <v>20</v>
      </c>
      <c r="F262" s="122">
        <v>0</v>
      </c>
      <c r="G262" s="122">
        <v>178</v>
      </c>
      <c r="H262" s="122">
        <v>0</v>
      </c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</row>
    <row r="263" spans="1:20" ht="12.75" x14ac:dyDescent="0.2">
      <c r="A263" s="122" t="s">
        <v>610</v>
      </c>
      <c r="B263" s="122">
        <v>9435</v>
      </c>
      <c r="C263" s="122">
        <v>192</v>
      </c>
      <c r="D263" s="122">
        <v>27.744867175104702</v>
      </c>
      <c r="E263" s="122">
        <v>41</v>
      </c>
      <c r="F263" s="122">
        <v>0</v>
      </c>
      <c r="G263" s="122">
        <v>123</v>
      </c>
      <c r="H263" s="122">
        <v>0</v>
      </c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</row>
    <row r="264" spans="1:20" ht="12.75" x14ac:dyDescent="0.2">
      <c r="A264" s="122" t="s">
        <v>611</v>
      </c>
      <c r="B264" s="122">
        <v>36975</v>
      </c>
      <c r="C264" s="122">
        <v>192</v>
      </c>
      <c r="D264" s="122">
        <v>27.744867175104702</v>
      </c>
      <c r="E264" s="122">
        <v>41</v>
      </c>
      <c r="F264" s="122">
        <v>0</v>
      </c>
      <c r="G264" s="122">
        <v>123</v>
      </c>
      <c r="H264" s="122">
        <v>0</v>
      </c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</row>
    <row r="265" spans="1:20" ht="12.75" x14ac:dyDescent="0.2">
      <c r="A265" s="122" t="s">
        <v>612</v>
      </c>
      <c r="B265" s="122">
        <v>19027</v>
      </c>
      <c r="C265" s="122">
        <v>737</v>
      </c>
      <c r="D265" s="122">
        <v>27.744867175104702</v>
      </c>
      <c r="E265" s="122">
        <v>61</v>
      </c>
      <c r="F265" s="122">
        <v>375</v>
      </c>
      <c r="G265" s="122">
        <v>123</v>
      </c>
      <c r="H265" s="122">
        <v>150</v>
      </c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</row>
    <row r="266" spans="1:20" ht="12.75" x14ac:dyDescent="0.2">
      <c r="A266" s="122" t="s">
        <v>613</v>
      </c>
      <c r="B266" s="122">
        <v>9490</v>
      </c>
      <c r="C266" s="122">
        <v>717</v>
      </c>
      <c r="D266" s="122">
        <v>27.744867175104702</v>
      </c>
      <c r="E266" s="122">
        <v>41</v>
      </c>
      <c r="F266" s="122">
        <v>375</v>
      </c>
      <c r="G266" s="122">
        <v>123</v>
      </c>
      <c r="H266" s="122">
        <v>150</v>
      </c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</row>
    <row r="267" spans="1:20" ht="12.75" x14ac:dyDescent="0.2">
      <c r="A267" s="122" t="s">
        <v>614</v>
      </c>
      <c r="B267" s="122">
        <v>5849</v>
      </c>
      <c r="C267" s="122">
        <v>1642</v>
      </c>
      <c r="D267" s="122">
        <v>27.744867175104702</v>
      </c>
      <c r="E267" s="122">
        <v>41</v>
      </c>
      <c r="F267" s="122">
        <v>1300</v>
      </c>
      <c r="G267" s="122">
        <v>123</v>
      </c>
      <c r="H267" s="122">
        <v>150</v>
      </c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</row>
    <row r="268" spans="1:20" ht="12.75" x14ac:dyDescent="0.2">
      <c r="A268" s="122" t="s">
        <v>615</v>
      </c>
      <c r="B268" s="122">
        <v>11469</v>
      </c>
      <c r="C268" s="122">
        <v>737</v>
      </c>
      <c r="D268" s="122">
        <v>27.744867175104702</v>
      </c>
      <c r="E268" s="122">
        <v>61</v>
      </c>
      <c r="F268" s="122">
        <v>375</v>
      </c>
      <c r="G268" s="122">
        <v>123</v>
      </c>
      <c r="H268" s="122">
        <v>150</v>
      </c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</row>
    <row r="269" spans="1:20" ht="12.75" x14ac:dyDescent="0.2">
      <c r="A269" s="122" t="s">
        <v>616</v>
      </c>
      <c r="B269" s="122">
        <v>38314</v>
      </c>
      <c r="C269" s="122">
        <v>171</v>
      </c>
      <c r="D269" s="122">
        <v>27.744867175104702</v>
      </c>
      <c r="E269" s="122">
        <v>20</v>
      </c>
      <c r="F269" s="122">
        <v>0</v>
      </c>
      <c r="G269" s="122">
        <v>123</v>
      </c>
      <c r="H269" s="122">
        <v>0</v>
      </c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</row>
    <row r="270" spans="1:20" ht="12.75" x14ac:dyDescent="0.2">
      <c r="A270" s="122" t="s">
        <v>617</v>
      </c>
      <c r="B270" s="122">
        <v>25785</v>
      </c>
      <c r="C270" s="122">
        <v>192</v>
      </c>
      <c r="D270" s="122">
        <v>27.744867175104702</v>
      </c>
      <c r="E270" s="122">
        <v>41</v>
      </c>
      <c r="F270" s="122">
        <v>0</v>
      </c>
      <c r="G270" s="122">
        <v>123</v>
      </c>
      <c r="H270" s="122">
        <v>0</v>
      </c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</row>
    <row r="271" spans="1:20" ht="14.25" customHeight="1" x14ac:dyDescent="0.2">
      <c r="A271" s="19" t="s">
        <v>618</v>
      </c>
      <c r="B271" s="122"/>
      <c r="C271" s="122"/>
      <c r="D271" s="122"/>
      <c r="E271" s="19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</row>
    <row r="272" spans="1:20" ht="12.75" x14ac:dyDescent="0.2">
      <c r="A272" s="122" t="s">
        <v>619</v>
      </c>
      <c r="B272" s="122">
        <v>25066</v>
      </c>
      <c r="C272" s="122">
        <v>238</v>
      </c>
      <c r="D272" s="122">
        <v>52.471215885034297</v>
      </c>
      <c r="E272" s="122">
        <v>41</v>
      </c>
      <c r="F272" s="122">
        <v>0</v>
      </c>
      <c r="G272" s="122">
        <v>145</v>
      </c>
      <c r="H272" s="122">
        <v>0</v>
      </c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</row>
    <row r="273" spans="1:20" ht="12.75" x14ac:dyDescent="0.2">
      <c r="A273" s="122" t="s">
        <v>620</v>
      </c>
      <c r="B273" s="122">
        <v>18359</v>
      </c>
      <c r="C273" s="122">
        <v>408</v>
      </c>
      <c r="D273" s="122">
        <v>52.471215885034297</v>
      </c>
      <c r="E273" s="122">
        <v>61</v>
      </c>
      <c r="F273" s="122">
        <v>0</v>
      </c>
      <c r="G273" s="122">
        <v>145</v>
      </c>
      <c r="H273" s="122">
        <v>150</v>
      </c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</row>
    <row r="274" spans="1:20" ht="12.75" x14ac:dyDescent="0.2">
      <c r="A274" s="122" t="s">
        <v>621</v>
      </c>
      <c r="B274" s="122">
        <v>19783</v>
      </c>
      <c r="C274" s="122">
        <v>804</v>
      </c>
      <c r="D274" s="122">
        <v>52.471215885034297</v>
      </c>
      <c r="E274" s="122">
        <v>82</v>
      </c>
      <c r="F274" s="122">
        <v>375</v>
      </c>
      <c r="G274" s="122">
        <v>145</v>
      </c>
      <c r="H274" s="122">
        <v>150</v>
      </c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</row>
    <row r="275" spans="1:20" ht="12.75" x14ac:dyDescent="0.2">
      <c r="A275" s="122" t="s">
        <v>622</v>
      </c>
      <c r="B275" s="122">
        <v>97633</v>
      </c>
      <c r="C275" s="122">
        <v>293</v>
      </c>
      <c r="D275" s="122">
        <v>52.471215885034297</v>
      </c>
      <c r="E275" s="122">
        <v>41</v>
      </c>
      <c r="F275" s="122">
        <v>0</v>
      </c>
      <c r="G275" s="122">
        <v>200</v>
      </c>
      <c r="H275" s="122">
        <v>0</v>
      </c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</row>
    <row r="276" spans="1:20" ht="12.75" x14ac:dyDescent="0.2">
      <c r="A276" s="122" t="s">
        <v>623</v>
      </c>
      <c r="B276" s="122">
        <v>17987</v>
      </c>
      <c r="C276" s="122">
        <v>238</v>
      </c>
      <c r="D276" s="122">
        <v>52.471215885034297</v>
      </c>
      <c r="E276" s="122">
        <v>41</v>
      </c>
      <c r="F276" s="122">
        <v>0</v>
      </c>
      <c r="G276" s="122">
        <v>145</v>
      </c>
      <c r="H276" s="122">
        <v>0</v>
      </c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</row>
    <row r="277" spans="1:20" ht="12.75" x14ac:dyDescent="0.2">
      <c r="A277" s="122" t="s">
        <v>624</v>
      </c>
      <c r="B277" s="122">
        <v>9493</v>
      </c>
      <c r="C277" s="122">
        <v>904</v>
      </c>
      <c r="D277" s="122">
        <v>52.471215885034297</v>
      </c>
      <c r="E277" s="122">
        <v>82</v>
      </c>
      <c r="F277" s="122">
        <v>375</v>
      </c>
      <c r="G277" s="122">
        <v>145</v>
      </c>
      <c r="H277" s="122">
        <v>250</v>
      </c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</row>
    <row r="278" spans="1:20" ht="12.75" x14ac:dyDescent="0.2">
      <c r="A278" s="122" t="s">
        <v>625</v>
      </c>
      <c r="B278" s="122">
        <v>55576</v>
      </c>
      <c r="C278" s="122">
        <v>838</v>
      </c>
      <c r="D278" s="122">
        <v>52.471215885034297</v>
      </c>
      <c r="E278" s="122">
        <v>61</v>
      </c>
      <c r="F278" s="122">
        <v>375</v>
      </c>
      <c r="G278" s="122">
        <v>200</v>
      </c>
      <c r="H278" s="122">
        <v>150</v>
      </c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</row>
    <row r="279" spans="1:20" ht="14.25" customHeight="1" x14ac:dyDescent="0.2">
      <c r="A279" s="19" t="s">
        <v>626</v>
      </c>
      <c r="B279" s="122"/>
      <c r="C279" s="122"/>
      <c r="D279" s="122"/>
      <c r="E279" s="19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</row>
    <row r="280" spans="1:20" ht="12.75" x14ac:dyDescent="0.2">
      <c r="A280" s="122" t="s">
        <v>627</v>
      </c>
      <c r="B280" s="122">
        <v>7032</v>
      </c>
      <c r="C280" s="122">
        <v>1834</v>
      </c>
      <c r="D280" s="122">
        <v>36.736266705988299</v>
      </c>
      <c r="E280" s="122">
        <v>102</v>
      </c>
      <c r="F280" s="122">
        <v>1300</v>
      </c>
      <c r="G280" s="122">
        <v>145</v>
      </c>
      <c r="H280" s="122">
        <v>250</v>
      </c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</row>
    <row r="281" spans="1:20" ht="12.75" x14ac:dyDescent="0.2">
      <c r="A281" s="122" t="s">
        <v>628</v>
      </c>
      <c r="B281" s="122">
        <v>6455</v>
      </c>
      <c r="C281" s="122">
        <v>1814</v>
      </c>
      <c r="D281" s="122">
        <v>36.736266705988299</v>
      </c>
      <c r="E281" s="122">
        <v>82</v>
      </c>
      <c r="F281" s="122">
        <v>1300</v>
      </c>
      <c r="G281" s="122">
        <v>145</v>
      </c>
      <c r="H281" s="122">
        <v>250</v>
      </c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</row>
    <row r="282" spans="1:20" ht="12.75" x14ac:dyDescent="0.2">
      <c r="A282" s="122" t="s">
        <v>629</v>
      </c>
      <c r="B282" s="122">
        <v>10262</v>
      </c>
      <c r="C282" s="122">
        <v>1214</v>
      </c>
      <c r="D282" s="122">
        <v>36.736266705988299</v>
      </c>
      <c r="E282" s="122">
        <v>102</v>
      </c>
      <c r="F282" s="122">
        <v>375</v>
      </c>
      <c r="G282" s="122">
        <v>200</v>
      </c>
      <c r="H282" s="122">
        <v>500</v>
      </c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</row>
    <row r="283" spans="1:20" ht="12.75" x14ac:dyDescent="0.2">
      <c r="A283" s="122" t="s">
        <v>630</v>
      </c>
      <c r="B283" s="122">
        <v>14785</v>
      </c>
      <c r="C283" s="122">
        <v>809</v>
      </c>
      <c r="D283" s="122">
        <v>36.736266705988299</v>
      </c>
      <c r="E283" s="122">
        <v>102</v>
      </c>
      <c r="F283" s="122">
        <v>375</v>
      </c>
      <c r="G283" s="122">
        <v>145</v>
      </c>
      <c r="H283" s="122">
        <v>150</v>
      </c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</row>
    <row r="284" spans="1:20" ht="12.75" x14ac:dyDescent="0.2">
      <c r="A284" s="122" t="s">
        <v>631</v>
      </c>
      <c r="B284" s="122">
        <v>5387</v>
      </c>
      <c r="C284" s="122">
        <v>2064</v>
      </c>
      <c r="D284" s="122">
        <v>36.736266705988299</v>
      </c>
      <c r="E284" s="122">
        <v>82</v>
      </c>
      <c r="F284" s="122">
        <v>1300</v>
      </c>
      <c r="G284" s="122">
        <v>145</v>
      </c>
      <c r="H284" s="122">
        <v>500</v>
      </c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</row>
    <row r="285" spans="1:20" ht="12.75" x14ac:dyDescent="0.2">
      <c r="A285" s="122" t="s">
        <v>632</v>
      </c>
      <c r="B285" s="122">
        <v>11712</v>
      </c>
      <c r="C285" s="122">
        <v>909</v>
      </c>
      <c r="D285" s="122">
        <v>36.736266705988299</v>
      </c>
      <c r="E285" s="122">
        <v>102</v>
      </c>
      <c r="F285" s="122">
        <v>375</v>
      </c>
      <c r="G285" s="122">
        <v>145</v>
      </c>
      <c r="H285" s="122">
        <v>250</v>
      </c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</row>
    <row r="286" spans="1:20" ht="12.75" x14ac:dyDescent="0.2">
      <c r="A286" s="122" t="s">
        <v>633</v>
      </c>
      <c r="B286" s="122">
        <v>10677</v>
      </c>
      <c r="C286" s="122">
        <v>909</v>
      </c>
      <c r="D286" s="122">
        <v>36.736266705988299</v>
      </c>
      <c r="E286" s="122">
        <v>102</v>
      </c>
      <c r="F286" s="122">
        <v>375</v>
      </c>
      <c r="G286" s="122">
        <v>145</v>
      </c>
      <c r="H286" s="122">
        <v>250</v>
      </c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</row>
    <row r="287" spans="1:20" ht="12.75" x14ac:dyDescent="0.2">
      <c r="A287" s="122" t="s">
        <v>634</v>
      </c>
      <c r="B287" s="122">
        <v>61066</v>
      </c>
      <c r="C287" s="122">
        <v>298</v>
      </c>
      <c r="D287" s="122">
        <v>36.736266705988299</v>
      </c>
      <c r="E287" s="122">
        <v>61</v>
      </c>
      <c r="F287" s="122">
        <v>0</v>
      </c>
      <c r="G287" s="122">
        <v>200</v>
      </c>
      <c r="H287" s="122">
        <v>0</v>
      </c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</row>
    <row r="288" spans="1:20" ht="14.25" customHeight="1" x14ac:dyDescent="0.2">
      <c r="A288" s="19" t="s">
        <v>635</v>
      </c>
      <c r="B288" s="122"/>
      <c r="C288" s="122"/>
      <c r="D288" s="122"/>
      <c r="E288" s="19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</row>
    <row r="289" spans="1:20" ht="12.75" x14ac:dyDescent="0.2">
      <c r="A289" s="122" t="s">
        <v>636</v>
      </c>
      <c r="B289" s="122">
        <v>2453</v>
      </c>
      <c r="C289" s="122">
        <v>1899</v>
      </c>
      <c r="D289" s="122">
        <v>101.923913304894</v>
      </c>
      <c r="E289" s="122">
        <v>102</v>
      </c>
      <c r="F289" s="122">
        <v>1300</v>
      </c>
      <c r="G289" s="122">
        <v>145</v>
      </c>
      <c r="H289" s="122">
        <v>250</v>
      </c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</row>
    <row r="290" spans="1:20" ht="12.75" x14ac:dyDescent="0.2">
      <c r="A290" s="122" t="s">
        <v>637</v>
      </c>
      <c r="B290" s="122">
        <v>2740</v>
      </c>
      <c r="C290" s="122">
        <v>2170</v>
      </c>
      <c r="D290" s="122">
        <v>101.923913304894</v>
      </c>
      <c r="E290" s="122">
        <v>123</v>
      </c>
      <c r="F290" s="122">
        <v>1300</v>
      </c>
      <c r="G290" s="122">
        <v>145</v>
      </c>
      <c r="H290" s="122">
        <v>500</v>
      </c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</row>
    <row r="291" spans="1:20" ht="12.75" x14ac:dyDescent="0.2">
      <c r="A291" s="122" t="s">
        <v>638</v>
      </c>
      <c r="B291" s="122">
        <v>12177</v>
      </c>
      <c r="C291" s="122">
        <v>995</v>
      </c>
      <c r="D291" s="122">
        <v>101.923913304894</v>
      </c>
      <c r="E291" s="122">
        <v>123</v>
      </c>
      <c r="F291" s="122">
        <v>375</v>
      </c>
      <c r="G291" s="122">
        <v>145</v>
      </c>
      <c r="H291" s="122">
        <v>250</v>
      </c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</row>
    <row r="292" spans="1:20" ht="12.75" x14ac:dyDescent="0.2">
      <c r="A292" s="122" t="s">
        <v>639</v>
      </c>
      <c r="B292" s="122">
        <v>3109</v>
      </c>
      <c r="C292" s="122">
        <v>2170</v>
      </c>
      <c r="D292" s="122">
        <v>101.923913304894</v>
      </c>
      <c r="E292" s="122">
        <v>123</v>
      </c>
      <c r="F292" s="122">
        <v>1300</v>
      </c>
      <c r="G292" s="122">
        <v>145</v>
      </c>
      <c r="H292" s="122">
        <v>500</v>
      </c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</row>
    <row r="293" spans="1:20" ht="12.75" x14ac:dyDescent="0.2">
      <c r="A293" s="122" t="s">
        <v>640</v>
      </c>
      <c r="B293" s="122">
        <v>7060</v>
      </c>
      <c r="C293" s="122">
        <v>1858</v>
      </c>
      <c r="D293" s="122">
        <v>101.923913304894</v>
      </c>
      <c r="E293" s="122">
        <v>61</v>
      </c>
      <c r="F293" s="122">
        <v>1300</v>
      </c>
      <c r="G293" s="122">
        <v>145</v>
      </c>
      <c r="H293" s="122">
        <v>250</v>
      </c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</row>
    <row r="294" spans="1:20" ht="12.75" x14ac:dyDescent="0.2">
      <c r="A294" s="122" t="s">
        <v>641</v>
      </c>
      <c r="B294" s="122">
        <v>4176</v>
      </c>
      <c r="C294" s="122">
        <v>2170</v>
      </c>
      <c r="D294" s="122">
        <v>101.923913304894</v>
      </c>
      <c r="E294" s="122">
        <v>123</v>
      </c>
      <c r="F294" s="122">
        <v>1300</v>
      </c>
      <c r="G294" s="122">
        <v>145</v>
      </c>
      <c r="H294" s="122">
        <v>500</v>
      </c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</row>
    <row r="295" spans="1:20" ht="12.75" x14ac:dyDescent="0.2">
      <c r="A295" s="122" t="s">
        <v>642</v>
      </c>
      <c r="B295" s="122">
        <v>6771</v>
      </c>
      <c r="C295" s="122">
        <v>1879</v>
      </c>
      <c r="D295" s="122">
        <v>101.923913304894</v>
      </c>
      <c r="E295" s="122">
        <v>82</v>
      </c>
      <c r="F295" s="122">
        <v>1300</v>
      </c>
      <c r="G295" s="122">
        <v>145</v>
      </c>
      <c r="H295" s="122">
        <v>250</v>
      </c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</row>
    <row r="296" spans="1:20" ht="12.75" x14ac:dyDescent="0.2">
      <c r="A296" s="122" t="s">
        <v>643</v>
      </c>
      <c r="B296" s="122">
        <v>72031</v>
      </c>
      <c r="C296" s="122">
        <v>534</v>
      </c>
      <c r="D296" s="122">
        <v>101.923913304894</v>
      </c>
      <c r="E296" s="122">
        <v>82</v>
      </c>
      <c r="F296" s="122">
        <v>0</v>
      </c>
      <c r="G296" s="122">
        <v>200</v>
      </c>
      <c r="H296" s="122">
        <v>150</v>
      </c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</row>
    <row r="297" spans="1:20" ht="12.75" x14ac:dyDescent="0.2">
      <c r="A297" s="122" t="s">
        <v>644</v>
      </c>
      <c r="B297" s="122">
        <v>2516</v>
      </c>
      <c r="C297" s="122">
        <v>2190</v>
      </c>
      <c r="D297" s="122">
        <v>101.923913304894</v>
      </c>
      <c r="E297" s="122">
        <v>143</v>
      </c>
      <c r="F297" s="122">
        <v>1300</v>
      </c>
      <c r="G297" s="122">
        <v>145</v>
      </c>
      <c r="H297" s="122">
        <v>500</v>
      </c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</row>
    <row r="298" spans="1:20" ht="12.75" x14ac:dyDescent="0.2">
      <c r="A298" s="122" t="s">
        <v>645</v>
      </c>
      <c r="B298" s="122">
        <v>5943</v>
      </c>
      <c r="C298" s="122">
        <v>2170</v>
      </c>
      <c r="D298" s="122">
        <v>101.923913304894</v>
      </c>
      <c r="E298" s="122">
        <v>123</v>
      </c>
      <c r="F298" s="122">
        <v>1300</v>
      </c>
      <c r="G298" s="122">
        <v>145</v>
      </c>
      <c r="H298" s="122">
        <v>500</v>
      </c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</row>
    <row r="299" spans="1:20" ht="12.75" x14ac:dyDescent="0.2">
      <c r="A299" s="122" t="s">
        <v>646</v>
      </c>
      <c r="B299" s="122">
        <v>120777</v>
      </c>
      <c r="C299" s="122">
        <v>363</v>
      </c>
      <c r="D299" s="122">
        <v>101.923913304894</v>
      </c>
      <c r="E299" s="122">
        <v>61</v>
      </c>
      <c r="F299" s="122">
        <v>0</v>
      </c>
      <c r="G299" s="122">
        <v>200</v>
      </c>
      <c r="H299" s="122">
        <v>0</v>
      </c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</row>
    <row r="300" spans="1:20" ht="12.75" x14ac:dyDescent="0.2">
      <c r="A300" s="122" t="s">
        <v>647</v>
      </c>
      <c r="B300" s="122">
        <v>6829</v>
      </c>
      <c r="C300" s="122">
        <v>2170</v>
      </c>
      <c r="D300" s="122">
        <v>101.923913304894</v>
      </c>
      <c r="E300" s="122">
        <v>123</v>
      </c>
      <c r="F300" s="122">
        <v>1300</v>
      </c>
      <c r="G300" s="122">
        <v>145</v>
      </c>
      <c r="H300" s="122">
        <v>500</v>
      </c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</row>
    <row r="301" spans="1:20" ht="12.75" x14ac:dyDescent="0.2">
      <c r="A301" s="122" t="s">
        <v>648</v>
      </c>
      <c r="B301" s="122">
        <v>5371</v>
      </c>
      <c r="C301" s="122">
        <v>1899</v>
      </c>
      <c r="D301" s="122">
        <v>101.923913304894</v>
      </c>
      <c r="E301" s="122">
        <v>102</v>
      </c>
      <c r="F301" s="122">
        <v>1300</v>
      </c>
      <c r="G301" s="122">
        <v>145</v>
      </c>
      <c r="H301" s="122">
        <v>250</v>
      </c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</row>
    <row r="302" spans="1:20" ht="12.75" x14ac:dyDescent="0.2">
      <c r="A302" s="122" t="s">
        <v>649</v>
      </c>
      <c r="B302" s="122">
        <v>8593</v>
      </c>
      <c r="C302" s="122">
        <v>349</v>
      </c>
      <c r="D302" s="122">
        <v>101.923913304894</v>
      </c>
      <c r="E302" s="122">
        <v>102</v>
      </c>
      <c r="F302" s="122">
        <v>0</v>
      </c>
      <c r="G302" s="122">
        <v>145</v>
      </c>
      <c r="H302" s="122">
        <v>0</v>
      </c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</row>
    <row r="303" spans="1:20" ht="12.75" x14ac:dyDescent="0.2">
      <c r="A303" s="122" t="s">
        <v>650</v>
      </c>
      <c r="B303" s="122">
        <v>2832</v>
      </c>
      <c r="C303" s="122">
        <v>2225</v>
      </c>
      <c r="D303" s="122">
        <v>101.923913304894</v>
      </c>
      <c r="E303" s="122">
        <v>123</v>
      </c>
      <c r="F303" s="122">
        <v>1300</v>
      </c>
      <c r="G303" s="122">
        <v>200</v>
      </c>
      <c r="H303" s="122">
        <v>500</v>
      </c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</row>
    <row r="304" spans="1:20" ht="14.25" customHeight="1" x14ac:dyDescent="0.2">
      <c r="A304" s="19" t="s">
        <v>651</v>
      </c>
      <c r="B304" s="122"/>
      <c r="C304" s="122"/>
      <c r="D304" s="122"/>
      <c r="E304" s="19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</row>
    <row r="305" spans="1:20" ht="12.75" x14ac:dyDescent="0.2">
      <c r="A305" s="122" t="s">
        <v>652</v>
      </c>
      <c r="B305" s="122">
        <v>2887</v>
      </c>
      <c r="C305" s="122">
        <v>2133</v>
      </c>
      <c r="D305" s="122">
        <v>44.603741295511298</v>
      </c>
      <c r="E305" s="122">
        <v>143</v>
      </c>
      <c r="F305" s="122">
        <v>1300</v>
      </c>
      <c r="G305" s="122">
        <v>145</v>
      </c>
      <c r="H305" s="122">
        <v>500</v>
      </c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</row>
    <row r="306" spans="1:20" ht="12.75" x14ac:dyDescent="0.2">
      <c r="A306" s="122" t="s">
        <v>653</v>
      </c>
      <c r="B306" s="122">
        <v>6471</v>
      </c>
      <c r="C306" s="122">
        <v>2133</v>
      </c>
      <c r="D306" s="122">
        <v>44.603741295511298</v>
      </c>
      <c r="E306" s="122">
        <v>143</v>
      </c>
      <c r="F306" s="122">
        <v>1300</v>
      </c>
      <c r="G306" s="122">
        <v>145</v>
      </c>
      <c r="H306" s="122">
        <v>500</v>
      </c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</row>
    <row r="307" spans="1:20" ht="12.75" x14ac:dyDescent="0.2">
      <c r="A307" s="122" t="s">
        <v>654</v>
      </c>
      <c r="B307" s="122">
        <v>27913</v>
      </c>
      <c r="C307" s="122">
        <v>838</v>
      </c>
      <c r="D307" s="122">
        <v>44.603741295511298</v>
      </c>
      <c r="E307" s="122">
        <v>123</v>
      </c>
      <c r="F307" s="122">
        <v>375</v>
      </c>
      <c r="G307" s="122">
        <v>145</v>
      </c>
      <c r="H307" s="122">
        <v>150</v>
      </c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</row>
    <row r="308" spans="1:20" ht="12.75" x14ac:dyDescent="0.2">
      <c r="A308" s="122" t="s">
        <v>655</v>
      </c>
      <c r="B308" s="122">
        <v>18123</v>
      </c>
      <c r="C308" s="122">
        <v>978</v>
      </c>
      <c r="D308" s="122">
        <v>44.603741295511298</v>
      </c>
      <c r="E308" s="122">
        <v>163</v>
      </c>
      <c r="F308" s="122">
        <v>375</v>
      </c>
      <c r="G308" s="122">
        <v>145</v>
      </c>
      <c r="H308" s="122">
        <v>250</v>
      </c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</row>
    <row r="309" spans="1:20" ht="12.75" x14ac:dyDescent="0.2">
      <c r="A309" s="122" t="s">
        <v>656</v>
      </c>
      <c r="B309" s="122">
        <v>9831</v>
      </c>
      <c r="C309" s="122">
        <v>542</v>
      </c>
      <c r="D309" s="122">
        <v>44.603741295511298</v>
      </c>
      <c r="E309" s="122">
        <v>102</v>
      </c>
      <c r="F309" s="122">
        <v>0</v>
      </c>
      <c r="G309" s="122">
        <v>145</v>
      </c>
      <c r="H309" s="122">
        <v>250</v>
      </c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</row>
    <row r="310" spans="1:20" ht="12.75" x14ac:dyDescent="0.2">
      <c r="A310" s="122" t="s">
        <v>657</v>
      </c>
      <c r="B310" s="122">
        <v>5072</v>
      </c>
      <c r="C310" s="122">
        <v>2133</v>
      </c>
      <c r="D310" s="122">
        <v>44.603741295511298</v>
      </c>
      <c r="E310" s="122">
        <v>143</v>
      </c>
      <c r="F310" s="122">
        <v>1300</v>
      </c>
      <c r="G310" s="122">
        <v>145</v>
      </c>
      <c r="H310" s="122">
        <v>500</v>
      </c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</row>
    <row r="311" spans="1:20" ht="12.75" x14ac:dyDescent="0.2">
      <c r="A311" s="122" t="s">
        <v>658</v>
      </c>
      <c r="B311" s="122">
        <v>16248</v>
      </c>
      <c r="C311" s="122">
        <v>542</v>
      </c>
      <c r="D311" s="122">
        <v>44.603741295511298</v>
      </c>
      <c r="E311" s="122">
        <v>102</v>
      </c>
      <c r="F311" s="122">
        <v>0</v>
      </c>
      <c r="G311" s="122">
        <v>145</v>
      </c>
      <c r="H311" s="122">
        <v>250</v>
      </c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</row>
    <row r="312" spans="1:20" ht="12.75" x14ac:dyDescent="0.2">
      <c r="A312" s="122" t="s">
        <v>659</v>
      </c>
      <c r="B312" s="122">
        <v>23178</v>
      </c>
      <c r="C312" s="122">
        <v>899</v>
      </c>
      <c r="D312" s="122">
        <v>44.603741295511298</v>
      </c>
      <c r="E312" s="122">
        <v>184</v>
      </c>
      <c r="F312" s="122">
        <v>375</v>
      </c>
      <c r="G312" s="122">
        <v>145</v>
      </c>
      <c r="H312" s="122">
        <v>150</v>
      </c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</row>
    <row r="313" spans="1:20" ht="12.75" x14ac:dyDescent="0.2">
      <c r="A313" s="122" t="s">
        <v>660</v>
      </c>
      <c r="B313" s="122">
        <v>76088</v>
      </c>
      <c r="C313" s="122">
        <v>347</v>
      </c>
      <c r="D313" s="122">
        <v>44.603741295511298</v>
      </c>
      <c r="E313" s="122">
        <v>102</v>
      </c>
      <c r="F313" s="122">
        <v>0</v>
      </c>
      <c r="G313" s="122">
        <v>200</v>
      </c>
      <c r="H313" s="122">
        <v>0</v>
      </c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</row>
    <row r="314" spans="1:20" ht="12.75" x14ac:dyDescent="0.2">
      <c r="A314" s="122" t="s">
        <v>661</v>
      </c>
      <c r="B314" s="122">
        <v>6193</v>
      </c>
      <c r="C314" s="122">
        <v>2133</v>
      </c>
      <c r="D314" s="122">
        <v>44.603741295511298</v>
      </c>
      <c r="E314" s="122">
        <v>143</v>
      </c>
      <c r="F314" s="122">
        <v>1300</v>
      </c>
      <c r="G314" s="122">
        <v>145</v>
      </c>
      <c r="H314" s="122">
        <v>500</v>
      </c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</row>
    <row r="315" spans="1:20" ht="12.75" x14ac:dyDescent="0.2">
      <c r="A315" s="122" t="s">
        <v>662</v>
      </c>
      <c r="B315" s="122">
        <v>41548</v>
      </c>
      <c r="C315" s="122">
        <v>292</v>
      </c>
      <c r="D315" s="122">
        <v>44.603741295511298</v>
      </c>
      <c r="E315" s="122">
        <v>102</v>
      </c>
      <c r="F315" s="122">
        <v>0</v>
      </c>
      <c r="G315" s="122">
        <v>145</v>
      </c>
      <c r="H315" s="122">
        <v>0</v>
      </c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</row>
    <row r="316" spans="1:20" ht="12.75" x14ac:dyDescent="0.2">
      <c r="A316" s="122" t="s">
        <v>663</v>
      </c>
      <c r="B316" s="122">
        <v>8183</v>
      </c>
      <c r="C316" s="122">
        <v>938</v>
      </c>
      <c r="D316" s="122">
        <v>44.603741295511298</v>
      </c>
      <c r="E316" s="122">
        <v>123</v>
      </c>
      <c r="F316" s="122">
        <v>375</v>
      </c>
      <c r="G316" s="122">
        <v>145</v>
      </c>
      <c r="H316" s="122">
        <v>250</v>
      </c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</row>
    <row r="317" spans="1:20" ht="12.75" x14ac:dyDescent="0.2">
      <c r="A317" s="122" t="s">
        <v>664</v>
      </c>
      <c r="B317" s="122">
        <v>3395</v>
      </c>
      <c r="C317" s="122">
        <v>2113</v>
      </c>
      <c r="D317" s="122">
        <v>44.603741295511298</v>
      </c>
      <c r="E317" s="122">
        <v>123</v>
      </c>
      <c r="F317" s="122">
        <v>1300</v>
      </c>
      <c r="G317" s="122">
        <v>145</v>
      </c>
      <c r="H317" s="122">
        <v>500</v>
      </c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</row>
    <row r="318" spans="1:20" ht="12.75" x14ac:dyDescent="0.2">
      <c r="A318" s="122" t="s">
        <v>665</v>
      </c>
      <c r="B318" s="122">
        <v>4603</v>
      </c>
      <c r="C318" s="122">
        <v>2113</v>
      </c>
      <c r="D318" s="122">
        <v>44.603741295511298</v>
      </c>
      <c r="E318" s="122">
        <v>123</v>
      </c>
      <c r="F318" s="122">
        <v>1300</v>
      </c>
      <c r="G318" s="122">
        <v>145</v>
      </c>
      <c r="H318" s="122">
        <v>500</v>
      </c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</row>
    <row r="319" spans="1:20" ht="6.75" customHeight="1" thickBot="1" x14ac:dyDescent="0.25">
      <c r="A319" s="213"/>
      <c r="B319" s="213"/>
      <c r="C319" s="213"/>
      <c r="D319" s="213"/>
      <c r="E319" s="213"/>
      <c r="F319" s="213"/>
      <c r="G319" s="213"/>
      <c r="H319" s="213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x14ac:dyDescent="0.2">
      <c r="A320" s="20"/>
      <c r="B320" s="20"/>
    </row>
    <row r="321" spans="1:8" ht="12.75" hidden="1" x14ac:dyDescent="0.2">
      <c r="A321" s="20"/>
      <c r="B321" s="20"/>
      <c r="H321"/>
    </row>
    <row r="322" spans="1:8" ht="12.75" hidden="1" x14ac:dyDescent="0.2">
      <c r="A322" s="20"/>
      <c r="B322" s="20"/>
      <c r="H322"/>
    </row>
    <row r="323" spans="1:8" ht="12.75" hidden="1" x14ac:dyDescent="0.2">
      <c r="A323" s="20"/>
      <c r="B323" s="20"/>
      <c r="H323"/>
    </row>
  </sheetData>
  <conditionalFormatting sqref="Q9:W9">
    <cfRule type="cellIs" dxfId="75" priority="3" operator="lessThan">
      <formula>0</formula>
    </cfRule>
  </conditionalFormatting>
  <conditionalFormatting sqref="Q10:W318">
    <cfRule type="cellIs" dxfId="74" priority="2" operator="lessThan">
      <formula>0</formula>
    </cfRule>
  </conditionalFormatting>
  <conditionalFormatting sqref="C9:H1048576 B9:B318">
    <cfRule type="cellIs" dxfId="7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&amp;LStatistiska centralbyrån
Offentlig ekonomi och mikrosimuleringar</oddHeader>
  </headerFooter>
  <rowBreaks count="4" manualBreakCount="4">
    <brk id="53" max="16383" man="1"/>
    <brk id="152" max="16383" man="1"/>
    <brk id="202" max="16383" man="1"/>
    <brk id="28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3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customWidth="1"/>
    <col min="5" max="5" width="7.42578125" customWidth="1"/>
    <col min="6" max="6" width="8.28515625" customWidth="1"/>
    <col min="7" max="7" width="14.28515625" style="73" customWidth="1"/>
    <col min="8" max="8" width="8.42578125" customWidth="1"/>
    <col min="9" max="9" width="10.5703125" customWidth="1"/>
    <col min="10" max="12" width="9.140625" customWidth="1"/>
    <col min="13" max="13" width="2.7109375" customWidth="1"/>
    <col min="14" max="14" width="9.140625" style="94" customWidth="1"/>
    <col min="15" max="15" width="10.28515625" style="94" customWidth="1"/>
    <col min="16" max="18" width="9.140625" style="94" customWidth="1"/>
    <col min="19" max="19" width="4.28515625" customWidth="1"/>
    <col min="20" max="16384" width="9.140625" hidden="1"/>
  </cols>
  <sheetData>
    <row r="1" spans="1:19" x14ac:dyDescent="0.2">
      <c r="N1"/>
      <c r="O1"/>
      <c r="P1"/>
      <c r="Q1"/>
      <c r="R1"/>
    </row>
    <row r="2" spans="1:19" ht="16.5" thickBot="1" x14ac:dyDescent="0.3">
      <c r="A2" s="71" t="str">
        <f>"Tabell 12  Lönekostnader, utjämningsåret "&amp;Innehåll!C46</f>
        <v>Tabell 12  Lönekostnader, utjämningsåret 2017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 s="66" customFormat="1" ht="16.5" customHeight="1" x14ac:dyDescent="0.2">
      <c r="A3" t="s">
        <v>19</v>
      </c>
      <c r="C3"/>
      <c r="D3" s="77"/>
      <c r="E3" s="77"/>
      <c r="F3" s="77"/>
      <c r="G3" s="103"/>
      <c r="H3" s="669" t="s">
        <v>315</v>
      </c>
      <c r="I3" s="669"/>
      <c r="J3" s="669"/>
      <c r="K3" s="669"/>
      <c r="L3" s="669"/>
      <c r="M3" s="73"/>
      <c r="N3" s="669" t="s">
        <v>308</v>
      </c>
      <c r="O3" s="669"/>
      <c r="P3" s="669"/>
      <c r="Q3" s="669"/>
      <c r="R3" s="669"/>
    </row>
    <row r="4" spans="1:19" s="66" customFormat="1" ht="51" x14ac:dyDescent="0.2">
      <c r="A4" s="3" t="s">
        <v>47</v>
      </c>
      <c r="B4" s="192" t="str">
        <f>"Folkmängd 31/12 -"&amp;Innehåll!C46-2</f>
        <v>Folkmängd 31/12 -2015</v>
      </c>
      <c r="C4" s="192" t="s">
        <v>284</v>
      </c>
      <c r="D4" s="192" t="s">
        <v>318</v>
      </c>
      <c r="E4" s="192" t="s">
        <v>316</v>
      </c>
      <c r="F4" s="192" t="s">
        <v>317</v>
      </c>
      <c r="G4" s="216" t="s">
        <v>314</v>
      </c>
      <c r="H4" s="192" t="s">
        <v>309</v>
      </c>
      <c r="I4" s="192" t="s">
        <v>311</v>
      </c>
      <c r="J4" s="192" t="s">
        <v>312</v>
      </c>
      <c r="K4" s="192" t="s">
        <v>313</v>
      </c>
      <c r="L4" s="192" t="s">
        <v>310</v>
      </c>
      <c r="M4" s="216"/>
      <c r="N4" s="192" t="s">
        <v>309</v>
      </c>
      <c r="O4" s="192" t="s">
        <v>311</v>
      </c>
      <c r="P4" s="192" t="s">
        <v>312</v>
      </c>
      <c r="Q4" s="192" t="s">
        <v>313</v>
      </c>
      <c r="R4" s="192" t="s">
        <v>310</v>
      </c>
    </row>
    <row r="5" spans="1:19" s="74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 t="s">
        <v>100</v>
      </c>
      <c r="L5" s="199" t="s">
        <v>101</v>
      </c>
      <c r="M5" s="199"/>
      <c r="N5" s="199" t="s">
        <v>102</v>
      </c>
      <c r="O5" s="199" t="s">
        <v>103</v>
      </c>
      <c r="P5" s="199" t="s">
        <v>104</v>
      </c>
      <c r="Q5" s="199" t="s">
        <v>105</v>
      </c>
      <c r="R5" s="199" t="s">
        <v>106</v>
      </c>
    </row>
    <row r="6" spans="1:19" s="74" customFormat="1" x14ac:dyDescent="0.2">
      <c r="A6" s="78"/>
      <c r="B6" s="82"/>
      <c r="C6" s="219" t="s">
        <v>321</v>
      </c>
      <c r="D6" s="82" t="s">
        <v>322</v>
      </c>
      <c r="E6" s="82"/>
      <c r="F6" s="82"/>
      <c r="G6" s="84" t="s">
        <v>323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</row>
    <row r="7" spans="1:19" ht="12.75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ht="12.75" x14ac:dyDescent="0.2">
      <c r="A8" s="122" t="s">
        <v>359</v>
      </c>
      <c r="B8" s="122">
        <v>89425</v>
      </c>
      <c r="C8" s="122">
        <v>370</v>
      </c>
      <c r="D8" s="122">
        <v>750.39309798622901</v>
      </c>
      <c r="E8" s="122">
        <v>380.78588892566802</v>
      </c>
      <c r="F8" s="122">
        <v>102.8</v>
      </c>
      <c r="G8" s="122">
        <v>26799.753499508199</v>
      </c>
      <c r="H8" s="122">
        <v>9339.7514781047594</v>
      </c>
      <c r="I8" s="122">
        <v>11908.7582681187</v>
      </c>
      <c r="J8" s="122">
        <v>4000.2624007535001</v>
      </c>
      <c r="K8" s="122">
        <v>5745.0266511797799</v>
      </c>
      <c r="L8" s="122">
        <v>5324.44427320655</v>
      </c>
      <c r="M8" s="122"/>
      <c r="N8" s="214">
        <v>0.81</v>
      </c>
      <c r="O8" s="214">
        <v>0.75</v>
      </c>
      <c r="P8" s="214">
        <v>0.68</v>
      </c>
      <c r="Q8" s="214">
        <v>0.81</v>
      </c>
      <c r="R8" s="214">
        <v>0.55016747868453098</v>
      </c>
      <c r="S8" s="122"/>
    </row>
    <row r="9" spans="1:19" ht="12.75" x14ac:dyDescent="0.2">
      <c r="A9" s="122" t="s">
        <v>360</v>
      </c>
      <c r="B9" s="122">
        <v>32421</v>
      </c>
      <c r="C9" s="122">
        <v>1421</v>
      </c>
      <c r="D9" s="122">
        <v>1801.6250006279799</v>
      </c>
      <c r="E9" s="122">
        <v>380.78588892566802</v>
      </c>
      <c r="F9" s="122">
        <v>105.9</v>
      </c>
      <c r="G9" s="122">
        <v>30536.016959796201</v>
      </c>
      <c r="H9" s="122">
        <v>8474.7478132546603</v>
      </c>
      <c r="I9" s="122">
        <v>14403.131459462</v>
      </c>
      <c r="J9" s="122">
        <v>4024.3935187246602</v>
      </c>
      <c r="K9" s="122">
        <v>11237.5355388313</v>
      </c>
      <c r="L9" s="122">
        <v>1872.39576526831</v>
      </c>
      <c r="M9" s="122"/>
      <c r="N9" s="214">
        <v>0.81</v>
      </c>
      <c r="O9" s="214">
        <v>0.75</v>
      </c>
      <c r="P9" s="214">
        <v>0.68</v>
      </c>
      <c r="Q9" s="214">
        <v>0.81</v>
      </c>
      <c r="R9" s="214">
        <v>0.55016747868453098</v>
      </c>
      <c r="S9" s="122"/>
    </row>
    <row r="10" spans="1:19" ht="12.75" x14ac:dyDescent="0.2">
      <c r="A10" s="122" t="s">
        <v>361</v>
      </c>
      <c r="B10" s="122">
        <v>26984</v>
      </c>
      <c r="C10" s="122">
        <v>856</v>
      </c>
      <c r="D10" s="122">
        <v>1236.8878694566399</v>
      </c>
      <c r="E10" s="122">
        <v>380.78588892566802</v>
      </c>
      <c r="F10" s="122">
        <v>104.4</v>
      </c>
      <c r="G10" s="122">
        <v>28111.087942196398</v>
      </c>
      <c r="H10" s="122">
        <v>9634.5975376386396</v>
      </c>
      <c r="I10" s="122">
        <v>14599.9119103662</v>
      </c>
      <c r="J10" s="122">
        <v>4068.9623730203198</v>
      </c>
      <c r="K10" s="122">
        <v>6511.6635312304197</v>
      </c>
      <c r="L10" s="122">
        <v>2391.61379209497</v>
      </c>
      <c r="M10" s="122"/>
      <c r="N10" s="214">
        <v>0.81</v>
      </c>
      <c r="O10" s="214">
        <v>0.75</v>
      </c>
      <c r="P10" s="214">
        <v>0.68</v>
      </c>
      <c r="Q10" s="214">
        <v>0.81</v>
      </c>
      <c r="R10" s="214">
        <v>0.55016747868453098</v>
      </c>
      <c r="S10" s="122"/>
    </row>
    <row r="11" spans="1:19" ht="12.75" x14ac:dyDescent="0.2">
      <c r="A11" s="122" t="s">
        <v>362</v>
      </c>
      <c r="B11" s="122">
        <v>83866</v>
      </c>
      <c r="C11" s="122">
        <v>525</v>
      </c>
      <c r="D11" s="122">
        <v>906.06902917913101</v>
      </c>
      <c r="E11" s="122">
        <v>380.78588892566802</v>
      </c>
      <c r="F11" s="122">
        <v>103.5</v>
      </c>
      <c r="G11" s="122">
        <v>25887.686547975201</v>
      </c>
      <c r="H11" s="122">
        <v>8949.4002579868593</v>
      </c>
      <c r="I11" s="122">
        <v>11373.4291434881</v>
      </c>
      <c r="J11" s="122">
        <v>4013.1329416970302</v>
      </c>
      <c r="K11" s="122">
        <v>6276.8513914740997</v>
      </c>
      <c r="L11" s="122">
        <v>4172.2212651139198</v>
      </c>
      <c r="M11" s="122"/>
      <c r="N11" s="214">
        <v>0.81</v>
      </c>
      <c r="O11" s="214">
        <v>0.75</v>
      </c>
      <c r="P11" s="214">
        <v>0.68</v>
      </c>
      <c r="Q11" s="214">
        <v>0.81</v>
      </c>
      <c r="R11" s="214">
        <v>0.55016747868453098</v>
      </c>
      <c r="S11" s="122"/>
    </row>
    <row r="12" spans="1:19" ht="12.75" x14ac:dyDescent="0.2">
      <c r="A12" s="122" t="s">
        <v>363</v>
      </c>
      <c r="B12" s="122">
        <v>105311</v>
      </c>
      <c r="C12" s="122">
        <v>699</v>
      </c>
      <c r="D12" s="122">
        <v>1080.27937089381</v>
      </c>
      <c r="E12" s="122">
        <v>380.78588892566802</v>
      </c>
      <c r="F12" s="122">
        <v>104</v>
      </c>
      <c r="G12" s="122">
        <v>27006.9842723453</v>
      </c>
      <c r="H12" s="122">
        <v>9775.9055363753596</v>
      </c>
      <c r="I12" s="122">
        <v>12512.434765427301</v>
      </c>
      <c r="J12" s="122">
        <v>3895.1768845900601</v>
      </c>
      <c r="K12" s="122">
        <v>6066.1432234417398</v>
      </c>
      <c r="L12" s="122">
        <v>3893.13891548629</v>
      </c>
      <c r="M12" s="122"/>
      <c r="N12" s="214">
        <v>0.81</v>
      </c>
      <c r="O12" s="214">
        <v>0.75</v>
      </c>
      <c r="P12" s="214">
        <v>0.68</v>
      </c>
      <c r="Q12" s="214">
        <v>0.81</v>
      </c>
      <c r="R12" s="214">
        <v>0.55016747868453098</v>
      </c>
      <c r="S12" s="122"/>
    </row>
    <row r="13" spans="1:19" ht="12.75" x14ac:dyDescent="0.2">
      <c r="A13" s="122" t="s">
        <v>364</v>
      </c>
      <c r="B13" s="122">
        <v>72429</v>
      </c>
      <c r="C13" s="122">
        <v>667</v>
      </c>
      <c r="D13" s="122">
        <v>1047.8562321648701</v>
      </c>
      <c r="E13" s="122">
        <v>380.78588892566802</v>
      </c>
      <c r="F13" s="122">
        <v>103.9</v>
      </c>
      <c r="G13" s="122">
        <v>26868.108517048</v>
      </c>
      <c r="H13" s="122">
        <v>8771.5297761334296</v>
      </c>
      <c r="I13" s="122">
        <v>11545.404600686299</v>
      </c>
      <c r="J13" s="122">
        <v>3627.8858173608501</v>
      </c>
      <c r="K13" s="122">
        <v>8059.7684548795596</v>
      </c>
      <c r="L13" s="122">
        <v>3832.9076604991201</v>
      </c>
      <c r="M13" s="122"/>
      <c r="N13" s="214">
        <v>0.81</v>
      </c>
      <c r="O13" s="214">
        <v>0.75</v>
      </c>
      <c r="P13" s="214">
        <v>0.68</v>
      </c>
      <c r="Q13" s="214">
        <v>0.81</v>
      </c>
      <c r="R13" s="214">
        <v>0.55016747868453098</v>
      </c>
      <c r="S13" s="122"/>
    </row>
    <row r="14" spans="1:19" ht="12.75" x14ac:dyDescent="0.2">
      <c r="A14" s="122" t="s">
        <v>365</v>
      </c>
      <c r="B14" s="122">
        <v>46302</v>
      </c>
      <c r="C14" s="122">
        <v>1239</v>
      </c>
      <c r="D14" s="122">
        <v>1619.8323166042701</v>
      </c>
      <c r="E14" s="122">
        <v>380.78588892566802</v>
      </c>
      <c r="F14" s="122">
        <v>105.5</v>
      </c>
      <c r="G14" s="122">
        <v>29451.496665532199</v>
      </c>
      <c r="H14" s="122">
        <v>8590.4271006281597</v>
      </c>
      <c r="I14" s="122">
        <v>12803.8379837056</v>
      </c>
      <c r="J14" s="122">
        <v>3428.23482516791</v>
      </c>
      <c r="K14" s="122">
        <v>11337.0421791965</v>
      </c>
      <c r="L14" s="122">
        <v>2501.3626455551998</v>
      </c>
      <c r="M14" s="122"/>
      <c r="N14" s="214">
        <v>0.81</v>
      </c>
      <c r="O14" s="214">
        <v>0.75</v>
      </c>
      <c r="P14" s="214">
        <v>0.68</v>
      </c>
      <c r="Q14" s="214">
        <v>0.81</v>
      </c>
      <c r="R14" s="214">
        <v>0.55016747868453098</v>
      </c>
      <c r="S14" s="122"/>
    </row>
    <row r="15" spans="1:19" ht="12.75" x14ac:dyDescent="0.2">
      <c r="A15" s="122" t="s">
        <v>366</v>
      </c>
      <c r="B15" s="122">
        <v>97986</v>
      </c>
      <c r="C15" s="122">
        <v>1163</v>
      </c>
      <c r="D15" s="122">
        <v>1543.5684036432201</v>
      </c>
      <c r="E15" s="122">
        <v>380.78588892566802</v>
      </c>
      <c r="F15" s="122">
        <v>105.6</v>
      </c>
      <c r="G15" s="122">
        <v>27563.721493629</v>
      </c>
      <c r="H15" s="122">
        <v>9564.2759154764008</v>
      </c>
      <c r="I15" s="122">
        <v>12872.8194068633</v>
      </c>
      <c r="J15" s="122">
        <v>3627.30092329539</v>
      </c>
      <c r="K15" s="122">
        <v>7362.0398452851396</v>
      </c>
      <c r="L15" s="122">
        <v>3148.5440552858599</v>
      </c>
      <c r="M15" s="122"/>
      <c r="N15" s="214">
        <v>0.81</v>
      </c>
      <c r="O15" s="214">
        <v>0.75</v>
      </c>
      <c r="P15" s="214">
        <v>0.68</v>
      </c>
      <c r="Q15" s="214">
        <v>0.81</v>
      </c>
      <c r="R15" s="214">
        <v>0.55016747868453098</v>
      </c>
      <c r="S15" s="122"/>
    </row>
    <row r="16" spans="1:19" ht="12.75" x14ac:dyDescent="0.2">
      <c r="A16" s="122" t="s">
        <v>367</v>
      </c>
      <c r="B16" s="122">
        <v>58669</v>
      </c>
      <c r="C16" s="122">
        <v>403</v>
      </c>
      <c r="D16" s="122">
        <v>783.41270111270296</v>
      </c>
      <c r="E16" s="122">
        <v>380.78588892566802</v>
      </c>
      <c r="F16" s="122">
        <v>103</v>
      </c>
      <c r="G16" s="122">
        <v>26113.756703756801</v>
      </c>
      <c r="H16" s="122">
        <v>5996.88374770685</v>
      </c>
      <c r="I16" s="122">
        <v>9351.3856625521003</v>
      </c>
      <c r="J16" s="122">
        <v>3674.3218637076802</v>
      </c>
      <c r="K16" s="122">
        <v>12408.020127306099</v>
      </c>
      <c r="L16" s="122">
        <v>3078.5288414550701</v>
      </c>
      <c r="M16" s="122"/>
      <c r="N16" s="214">
        <v>0.81</v>
      </c>
      <c r="O16" s="214">
        <v>0.75</v>
      </c>
      <c r="P16" s="214">
        <v>0.68</v>
      </c>
      <c r="Q16" s="214">
        <v>0.81</v>
      </c>
      <c r="R16" s="214">
        <v>0.55016747868453098</v>
      </c>
      <c r="S16" s="122"/>
    </row>
    <row r="17" spans="1:19" ht="12.75" x14ac:dyDescent="0.2">
      <c r="A17" s="122" t="s">
        <v>368</v>
      </c>
      <c r="B17" s="122">
        <v>10192</v>
      </c>
      <c r="C17" s="122">
        <v>398</v>
      </c>
      <c r="D17" s="122">
        <v>779.19771063570295</v>
      </c>
      <c r="E17" s="122">
        <v>380.78588892566802</v>
      </c>
      <c r="F17" s="122">
        <v>102.9</v>
      </c>
      <c r="G17" s="122">
        <v>26868.886573644901</v>
      </c>
      <c r="H17" s="122">
        <v>8705.8872092253605</v>
      </c>
      <c r="I17" s="122">
        <v>14151.291977565699</v>
      </c>
      <c r="J17" s="122">
        <v>4446.2270595673899</v>
      </c>
      <c r="K17" s="122">
        <v>5680.2381188890604</v>
      </c>
      <c r="L17" s="122">
        <v>2870.4380672737798</v>
      </c>
      <c r="M17" s="122"/>
      <c r="N17" s="214">
        <v>0.81</v>
      </c>
      <c r="O17" s="214">
        <v>0.75</v>
      </c>
      <c r="P17" s="214">
        <v>0.68</v>
      </c>
      <c r="Q17" s="214">
        <v>0.81</v>
      </c>
      <c r="R17" s="214">
        <v>0.55016747868453098</v>
      </c>
      <c r="S17" s="122"/>
    </row>
    <row r="18" spans="1:19" ht="12.75" x14ac:dyDescent="0.2">
      <c r="A18" s="122" t="s">
        <v>369</v>
      </c>
      <c r="B18" s="122">
        <v>27500</v>
      </c>
      <c r="C18" s="122">
        <v>272</v>
      </c>
      <c r="D18" s="122">
        <v>652.320950480585</v>
      </c>
      <c r="E18" s="122">
        <v>380.78588892566802</v>
      </c>
      <c r="F18" s="122">
        <v>102.5</v>
      </c>
      <c r="G18" s="122">
        <v>26092.8380192234</v>
      </c>
      <c r="H18" s="122">
        <v>7404.0405541053397</v>
      </c>
      <c r="I18" s="122">
        <v>10295.248386474401</v>
      </c>
      <c r="J18" s="122">
        <v>3822.9623482209199</v>
      </c>
      <c r="K18" s="122">
        <v>9687.0154256056303</v>
      </c>
      <c r="L18" s="122">
        <v>3504.4455801376898</v>
      </c>
      <c r="M18" s="122"/>
      <c r="N18" s="214">
        <v>0.81</v>
      </c>
      <c r="O18" s="214">
        <v>0.75</v>
      </c>
      <c r="P18" s="214">
        <v>0.68</v>
      </c>
      <c r="Q18" s="214">
        <v>0.81</v>
      </c>
      <c r="R18" s="214">
        <v>0.55016747868453098</v>
      </c>
      <c r="S18" s="122"/>
    </row>
    <row r="19" spans="1:19" ht="12.75" x14ac:dyDescent="0.2">
      <c r="A19" s="122" t="s">
        <v>370</v>
      </c>
      <c r="B19" s="122">
        <v>16426</v>
      </c>
      <c r="C19" s="122">
        <v>422</v>
      </c>
      <c r="D19" s="122">
        <v>803.28480722964798</v>
      </c>
      <c r="E19" s="122">
        <v>380.78588892566802</v>
      </c>
      <c r="F19" s="122">
        <v>102.8</v>
      </c>
      <c r="G19" s="122">
        <v>28688.743115344601</v>
      </c>
      <c r="H19" s="122">
        <v>9257.6504662224797</v>
      </c>
      <c r="I19" s="122">
        <v>14300.6177221418</v>
      </c>
      <c r="J19" s="122">
        <v>4522.2955791057502</v>
      </c>
      <c r="K19" s="122">
        <v>7057.4244218911899</v>
      </c>
      <c r="L19" s="122">
        <v>3040.72529800249</v>
      </c>
      <c r="M19" s="122"/>
      <c r="N19" s="214">
        <v>0.81</v>
      </c>
      <c r="O19" s="214">
        <v>0.75</v>
      </c>
      <c r="P19" s="214">
        <v>0.68</v>
      </c>
      <c r="Q19" s="214">
        <v>0.81</v>
      </c>
      <c r="R19" s="214">
        <v>0.55016747868453098</v>
      </c>
      <c r="S19" s="122"/>
    </row>
    <row r="20" spans="1:19" ht="12.75" x14ac:dyDescent="0.2">
      <c r="A20" s="122" t="s">
        <v>371</v>
      </c>
      <c r="B20" s="122">
        <v>44786</v>
      </c>
      <c r="C20" s="122">
        <v>615</v>
      </c>
      <c r="D20" s="122">
        <v>995.63089009934095</v>
      </c>
      <c r="E20" s="122">
        <v>380.78588892566802</v>
      </c>
      <c r="F20" s="122">
        <v>103.9</v>
      </c>
      <c r="G20" s="122">
        <v>25528.997182034302</v>
      </c>
      <c r="H20" s="122">
        <v>8362.2261130419301</v>
      </c>
      <c r="I20" s="122">
        <v>11639.631467016199</v>
      </c>
      <c r="J20" s="122">
        <v>3972.9245434802801</v>
      </c>
      <c r="K20" s="122">
        <v>6538.9706346984603</v>
      </c>
      <c r="L20" s="122">
        <v>3685.6332027916101</v>
      </c>
      <c r="M20" s="122"/>
      <c r="N20" s="214">
        <v>0.81</v>
      </c>
      <c r="O20" s="214">
        <v>0.75</v>
      </c>
      <c r="P20" s="214">
        <v>0.68</v>
      </c>
      <c r="Q20" s="214">
        <v>0.81</v>
      </c>
      <c r="R20" s="214">
        <v>0.55016747868453098</v>
      </c>
      <c r="S20" s="122"/>
    </row>
    <row r="21" spans="1:19" ht="12.75" x14ac:dyDescent="0.2">
      <c r="A21" s="122" t="s">
        <v>372</v>
      </c>
      <c r="B21" s="122">
        <v>70251</v>
      </c>
      <c r="C21" s="122">
        <v>1162</v>
      </c>
      <c r="D21" s="122">
        <v>1542.82298635239</v>
      </c>
      <c r="E21" s="122">
        <v>380.78588892566802</v>
      </c>
      <c r="F21" s="122">
        <v>105.6</v>
      </c>
      <c r="G21" s="122">
        <v>27550.410470578401</v>
      </c>
      <c r="H21" s="122">
        <v>9009.8154392597098</v>
      </c>
      <c r="I21" s="122">
        <v>13177.6550540546</v>
      </c>
      <c r="J21" s="122">
        <v>3838.8589116039798</v>
      </c>
      <c r="K21" s="122">
        <v>7460.5382860028603</v>
      </c>
      <c r="L21" s="122">
        <v>3118.6114577082999</v>
      </c>
      <c r="M21" s="122"/>
      <c r="N21" s="214">
        <v>0.81</v>
      </c>
      <c r="O21" s="214">
        <v>0.75</v>
      </c>
      <c r="P21" s="214">
        <v>0.68</v>
      </c>
      <c r="Q21" s="214">
        <v>0.81</v>
      </c>
      <c r="R21" s="214">
        <v>0.55016747868453098</v>
      </c>
      <c r="S21" s="122"/>
    </row>
    <row r="22" spans="1:19" ht="12.75" x14ac:dyDescent="0.2">
      <c r="A22" s="122" t="s">
        <v>373</v>
      </c>
      <c r="B22" s="122">
        <v>76158</v>
      </c>
      <c r="C22" s="122">
        <v>830</v>
      </c>
      <c r="D22" s="122">
        <v>1210.2990616459699</v>
      </c>
      <c r="E22" s="122">
        <v>380.78588892566802</v>
      </c>
      <c r="F22" s="122">
        <v>105.6</v>
      </c>
      <c r="G22" s="122">
        <v>21612.483243678002</v>
      </c>
      <c r="H22" s="122">
        <v>7911.3479464253896</v>
      </c>
      <c r="I22" s="122">
        <v>6617.13303572108</v>
      </c>
      <c r="J22" s="122">
        <v>1899.0463886017901</v>
      </c>
      <c r="K22" s="122">
        <v>8995.7583017926609</v>
      </c>
      <c r="L22" s="122">
        <v>3023.67174729935</v>
      </c>
      <c r="M22" s="122"/>
      <c r="N22" s="214">
        <v>0.81</v>
      </c>
      <c r="O22" s="214">
        <v>0.75</v>
      </c>
      <c r="P22" s="214">
        <v>0.68</v>
      </c>
      <c r="Q22" s="214">
        <v>0.81</v>
      </c>
      <c r="R22" s="214">
        <v>0.55016747868453098</v>
      </c>
      <c r="S22" s="122"/>
    </row>
    <row r="23" spans="1:19" ht="12.75" x14ac:dyDescent="0.2">
      <c r="A23" s="122" t="s">
        <v>374</v>
      </c>
      <c r="B23" s="122">
        <v>923516</v>
      </c>
      <c r="C23" s="122">
        <v>967</v>
      </c>
      <c r="D23" s="122">
        <v>1347.7498964643701</v>
      </c>
      <c r="E23" s="122">
        <v>380.78588892566802</v>
      </c>
      <c r="F23" s="122">
        <v>105.5</v>
      </c>
      <c r="G23" s="122">
        <v>24504.543572079499</v>
      </c>
      <c r="H23" s="122">
        <v>8261.5115623309794</v>
      </c>
      <c r="I23" s="122">
        <v>8823.9613752351397</v>
      </c>
      <c r="J23" s="122">
        <v>2725.7094853198</v>
      </c>
      <c r="K23" s="122">
        <v>8188.3676041989302</v>
      </c>
      <c r="L23" s="122">
        <v>4923.3880058177801</v>
      </c>
      <c r="M23" s="122"/>
      <c r="N23" s="214">
        <v>0.81</v>
      </c>
      <c r="O23" s="214">
        <v>0.75</v>
      </c>
      <c r="P23" s="214">
        <v>0.68</v>
      </c>
      <c r="Q23" s="214">
        <v>0.81</v>
      </c>
      <c r="R23" s="214">
        <v>0.55016747868453098</v>
      </c>
      <c r="S23" s="122"/>
    </row>
    <row r="24" spans="1:19" ht="12.75" x14ac:dyDescent="0.2">
      <c r="A24" s="122" t="s">
        <v>375</v>
      </c>
      <c r="B24" s="122">
        <v>46110</v>
      </c>
      <c r="C24" s="122">
        <v>857</v>
      </c>
      <c r="D24" s="122">
        <v>1238.18421455214</v>
      </c>
      <c r="E24" s="122">
        <v>380.78588892566802</v>
      </c>
      <c r="F24" s="122">
        <v>105.4</v>
      </c>
      <c r="G24" s="122">
        <v>22929.337306521</v>
      </c>
      <c r="H24" s="122">
        <v>8987.8771635328903</v>
      </c>
      <c r="I24" s="122">
        <v>8292.0026273420299</v>
      </c>
      <c r="J24" s="122">
        <v>2281.3737417109201</v>
      </c>
      <c r="K24" s="122">
        <v>6919.2735730631302</v>
      </c>
      <c r="L24" s="122">
        <v>4133.6668980252798</v>
      </c>
      <c r="M24" s="122"/>
      <c r="N24" s="214">
        <v>0.81</v>
      </c>
      <c r="O24" s="214">
        <v>0.75</v>
      </c>
      <c r="P24" s="214">
        <v>0.68</v>
      </c>
      <c r="Q24" s="214">
        <v>0.81</v>
      </c>
      <c r="R24" s="214">
        <v>0.55016747868453098</v>
      </c>
      <c r="S24" s="122"/>
    </row>
    <row r="25" spans="1:19" ht="12.75" x14ac:dyDescent="0.2">
      <c r="A25" s="122" t="s">
        <v>376</v>
      </c>
      <c r="B25" s="122">
        <v>93202</v>
      </c>
      <c r="C25" s="122">
        <v>418</v>
      </c>
      <c r="D25" s="122">
        <v>798.66183887388001</v>
      </c>
      <c r="E25" s="122">
        <v>380.78588892566802</v>
      </c>
      <c r="F25" s="122">
        <v>102.9</v>
      </c>
      <c r="G25" s="122">
        <v>27540.063409444101</v>
      </c>
      <c r="H25" s="122">
        <v>7940.2869681864304</v>
      </c>
      <c r="I25" s="122">
        <v>11273.567782598901</v>
      </c>
      <c r="J25" s="122">
        <v>4142.8930724438997</v>
      </c>
      <c r="K25" s="122">
        <v>7985.62304620141</v>
      </c>
      <c r="L25" s="122">
        <v>6121.2872480780597</v>
      </c>
      <c r="M25" s="122"/>
      <c r="N25" s="214">
        <v>0.81</v>
      </c>
      <c r="O25" s="214">
        <v>0.75</v>
      </c>
      <c r="P25" s="214">
        <v>0.68</v>
      </c>
      <c r="Q25" s="214">
        <v>0.81</v>
      </c>
      <c r="R25" s="214">
        <v>0.55016747868453098</v>
      </c>
      <c r="S25" s="122"/>
    </row>
    <row r="26" spans="1:19" ht="12.75" x14ac:dyDescent="0.2">
      <c r="A26" s="122" t="s">
        <v>377</v>
      </c>
      <c r="B26" s="122">
        <v>46177</v>
      </c>
      <c r="C26" s="122">
        <v>874</v>
      </c>
      <c r="D26" s="122">
        <v>1254.7254982366501</v>
      </c>
      <c r="E26" s="122">
        <v>380.78588892566802</v>
      </c>
      <c r="F26" s="122">
        <v>104.6</v>
      </c>
      <c r="G26" s="122">
        <v>27276.6412660141</v>
      </c>
      <c r="H26" s="122">
        <v>8849.4053026435395</v>
      </c>
      <c r="I26" s="122">
        <v>12864.4467929369</v>
      </c>
      <c r="J26" s="122">
        <v>4475.7948753667897</v>
      </c>
      <c r="K26" s="122">
        <v>7041.2260502980398</v>
      </c>
      <c r="L26" s="122">
        <v>3114.2412566369599</v>
      </c>
      <c r="M26" s="122"/>
      <c r="N26" s="214">
        <v>0.81</v>
      </c>
      <c r="O26" s="214">
        <v>0.75</v>
      </c>
      <c r="P26" s="214">
        <v>0.68</v>
      </c>
      <c r="Q26" s="214">
        <v>0.81</v>
      </c>
      <c r="R26" s="214">
        <v>0.55016747868453098</v>
      </c>
      <c r="S26" s="122"/>
    </row>
    <row r="27" spans="1:19" ht="12.75" x14ac:dyDescent="0.2">
      <c r="A27" s="122" t="s">
        <v>378</v>
      </c>
      <c r="B27" s="122">
        <v>68281</v>
      </c>
      <c r="C27" s="122">
        <v>1240</v>
      </c>
      <c r="D27" s="122">
        <v>1620.5349427055</v>
      </c>
      <c r="E27" s="122">
        <v>380.78588892566802</v>
      </c>
      <c r="F27" s="122">
        <v>105.8</v>
      </c>
      <c r="G27" s="122">
        <v>27940.2576328535</v>
      </c>
      <c r="H27" s="122">
        <v>8933.8676185820295</v>
      </c>
      <c r="I27" s="122">
        <v>12845.9551639693</v>
      </c>
      <c r="J27" s="122">
        <v>3781.98525536336</v>
      </c>
      <c r="K27" s="122">
        <v>8936.9918277612906</v>
      </c>
      <c r="L27" s="122">
        <v>2287.7490645226299</v>
      </c>
      <c r="M27" s="122"/>
      <c r="N27" s="214">
        <v>0.81</v>
      </c>
      <c r="O27" s="214">
        <v>0.75</v>
      </c>
      <c r="P27" s="214">
        <v>0.68</v>
      </c>
      <c r="Q27" s="214">
        <v>0.81</v>
      </c>
      <c r="R27" s="214">
        <v>0.55016747868453098</v>
      </c>
      <c r="S27" s="122"/>
    </row>
    <row r="28" spans="1:19" ht="12.75" x14ac:dyDescent="0.2">
      <c r="A28" s="122" t="s">
        <v>379</v>
      </c>
      <c r="B28" s="122">
        <v>42661</v>
      </c>
      <c r="C28" s="122">
        <v>630</v>
      </c>
      <c r="D28" s="122">
        <v>1010.3766229279699</v>
      </c>
      <c r="E28" s="122">
        <v>380.78588892566802</v>
      </c>
      <c r="F28" s="122">
        <v>104</v>
      </c>
      <c r="G28" s="122">
        <v>25259.415573199101</v>
      </c>
      <c r="H28" s="122">
        <v>8543.0636132508607</v>
      </c>
      <c r="I28" s="122">
        <v>11003.9801329488</v>
      </c>
      <c r="J28" s="122">
        <v>3660.81278020441</v>
      </c>
      <c r="K28" s="122">
        <v>7036.4686868459203</v>
      </c>
      <c r="L28" s="122">
        <v>3449.2344484037999</v>
      </c>
      <c r="M28" s="122"/>
      <c r="N28" s="214">
        <v>0.81</v>
      </c>
      <c r="O28" s="214">
        <v>0.75</v>
      </c>
      <c r="P28" s="214">
        <v>0.68</v>
      </c>
      <c r="Q28" s="214">
        <v>0.81</v>
      </c>
      <c r="R28" s="214">
        <v>0.55016747868453098</v>
      </c>
      <c r="S28" s="122"/>
    </row>
    <row r="29" spans="1:19" ht="12.75" x14ac:dyDescent="0.2">
      <c r="A29" s="122" t="s">
        <v>380</v>
      </c>
      <c r="B29" s="122">
        <v>25789</v>
      </c>
      <c r="C29" s="122">
        <v>452</v>
      </c>
      <c r="D29" s="122">
        <v>833.28482880611296</v>
      </c>
      <c r="E29" s="122">
        <v>380.78588892566802</v>
      </c>
      <c r="F29" s="122">
        <v>103.1</v>
      </c>
      <c r="G29" s="122">
        <v>26880.155767939199</v>
      </c>
      <c r="H29" s="122">
        <v>9365.7706324803403</v>
      </c>
      <c r="I29" s="122">
        <v>11948.0500218671</v>
      </c>
      <c r="J29" s="122">
        <v>4078.2313148099302</v>
      </c>
      <c r="K29" s="122">
        <v>6610.6169039164397</v>
      </c>
      <c r="L29" s="122">
        <v>4007.9560105207001</v>
      </c>
      <c r="M29" s="122"/>
      <c r="N29" s="214">
        <v>0.81</v>
      </c>
      <c r="O29" s="214">
        <v>0.75</v>
      </c>
      <c r="P29" s="214">
        <v>0.68</v>
      </c>
      <c r="Q29" s="214">
        <v>0.81</v>
      </c>
      <c r="R29" s="214">
        <v>0.55016747868453098</v>
      </c>
      <c r="S29" s="122"/>
    </row>
    <row r="30" spans="1:19" ht="12.75" x14ac:dyDescent="0.2">
      <c r="A30" s="122" t="s">
        <v>381</v>
      </c>
      <c r="B30" s="122">
        <v>32380</v>
      </c>
      <c r="C30" s="122">
        <v>714</v>
      </c>
      <c r="D30" s="122">
        <v>1094.32692025907</v>
      </c>
      <c r="E30" s="122">
        <v>380.78588892566802</v>
      </c>
      <c r="F30" s="122">
        <v>104</v>
      </c>
      <c r="G30" s="122">
        <v>27358.173006476802</v>
      </c>
      <c r="H30" s="122">
        <v>9803.11130953471</v>
      </c>
      <c r="I30" s="122">
        <v>13331.8203978089</v>
      </c>
      <c r="J30" s="122">
        <v>4205.3275700188096</v>
      </c>
      <c r="K30" s="122">
        <v>6418.4458916866397</v>
      </c>
      <c r="L30" s="122">
        <v>2472.3810116337499</v>
      </c>
      <c r="M30" s="122"/>
      <c r="N30" s="214">
        <v>0.81</v>
      </c>
      <c r="O30" s="214">
        <v>0.75</v>
      </c>
      <c r="P30" s="214">
        <v>0.68</v>
      </c>
      <c r="Q30" s="214">
        <v>0.81</v>
      </c>
      <c r="R30" s="214">
        <v>0.55016747868453098</v>
      </c>
      <c r="S30" s="122"/>
    </row>
    <row r="31" spans="1:19" ht="12.75" x14ac:dyDescent="0.2">
      <c r="A31" s="122" t="s">
        <v>382</v>
      </c>
      <c r="B31" s="122">
        <v>11380</v>
      </c>
      <c r="C31" s="122">
        <v>1103</v>
      </c>
      <c r="D31" s="122">
        <v>1483.88215611693</v>
      </c>
      <c r="E31" s="122">
        <v>380.78588892566802</v>
      </c>
      <c r="F31" s="122">
        <v>105.2</v>
      </c>
      <c r="G31" s="122">
        <v>28536.1953099409</v>
      </c>
      <c r="H31" s="122">
        <v>8638.7227379297292</v>
      </c>
      <c r="I31" s="122">
        <v>14828.3403217711</v>
      </c>
      <c r="J31" s="122">
        <v>4166.4684859703502</v>
      </c>
      <c r="K31" s="122">
        <v>7944.2746577715598</v>
      </c>
      <c r="L31" s="122">
        <v>2089.3885083559899</v>
      </c>
      <c r="M31" s="122"/>
      <c r="N31" s="214">
        <v>0.81</v>
      </c>
      <c r="O31" s="214">
        <v>0.75</v>
      </c>
      <c r="P31" s="214">
        <v>0.68</v>
      </c>
      <c r="Q31" s="214">
        <v>0.81</v>
      </c>
      <c r="R31" s="214">
        <v>0.55016747868453098</v>
      </c>
      <c r="S31" s="122"/>
    </row>
    <row r="32" spans="1:19" ht="12.75" x14ac:dyDescent="0.2">
      <c r="A32" s="122" t="s">
        <v>383</v>
      </c>
      <c r="B32" s="122">
        <v>41107</v>
      </c>
      <c r="C32" s="122">
        <v>872</v>
      </c>
      <c r="D32" s="122">
        <v>1252.36655057386</v>
      </c>
      <c r="E32" s="122">
        <v>380.78588892566802</v>
      </c>
      <c r="F32" s="122">
        <v>104.6</v>
      </c>
      <c r="G32" s="122">
        <v>27225.359795084001</v>
      </c>
      <c r="H32" s="122">
        <v>9063.6019610150397</v>
      </c>
      <c r="I32" s="122">
        <v>13746.233187448401</v>
      </c>
      <c r="J32" s="122">
        <v>4213.4621066443597</v>
      </c>
      <c r="K32" s="122">
        <v>6406.6843538355697</v>
      </c>
      <c r="L32" s="122">
        <v>2762.0657632907501</v>
      </c>
      <c r="M32" s="122"/>
      <c r="N32" s="214">
        <v>0.81</v>
      </c>
      <c r="O32" s="214">
        <v>0.75</v>
      </c>
      <c r="P32" s="214">
        <v>0.68</v>
      </c>
      <c r="Q32" s="214">
        <v>0.81</v>
      </c>
      <c r="R32" s="214">
        <v>0.55016747868453098</v>
      </c>
      <c r="S32" s="122"/>
    </row>
    <row r="33" spans="1:19" ht="12.75" x14ac:dyDescent="0.2">
      <c r="A33" s="122" t="s">
        <v>384</v>
      </c>
      <c r="B33" s="122">
        <v>42130</v>
      </c>
      <c r="C33" s="122">
        <v>632</v>
      </c>
      <c r="D33" s="122">
        <v>1012.43039825852</v>
      </c>
      <c r="E33" s="122">
        <v>380.78588892566802</v>
      </c>
      <c r="F33" s="122">
        <v>103.8</v>
      </c>
      <c r="G33" s="122">
        <v>26642.9052173296</v>
      </c>
      <c r="H33" s="122">
        <v>8792.7455275248303</v>
      </c>
      <c r="I33" s="122">
        <v>13013.022409073301</v>
      </c>
      <c r="J33" s="122">
        <v>3982.9295806402401</v>
      </c>
      <c r="K33" s="122">
        <v>6922.48203221944</v>
      </c>
      <c r="L33" s="122">
        <v>2627.2217611851102</v>
      </c>
      <c r="M33" s="122"/>
      <c r="N33" s="214">
        <v>0.81</v>
      </c>
      <c r="O33" s="214">
        <v>0.75</v>
      </c>
      <c r="P33" s="214">
        <v>0.68</v>
      </c>
      <c r="Q33" s="214">
        <v>0.81</v>
      </c>
      <c r="R33" s="214">
        <v>0.55016747868453098</v>
      </c>
      <c r="S33" s="122"/>
    </row>
    <row r="34" spans="1:19" ht="12.75" x14ac:dyDescent="0.2">
      <c r="A34" s="19" t="s">
        <v>385</v>
      </c>
      <c r="B34" s="122"/>
      <c r="C34" s="122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214"/>
      <c r="O34" s="214"/>
      <c r="P34" s="214"/>
      <c r="Q34" s="214"/>
      <c r="R34" s="214"/>
      <c r="S34" s="122"/>
    </row>
    <row r="35" spans="1:19" ht="12.75" x14ac:dyDescent="0.2">
      <c r="A35" s="122" t="s">
        <v>386</v>
      </c>
      <c r="B35" s="122">
        <v>41893</v>
      </c>
      <c r="C35" s="122">
        <v>-248</v>
      </c>
      <c r="D35" s="122">
        <v>133.062624777617</v>
      </c>
      <c r="E35" s="122">
        <v>380.78588892566802</v>
      </c>
      <c r="F35" s="122">
        <v>100.5</v>
      </c>
      <c r="G35" s="122">
        <v>26612.524955523299</v>
      </c>
      <c r="H35" s="122">
        <v>7118.0515342360504</v>
      </c>
      <c r="I35" s="122">
        <v>10819.6081084256</v>
      </c>
      <c r="J35" s="122">
        <v>3959.2939062677601</v>
      </c>
      <c r="K35" s="122">
        <v>10237.0443906256</v>
      </c>
      <c r="L35" s="122">
        <v>3176.98044054396</v>
      </c>
      <c r="M35" s="122"/>
      <c r="N35" s="214">
        <v>0.81</v>
      </c>
      <c r="O35" s="214">
        <v>0.75</v>
      </c>
      <c r="P35" s="214">
        <v>0.68</v>
      </c>
      <c r="Q35" s="214">
        <v>0.81</v>
      </c>
      <c r="R35" s="214">
        <v>0.55016747868453098</v>
      </c>
      <c r="S35" s="122"/>
    </row>
    <row r="36" spans="1:19" ht="12.75" x14ac:dyDescent="0.2">
      <c r="A36" s="122" t="s">
        <v>387</v>
      </c>
      <c r="B36" s="122">
        <v>13594</v>
      </c>
      <c r="C36" s="122">
        <v>-381</v>
      </c>
      <c r="D36" s="122">
        <v>0</v>
      </c>
      <c r="E36" s="122">
        <v>380.78588892566802</v>
      </c>
      <c r="F36" s="122">
        <v>99.2</v>
      </c>
      <c r="G36" s="122">
        <v>27594.7154215228</v>
      </c>
      <c r="H36" s="122">
        <v>6391.3826298569202</v>
      </c>
      <c r="I36" s="122">
        <v>9805.9035699377</v>
      </c>
      <c r="J36" s="122">
        <v>4610.1066630270197</v>
      </c>
      <c r="K36" s="122">
        <v>12385.3409112258</v>
      </c>
      <c r="L36" s="122">
        <v>3446.71253464147</v>
      </c>
      <c r="M36" s="122"/>
      <c r="N36" s="214">
        <v>0.81</v>
      </c>
      <c r="O36" s="214">
        <v>0.75</v>
      </c>
      <c r="P36" s="214">
        <v>0.68</v>
      </c>
      <c r="Q36" s="214">
        <v>0.81</v>
      </c>
      <c r="R36" s="214">
        <v>0.55016747868453098</v>
      </c>
      <c r="S36" s="122"/>
    </row>
    <row r="37" spans="1:19" ht="12.75" x14ac:dyDescent="0.2">
      <c r="A37" s="122" t="s">
        <v>388</v>
      </c>
      <c r="B37" s="122">
        <v>20279</v>
      </c>
      <c r="C37" s="122">
        <v>35</v>
      </c>
      <c r="D37" s="122">
        <v>416.03890225738201</v>
      </c>
      <c r="E37" s="122">
        <v>380.78588892566802</v>
      </c>
      <c r="F37" s="122">
        <v>101.6</v>
      </c>
      <c r="G37" s="122">
        <v>26002.4313910864</v>
      </c>
      <c r="H37" s="122">
        <v>8308.9114445032101</v>
      </c>
      <c r="I37" s="122">
        <v>12976.6125642775</v>
      </c>
      <c r="J37" s="122">
        <v>4339.85061821416</v>
      </c>
      <c r="K37" s="122">
        <v>6228.6260527022696</v>
      </c>
      <c r="L37" s="122">
        <v>2805.4514935102402</v>
      </c>
      <c r="M37" s="122"/>
      <c r="N37" s="214">
        <v>0.81</v>
      </c>
      <c r="O37" s="214">
        <v>0.75</v>
      </c>
      <c r="P37" s="214">
        <v>0.68</v>
      </c>
      <c r="Q37" s="214">
        <v>0.81</v>
      </c>
      <c r="R37" s="214">
        <v>0.55016747868453098</v>
      </c>
      <c r="S37" s="122"/>
    </row>
    <row r="38" spans="1:19" ht="12.75" x14ac:dyDescent="0.2">
      <c r="A38" s="122" t="s">
        <v>389</v>
      </c>
      <c r="B38" s="122">
        <v>16869</v>
      </c>
      <c r="C38" s="122">
        <v>151</v>
      </c>
      <c r="D38" s="122">
        <v>531.96850027275195</v>
      </c>
      <c r="E38" s="122">
        <v>380.78588892566802</v>
      </c>
      <c r="F38" s="122">
        <v>101.9</v>
      </c>
      <c r="G38" s="122">
        <v>27998.342119618501</v>
      </c>
      <c r="H38" s="122">
        <v>10312.4554912771</v>
      </c>
      <c r="I38" s="122">
        <v>15142.036586467601</v>
      </c>
      <c r="J38" s="122">
        <v>3808.2943983345799</v>
      </c>
      <c r="K38" s="122">
        <v>5468.76068889014</v>
      </c>
      <c r="L38" s="122">
        <v>2307.27811465677</v>
      </c>
      <c r="M38" s="122"/>
      <c r="N38" s="214">
        <v>0.81</v>
      </c>
      <c r="O38" s="214">
        <v>0.75</v>
      </c>
      <c r="P38" s="214">
        <v>0.68</v>
      </c>
      <c r="Q38" s="214">
        <v>0.81</v>
      </c>
      <c r="R38" s="214">
        <v>0.55016747868453098</v>
      </c>
      <c r="S38" s="122"/>
    </row>
    <row r="39" spans="1:19" ht="12.75" x14ac:dyDescent="0.2">
      <c r="A39" s="122" t="s">
        <v>390</v>
      </c>
      <c r="B39" s="122">
        <v>20547</v>
      </c>
      <c r="C39" s="122">
        <v>-381</v>
      </c>
      <c r="D39" s="122">
        <v>0</v>
      </c>
      <c r="E39" s="122">
        <v>380.78588892566802</v>
      </c>
      <c r="F39" s="122">
        <v>99.2</v>
      </c>
      <c r="G39" s="122">
        <v>27777.373360187099</v>
      </c>
      <c r="H39" s="122">
        <v>6352.4905381748804</v>
      </c>
      <c r="I39" s="122">
        <v>9991.7795495755399</v>
      </c>
      <c r="J39" s="122">
        <v>4261.71407784435</v>
      </c>
      <c r="K39" s="122">
        <v>12353.886300767301</v>
      </c>
      <c r="L39" s="122">
        <v>4059.5054634421599</v>
      </c>
      <c r="M39" s="122"/>
      <c r="N39" s="214">
        <v>0.81</v>
      </c>
      <c r="O39" s="214">
        <v>0.75</v>
      </c>
      <c r="P39" s="214">
        <v>0.68</v>
      </c>
      <c r="Q39" s="214">
        <v>0.81</v>
      </c>
      <c r="R39" s="214">
        <v>0.55016747868453098</v>
      </c>
      <c r="S39" s="122"/>
    </row>
    <row r="40" spans="1:19" ht="12.75" x14ac:dyDescent="0.2">
      <c r="A40" s="122" t="s">
        <v>385</v>
      </c>
      <c r="B40" s="122">
        <v>210126</v>
      </c>
      <c r="C40" s="122">
        <v>-66</v>
      </c>
      <c r="D40" s="122">
        <v>314.74736610741002</v>
      </c>
      <c r="E40" s="122">
        <v>380.78588892566802</v>
      </c>
      <c r="F40" s="122">
        <v>101.3</v>
      </c>
      <c r="G40" s="122">
        <v>24211.3358544162</v>
      </c>
      <c r="H40" s="122">
        <v>7522.6283648060098</v>
      </c>
      <c r="I40" s="122">
        <v>9626.2268200213293</v>
      </c>
      <c r="J40" s="122">
        <v>3212.7903546806101</v>
      </c>
      <c r="K40" s="122">
        <v>7954.6922240745898</v>
      </c>
      <c r="L40" s="122">
        <v>4126.63181519306</v>
      </c>
      <c r="M40" s="122"/>
      <c r="N40" s="214">
        <v>0.81</v>
      </c>
      <c r="O40" s="214">
        <v>0.75</v>
      </c>
      <c r="P40" s="214">
        <v>0.68</v>
      </c>
      <c r="Q40" s="214">
        <v>0.81</v>
      </c>
      <c r="R40" s="214">
        <v>0.55016747868453098</v>
      </c>
      <c r="S40" s="122"/>
    </row>
    <row r="41" spans="1:19" ht="12.75" x14ac:dyDescent="0.2">
      <c r="A41" s="122" t="s">
        <v>391</v>
      </c>
      <c r="B41" s="122">
        <v>9293</v>
      </c>
      <c r="C41" s="122">
        <v>-381</v>
      </c>
      <c r="D41" s="122">
        <v>0</v>
      </c>
      <c r="E41" s="122">
        <v>380.78588892566802</v>
      </c>
      <c r="F41" s="122">
        <v>99.3</v>
      </c>
      <c r="G41" s="122">
        <v>27611.950716507901</v>
      </c>
      <c r="H41" s="122">
        <v>7082.0442428852502</v>
      </c>
      <c r="I41" s="122">
        <v>10026.9559518489</v>
      </c>
      <c r="J41" s="122">
        <v>4021.8891786302802</v>
      </c>
      <c r="K41" s="122">
        <v>12058.0984828563</v>
      </c>
      <c r="L41" s="122">
        <v>3368.6714956932401</v>
      </c>
      <c r="M41" s="122"/>
      <c r="N41" s="214">
        <v>0.81</v>
      </c>
      <c r="O41" s="214">
        <v>0.75</v>
      </c>
      <c r="P41" s="214">
        <v>0.68</v>
      </c>
      <c r="Q41" s="214">
        <v>0.81</v>
      </c>
      <c r="R41" s="214">
        <v>0.55016747868453098</v>
      </c>
      <c r="S41" s="122"/>
    </row>
    <row r="42" spans="1:19" ht="12.75" x14ac:dyDescent="0.2">
      <c r="A42" s="122" t="s">
        <v>392</v>
      </c>
      <c r="B42" s="122">
        <v>21563</v>
      </c>
      <c r="C42" s="122">
        <v>-381</v>
      </c>
      <c r="D42" s="122">
        <v>0</v>
      </c>
      <c r="E42" s="122">
        <v>380.78588892566802</v>
      </c>
      <c r="F42" s="122">
        <v>99.8</v>
      </c>
      <c r="G42" s="122">
        <v>26711.193341477301</v>
      </c>
      <c r="H42" s="122">
        <v>6267.5621463921398</v>
      </c>
      <c r="I42" s="122">
        <v>9521.7276401816198</v>
      </c>
      <c r="J42" s="122">
        <v>4179.43900115018</v>
      </c>
      <c r="K42" s="122">
        <v>12648.720068509199</v>
      </c>
      <c r="L42" s="122">
        <v>2555.02288112322</v>
      </c>
      <c r="M42" s="122"/>
      <c r="N42" s="214">
        <v>0.81</v>
      </c>
      <c r="O42" s="214">
        <v>0.75</v>
      </c>
      <c r="P42" s="214">
        <v>0.68</v>
      </c>
      <c r="Q42" s="214">
        <v>0.81</v>
      </c>
      <c r="R42" s="214">
        <v>0.55016747868453098</v>
      </c>
      <c r="S42" s="122"/>
    </row>
    <row r="43" spans="1:19" ht="12.75" x14ac:dyDescent="0.2">
      <c r="A43" s="19" t="s">
        <v>393</v>
      </c>
      <c r="B43" s="122"/>
      <c r="C43" s="122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214"/>
      <c r="O43" s="214"/>
      <c r="P43" s="214"/>
      <c r="Q43" s="214"/>
      <c r="R43" s="214"/>
      <c r="S43" s="122"/>
    </row>
    <row r="44" spans="1:19" ht="12.75" x14ac:dyDescent="0.2">
      <c r="A44" s="122" t="s">
        <v>394</v>
      </c>
      <c r="B44" s="122">
        <v>102065</v>
      </c>
      <c r="C44" s="122">
        <v>-381</v>
      </c>
      <c r="D44" s="122">
        <v>0</v>
      </c>
      <c r="E44" s="122">
        <v>380.78588892566802</v>
      </c>
      <c r="F44" s="122">
        <v>99.1</v>
      </c>
      <c r="G44" s="122">
        <v>28201.177859320102</v>
      </c>
      <c r="H44" s="122">
        <v>7765.6996976802202</v>
      </c>
      <c r="I44" s="122">
        <v>10735.527342007899</v>
      </c>
      <c r="J44" s="122">
        <v>3990.1386411820099</v>
      </c>
      <c r="K44" s="122">
        <v>10012.9523504273</v>
      </c>
      <c r="L44" s="122">
        <v>5517.46520005399</v>
      </c>
      <c r="M44" s="122"/>
      <c r="N44" s="214">
        <v>0.81</v>
      </c>
      <c r="O44" s="214">
        <v>0.75</v>
      </c>
      <c r="P44" s="214">
        <v>0.68</v>
      </c>
      <c r="Q44" s="214">
        <v>0.81</v>
      </c>
      <c r="R44" s="214">
        <v>0.55016747868453098</v>
      </c>
      <c r="S44" s="122"/>
    </row>
    <row r="45" spans="1:19" ht="12.75" x14ac:dyDescent="0.2">
      <c r="A45" s="122" t="s">
        <v>395</v>
      </c>
      <c r="B45" s="122">
        <v>16440</v>
      </c>
      <c r="C45" s="122">
        <v>-381</v>
      </c>
      <c r="D45" s="122">
        <v>0</v>
      </c>
      <c r="E45" s="122">
        <v>380.78588892566802</v>
      </c>
      <c r="F45" s="122">
        <v>98.6</v>
      </c>
      <c r="G45" s="122">
        <v>28613.880910283799</v>
      </c>
      <c r="H45" s="122">
        <v>6283.4205124473101</v>
      </c>
      <c r="I45" s="122">
        <v>10740.997390156899</v>
      </c>
      <c r="J45" s="122">
        <v>4665.7280405542197</v>
      </c>
      <c r="K45" s="122">
        <v>12542.844905734</v>
      </c>
      <c r="L45" s="122">
        <v>3882.7500608905998</v>
      </c>
      <c r="M45" s="122"/>
      <c r="N45" s="214">
        <v>0.81</v>
      </c>
      <c r="O45" s="214">
        <v>0.75</v>
      </c>
      <c r="P45" s="214">
        <v>0.68</v>
      </c>
      <c r="Q45" s="214">
        <v>0.81</v>
      </c>
      <c r="R45" s="214">
        <v>0.55016747868453098</v>
      </c>
      <c r="S45" s="122"/>
    </row>
    <row r="46" spans="1:19" ht="12.75" x14ac:dyDescent="0.2">
      <c r="A46" s="122" t="s">
        <v>396</v>
      </c>
      <c r="B46" s="122">
        <v>10649</v>
      </c>
      <c r="C46" s="122">
        <v>-381</v>
      </c>
      <c r="D46" s="122">
        <v>0</v>
      </c>
      <c r="E46" s="122">
        <v>380.78588892566802</v>
      </c>
      <c r="F46" s="122">
        <v>99.9</v>
      </c>
      <c r="G46" s="122">
        <v>26820.118879711601</v>
      </c>
      <c r="H46" s="122">
        <v>7657.4250701834299</v>
      </c>
      <c r="I46" s="122">
        <v>11389.940102000701</v>
      </c>
      <c r="J46" s="122">
        <v>3468.8840911480802</v>
      </c>
      <c r="K46" s="122">
        <v>9940.5706248298502</v>
      </c>
      <c r="L46" s="122">
        <v>3025.3444137582401</v>
      </c>
      <c r="M46" s="122"/>
      <c r="N46" s="214">
        <v>0.81</v>
      </c>
      <c r="O46" s="214">
        <v>0.75</v>
      </c>
      <c r="P46" s="214">
        <v>0.68</v>
      </c>
      <c r="Q46" s="214">
        <v>0.81</v>
      </c>
      <c r="R46" s="214">
        <v>0.55016747868453098</v>
      </c>
      <c r="S46" s="122"/>
    </row>
    <row r="47" spans="1:19" ht="12.75" x14ac:dyDescent="0.2">
      <c r="A47" s="122" t="s">
        <v>397</v>
      </c>
      <c r="B47" s="122">
        <v>33462</v>
      </c>
      <c r="C47" s="122">
        <v>-381</v>
      </c>
      <c r="D47" s="122">
        <v>0</v>
      </c>
      <c r="E47" s="122">
        <v>380.78588892566802</v>
      </c>
      <c r="F47" s="122">
        <v>98.3</v>
      </c>
      <c r="G47" s="122">
        <v>29097.950779135299</v>
      </c>
      <c r="H47" s="122">
        <v>7052.3543502747698</v>
      </c>
      <c r="I47" s="122">
        <v>10815.460088645401</v>
      </c>
      <c r="J47" s="122">
        <v>4137.0204857502904</v>
      </c>
      <c r="K47" s="122">
        <v>12202.9849154721</v>
      </c>
      <c r="L47" s="122">
        <v>4682.8594508097303</v>
      </c>
      <c r="M47" s="122"/>
      <c r="N47" s="214">
        <v>0.81</v>
      </c>
      <c r="O47" s="214">
        <v>0.75</v>
      </c>
      <c r="P47" s="214">
        <v>0.68</v>
      </c>
      <c r="Q47" s="214">
        <v>0.81</v>
      </c>
      <c r="R47" s="214">
        <v>0.55016747868453098</v>
      </c>
      <c r="S47" s="122"/>
    </row>
    <row r="48" spans="1:19" ht="12.75" x14ac:dyDescent="0.2">
      <c r="A48" s="122" t="s">
        <v>398</v>
      </c>
      <c r="B48" s="122">
        <v>54262</v>
      </c>
      <c r="C48" s="122">
        <v>-381</v>
      </c>
      <c r="D48" s="122">
        <v>0</v>
      </c>
      <c r="E48" s="122">
        <v>380.78588892566802</v>
      </c>
      <c r="F48" s="122">
        <v>99.4</v>
      </c>
      <c r="G48" s="122">
        <v>27724.140310891202</v>
      </c>
      <c r="H48" s="122">
        <v>7135.1224987852902</v>
      </c>
      <c r="I48" s="122">
        <v>10443.4606346238</v>
      </c>
      <c r="J48" s="122">
        <v>3729.6729457065599</v>
      </c>
      <c r="K48" s="122">
        <v>11811.603654432</v>
      </c>
      <c r="L48" s="122">
        <v>3650.7411389335002</v>
      </c>
      <c r="M48" s="122"/>
      <c r="N48" s="214">
        <v>0.81</v>
      </c>
      <c r="O48" s="214">
        <v>0.75</v>
      </c>
      <c r="P48" s="214">
        <v>0.68</v>
      </c>
      <c r="Q48" s="214">
        <v>0.81</v>
      </c>
      <c r="R48" s="214">
        <v>0.55016747868453098</v>
      </c>
      <c r="S48" s="122"/>
    </row>
    <row r="49" spans="1:19" ht="12.75" x14ac:dyDescent="0.2">
      <c r="A49" s="122" t="s">
        <v>399</v>
      </c>
      <c r="B49" s="122">
        <v>11701</v>
      </c>
      <c r="C49" s="122">
        <v>-381</v>
      </c>
      <c r="D49" s="122">
        <v>0</v>
      </c>
      <c r="E49" s="122">
        <v>380.78588892566802</v>
      </c>
      <c r="F49" s="122">
        <v>99.3</v>
      </c>
      <c r="G49" s="122">
        <v>26426.013948872998</v>
      </c>
      <c r="H49" s="122">
        <v>6265.0532474595502</v>
      </c>
      <c r="I49" s="122">
        <v>8508.1308343999008</v>
      </c>
      <c r="J49" s="122">
        <v>3417.3905680165399</v>
      </c>
      <c r="K49" s="122">
        <v>13348.3838891095</v>
      </c>
      <c r="L49" s="122">
        <v>3333.9050875681201</v>
      </c>
      <c r="M49" s="122"/>
      <c r="N49" s="214">
        <v>0.81</v>
      </c>
      <c r="O49" s="214">
        <v>0.75</v>
      </c>
      <c r="P49" s="214">
        <v>0.68</v>
      </c>
      <c r="Q49" s="214">
        <v>0.81</v>
      </c>
      <c r="R49" s="214">
        <v>0.55016747868453098</v>
      </c>
      <c r="S49" s="122"/>
    </row>
    <row r="50" spans="1:19" ht="12.75" x14ac:dyDescent="0.2">
      <c r="A50" s="122" t="s">
        <v>400</v>
      </c>
      <c r="B50" s="122">
        <v>34102</v>
      </c>
      <c r="C50" s="122">
        <v>-299</v>
      </c>
      <c r="D50" s="122">
        <v>81.652625923905305</v>
      </c>
      <c r="E50" s="122">
        <v>380.78588892566802</v>
      </c>
      <c r="F50" s="122">
        <v>100.3</v>
      </c>
      <c r="G50" s="122">
        <v>27217.541974635398</v>
      </c>
      <c r="H50" s="122">
        <v>7183.4116100582696</v>
      </c>
      <c r="I50" s="122">
        <v>11689.714129862799</v>
      </c>
      <c r="J50" s="122">
        <v>4065.5519488906102</v>
      </c>
      <c r="K50" s="122">
        <v>9941.6177008795294</v>
      </c>
      <c r="L50" s="122">
        <v>3297.91814389197</v>
      </c>
      <c r="M50" s="122"/>
      <c r="N50" s="214">
        <v>0.81</v>
      </c>
      <c r="O50" s="214">
        <v>0.75</v>
      </c>
      <c r="P50" s="214">
        <v>0.68</v>
      </c>
      <c r="Q50" s="214">
        <v>0.81</v>
      </c>
      <c r="R50" s="214">
        <v>0.55016747868453098</v>
      </c>
      <c r="S50" s="122"/>
    </row>
    <row r="51" spans="1:19" ht="12.75" x14ac:dyDescent="0.2">
      <c r="A51" s="122" t="s">
        <v>401</v>
      </c>
      <c r="B51" s="122">
        <v>12078</v>
      </c>
      <c r="C51" s="122">
        <v>-124</v>
      </c>
      <c r="D51" s="122">
        <v>256.58784597969998</v>
      </c>
      <c r="E51" s="122">
        <v>380.78588892566802</v>
      </c>
      <c r="F51" s="122">
        <v>101</v>
      </c>
      <c r="G51" s="122">
        <v>25658.784597970101</v>
      </c>
      <c r="H51" s="122">
        <v>7204.9821906720099</v>
      </c>
      <c r="I51" s="122">
        <v>10962.117124828001</v>
      </c>
      <c r="J51" s="122">
        <v>4182.3149554441898</v>
      </c>
      <c r="K51" s="122">
        <v>9142.8263751171908</v>
      </c>
      <c r="L51" s="122">
        <v>2456.5204209983199</v>
      </c>
      <c r="M51" s="122"/>
      <c r="N51" s="214">
        <v>0.81</v>
      </c>
      <c r="O51" s="214">
        <v>0.75</v>
      </c>
      <c r="P51" s="214">
        <v>0.68</v>
      </c>
      <c r="Q51" s="214">
        <v>0.81</v>
      </c>
      <c r="R51" s="214">
        <v>0.55016747868453098</v>
      </c>
      <c r="S51" s="122"/>
    </row>
    <row r="52" spans="1:19" ht="12.75" x14ac:dyDescent="0.2">
      <c r="A52" s="122" t="s">
        <v>402</v>
      </c>
      <c r="B52" s="122">
        <v>8953</v>
      </c>
      <c r="C52" s="122">
        <v>-381</v>
      </c>
      <c r="D52" s="122">
        <v>0</v>
      </c>
      <c r="E52" s="122">
        <v>380.78588892566802</v>
      </c>
      <c r="F52" s="122">
        <v>97.9</v>
      </c>
      <c r="G52" s="122">
        <v>27969.275006739699</v>
      </c>
      <c r="H52" s="122">
        <v>6057.0582483859998</v>
      </c>
      <c r="I52" s="122">
        <v>10938.481706120199</v>
      </c>
      <c r="J52" s="122">
        <v>4280.0023062915998</v>
      </c>
      <c r="K52" s="122">
        <v>12328.463585918</v>
      </c>
      <c r="L52" s="122">
        <v>3567.5308867364602</v>
      </c>
      <c r="M52" s="122"/>
      <c r="N52" s="214">
        <v>0.81</v>
      </c>
      <c r="O52" s="214">
        <v>0.75</v>
      </c>
      <c r="P52" s="214">
        <v>0.68</v>
      </c>
      <c r="Q52" s="214">
        <v>0.81</v>
      </c>
      <c r="R52" s="214">
        <v>0.55016747868453098</v>
      </c>
      <c r="S52" s="122"/>
    </row>
    <row r="53" spans="1:19" ht="12.75" x14ac:dyDescent="0.2">
      <c r="A53" s="19" t="s">
        <v>403</v>
      </c>
      <c r="B53" s="122"/>
      <c r="C53" s="122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214"/>
      <c r="O53" s="214"/>
      <c r="P53" s="214"/>
      <c r="Q53" s="214"/>
      <c r="R53" s="214"/>
      <c r="S53" s="122"/>
    </row>
    <row r="54" spans="1:19" ht="12.75" x14ac:dyDescent="0.2">
      <c r="A54" s="122" t="s">
        <v>404</v>
      </c>
      <c r="B54" s="122">
        <v>5328</v>
      </c>
      <c r="C54" s="122">
        <v>-381</v>
      </c>
      <c r="D54" s="122">
        <v>0</v>
      </c>
      <c r="E54" s="122">
        <v>380.78588892566802</v>
      </c>
      <c r="F54" s="122">
        <v>98.5</v>
      </c>
      <c r="G54" s="122">
        <v>26797.2283668165</v>
      </c>
      <c r="H54" s="122">
        <v>7055.7592350960203</v>
      </c>
      <c r="I54" s="122">
        <v>9027.7168979568105</v>
      </c>
      <c r="J54" s="122">
        <v>4558.0846915291804</v>
      </c>
      <c r="K54" s="122">
        <v>11722.522590243399</v>
      </c>
      <c r="L54" s="122">
        <v>3120.0223406305499</v>
      </c>
      <c r="M54" s="122"/>
      <c r="N54" s="214">
        <v>0.81</v>
      </c>
      <c r="O54" s="214">
        <v>0.75</v>
      </c>
      <c r="P54" s="214">
        <v>0.68</v>
      </c>
      <c r="Q54" s="214">
        <v>0.81</v>
      </c>
      <c r="R54" s="214">
        <v>0.55016747868453098</v>
      </c>
      <c r="S54" s="122"/>
    </row>
    <row r="55" spans="1:19" ht="12.75" x14ac:dyDescent="0.2">
      <c r="A55" s="122" t="s">
        <v>405</v>
      </c>
      <c r="B55" s="122">
        <v>21199</v>
      </c>
      <c r="C55" s="122">
        <v>-381</v>
      </c>
      <c r="D55" s="122">
        <v>0</v>
      </c>
      <c r="E55" s="122">
        <v>380.78588892566802</v>
      </c>
      <c r="F55" s="122">
        <v>98.7</v>
      </c>
      <c r="G55" s="122">
        <v>27594.593942482999</v>
      </c>
      <c r="H55" s="122">
        <v>6727.6539338874099</v>
      </c>
      <c r="I55" s="122">
        <v>9853.1290016882904</v>
      </c>
      <c r="J55" s="122">
        <v>3823.4845350160499</v>
      </c>
      <c r="K55" s="122">
        <v>12244.765998265701</v>
      </c>
      <c r="L55" s="122">
        <v>4066.2482771807299</v>
      </c>
      <c r="M55" s="122"/>
      <c r="N55" s="214">
        <v>0.81</v>
      </c>
      <c r="O55" s="214">
        <v>0.75</v>
      </c>
      <c r="P55" s="214">
        <v>0.68</v>
      </c>
      <c r="Q55" s="214">
        <v>0.81</v>
      </c>
      <c r="R55" s="214">
        <v>0.55016747868453098</v>
      </c>
      <c r="S55" s="122"/>
    </row>
    <row r="56" spans="1:19" ht="12.75" x14ac:dyDescent="0.2">
      <c r="A56" s="122" t="s">
        <v>406</v>
      </c>
      <c r="B56" s="122">
        <v>9795</v>
      </c>
      <c r="C56" s="122">
        <v>-381</v>
      </c>
      <c r="D56" s="122">
        <v>0</v>
      </c>
      <c r="E56" s="122">
        <v>380.78588892566802</v>
      </c>
      <c r="F56" s="122">
        <v>98.7</v>
      </c>
      <c r="G56" s="122">
        <v>28328.955888795499</v>
      </c>
      <c r="H56" s="122">
        <v>6390.4788848799199</v>
      </c>
      <c r="I56" s="122">
        <v>11231.069402356699</v>
      </c>
      <c r="J56" s="122">
        <v>4187.1159957874397</v>
      </c>
      <c r="K56" s="122">
        <v>12527.466065652001</v>
      </c>
      <c r="L56" s="122">
        <v>3153.3662333328102</v>
      </c>
      <c r="M56" s="122"/>
      <c r="N56" s="214">
        <v>0.81</v>
      </c>
      <c r="O56" s="214">
        <v>0.75</v>
      </c>
      <c r="P56" s="214">
        <v>0.68</v>
      </c>
      <c r="Q56" s="214">
        <v>0.81</v>
      </c>
      <c r="R56" s="214">
        <v>0.55016747868453098</v>
      </c>
      <c r="S56" s="122"/>
    </row>
    <row r="57" spans="1:19" ht="12.75" x14ac:dyDescent="0.2">
      <c r="A57" s="122" t="s">
        <v>407</v>
      </c>
      <c r="B57" s="122">
        <v>152966</v>
      </c>
      <c r="C57" s="122">
        <v>-227</v>
      </c>
      <c r="D57" s="122">
        <v>153.69533880074599</v>
      </c>
      <c r="E57" s="122">
        <v>380.78588892566802</v>
      </c>
      <c r="F57" s="122">
        <v>100.6</v>
      </c>
      <c r="G57" s="122">
        <v>25615.8898001245</v>
      </c>
      <c r="H57" s="122">
        <v>7534.8468094926602</v>
      </c>
      <c r="I57" s="122">
        <v>9893.0743337341792</v>
      </c>
      <c r="J57" s="122">
        <v>3478.1881351055199</v>
      </c>
      <c r="K57" s="122">
        <v>9099.7215502133895</v>
      </c>
      <c r="L57" s="122">
        <v>4283.9968516963199</v>
      </c>
      <c r="M57" s="122"/>
      <c r="N57" s="214">
        <v>0.81</v>
      </c>
      <c r="O57" s="214">
        <v>0.75</v>
      </c>
      <c r="P57" s="214">
        <v>0.68</v>
      </c>
      <c r="Q57" s="214">
        <v>0.81</v>
      </c>
      <c r="R57" s="214">
        <v>0.55016747868453098</v>
      </c>
      <c r="S57" s="122"/>
    </row>
    <row r="58" spans="1:19" ht="12.75" x14ac:dyDescent="0.2">
      <c r="A58" s="122" t="s">
        <v>408</v>
      </c>
      <c r="B58" s="122">
        <v>26602</v>
      </c>
      <c r="C58" s="122">
        <v>-381</v>
      </c>
      <c r="D58" s="122">
        <v>0</v>
      </c>
      <c r="E58" s="122">
        <v>380.78588892566802</v>
      </c>
      <c r="F58" s="122">
        <v>99.1</v>
      </c>
      <c r="G58" s="122">
        <v>27282.4979007523</v>
      </c>
      <c r="H58" s="122">
        <v>7051.0585850457301</v>
      </c>
      <c r="I58" s="122">
        <v>10400.1571240429</v>
      </c>
      <c r="J58" s="122">
        <v>3990.95889299583</v>
      </c>
      <c r="K58" s="122">
        <v>11121.614648205499</v>
      </c>
      <c r="L58" s="122">
        <v>3723.7073635246902</v>
      </c>
      <c r="M58" s="122"/>
      <c r="N58" s="214">
        <v>0.81</v>
      </c>
      <c r="O58" s="214">
        <v>0.75</v>
      </c>
      <c r="P58" s="214">
        <v>0.68</v>
      </c>
      <c r="Q58" s="214">
        <v>0.81</v>
      </c>
      <c r="R58" s="214">
        <v>0.55016747868453098</v>
      </c>
      <c r="S58" s="122"/>
    </row>
    <row r="59" spans="1:19" ht="12.75" x14ac:dyDescent="0.2">
      <c r="A59" s="122" t="s">
        <v>409</v>
      </c>
      <c r="B59" s="122">
        <v>42903</v>
      </c>
      <c r="C59" s="122">
        <v>-381</v>
      </c>
      <c r="D59" s="122">
        <v>0</v>
      </c>
      <c r="E59" s="122">
        <v>380.78588892566802</v>
      </c>
      <c r="F59" s="122">
        <v>98.6</v>
      </c>
      <c r="G59" s="122">
        <v>26942.349151950501</v>
      </c>
      <c r="H59" s="122">
        <v>6666.5446975510804</v>
      </c>
      <c r="I59" s="122">
        <v>10420.281657781199</v>
      </c>
      <c r="J59" s="122">
        <v>3741.82773613155</v>
      </c>
      <c r="K59" s="122">
        <v>11315.4493032306</v>
      </c>
      <c r="L59" s="122">
        <v>3666.6651257457402</v>
      </c>
      <c r="M59" s="122"/>
      <c r="N59" s="214">
        <v>0.81</v>
      </c>
      <c r="O59" s="214">
        <v>0.75</v>
      </c>
      <c r="P59" s="214">
        <v>0.68</v>
      </c>
      <c r="Q59" s="214">
        <v>0.81</v>
      </c>
      <c r="R59" s="214">
        <v>0.55016747868453098</v>
      </c>
      <c r="S59" s="122"/>
    </row>
    <row r="60" spans="1:19" ht="12.75" x14ac:dyDescent="0.2">
      <c r="A60" s="122" t="s">
        <v>410</v>
      </c>
      <c r="B60" s="122">
        <v>137035</v>
      </c>
      <c r="C60" s="122">
        <v>-381</v>
      </c>
      <c r="D60" s="122">
        <v>0</v>
      </c>
      <c r="E60" s="122">
        <v>380.78588892566802</v>
      </c>
      <c r="F60" s="122">
        <v>100</v>
      </c>
      <c r="G60" s="122">
        <v>27426.405841984</v>
      </c>
      <c r="H60" s="122">
        <v>7755.0100112402097</v>
      </c>
      <c r="I60" s="122">
        <v>10302.3642861108</v>
      </c>
      <c r="J60" s="122">
        <v>3866.1334065521601</v>
      </c>
      <c r="K60" s="122">
        <v>9727.6685699581503</v>
      </c>
      <c r="L60" s="122">
        <v>5288.7391074658999</v>
      </c>
      <c r="M60" s="122"/>
      <c r="N60" s="214">
        <v>0.81</v>
      </c>
      <c r="O60" s="214">
        <v>0.75</v>
      </c>
      <c r="P60" s="214">
        <v>0.68</v>
      </c>
      <c r="Q60" s="214">
        <v>0.81</v>
      </c>
      <c r="R60" s="214">
        <v>0.55016747868453098</v>
      </c>
      <c r="S60" s="122"/>
    </row>
    <row r="61" spans="1:19" ht="12.75" x14ac:dyDescent="0.2">
      <c r="A61" s="122" t="s">
        <v>411</v>
      </c>
      <c r="B61" s="122">
        <v>14240</v>
      </c>
      <c r="C61" s="122">
        <v>-381</v>
      </c>
      <c r="D61" s="122">
        <v>0</v>
      </c>
      <c r="E61" s="122">
        <v>380.78588892566802</v>
      </c>
      <c r="F61" s="122">
        <v>99.4</v>
      </c>
      <c r="G61" s="122">
        <v>27128.714066586799</v>
      </c>
      <c r="H61" s="122">
        <v>7637.3931142789097</v>
      </c>
      <c r="I61" s="122">
        <v>10639.1707377412</v>
      </c>
      <c r="J61" s="122">
        <v>4150.5431322442901</v>
      </c>
      <c r="K61" s="122">
        <v>10655.7286523286</v>
      </c>
      <c r="L61" s="122">
        <v>2743.7791416025598</v>
      </c>
      <c r="M61" s="122"/>
      <c r="N61" s="214">
        <v>0.81</v>
      </c>
      <c r="O61" s="214">
        <v>0.75</v>
      </c>
      <c r="P61" s="214">
        <v>0.68</v>
      </c>
      <c r="Q61" s="214">
        <v>0.81</v>
      </c>
      <c r="R61" s="214">
        <v>0.55016747868453098</v>
      </c>
      <c r="S61" s="122"/>
    </row>
    <row r="62" spans="1:19" ht="12.75" x14ac:dyDescent="0.2">
      <c r="A62" s="122" t="s">
        <v>412</v>
      </c>
      <c r="B62" s="122">
        <v>7407</v>
      </c>
      <c r="C62" s="122">
        <v>-381</v>
      </c>
      <c r="D62" s="122">
        <v>0</v>
      </c>
      <c r="E62" s="122">
        <v>380.78588892566802</v>
      </c>
      <c r="F62" s="122">
        <v>98.3</v>
      </c>
      <c r="G62" s="122">
        <v>28006.9614133943</v>
      </c>
      <c r="H62" s="122">
        <v>5250.62738809437</v>
      </c>
      <c r="I62" s="122">
        <v>8249.5845327345705</v>
      </c>
      <c r="J62" s="122">
        <v>4079.98570793622</v>
      </c>
      <c r="K62" s="122">
        <v>16263.1439942425</v>
      </c>
      <c r="L62" s="122">
        <v>2943.1545401875001</v>
      </c>
      <c r="M62" s="122"/>
      <c r="N62" s="214">
        <v>0.81</v>
      </c>
      <c r="O62" s="214">
        <v>0.75</v>
      </c>
      <c r="P62" s="214">
        <v>0.68</v>
      </c>
      <c r="Q62" s="214">
        <v>0.81</v>
      </c>
      <c r="R62" s="214">
        <v>0.55016747868453098</v>
      </c>
      <c r="S62" s="122"/>
    </row>
    <row r="63" spans="1:19" ht="12.75" x14ac:dyDescent="0.2">
      <c r="A63" s="122" t="s">
        <v>413</v>
      </c>
      <c r="B63" s="122">
        <v>7747</v>
      </c>
      <c r="C63" s="122">
        <v>-381</v>
      </c>
      <c r="D63" s="122">
        <v>0</v>
      </c>
      <c r="E63" s="122">
        <v>380.78588892566802</v>
      </c>
      <c r="F63" s="122">
        <v>98.8</v>
      </c>
      <c r="G63" s="122">
        <v>26617.018735227201</v>
      </c>
      <c r="H63" s="122">
        <v>4990.1980189735104</v>
      </c>
      <c r="I63" s="122">
        <v>8966.4836660883193</v>
      </c>
      <c r="J63" s="122">
        <v>4082.6961203319802</v>
      </c>
      <c r="K63" s="122">
        <v>14445.745588395001</v>
      </c>
      <c r="L63" s="122">
        <v>2495.2552723567001</v>
      </c>
      <c r="M63" s="122"/>
      <c r="N63" s="214">
        <v>0.81</v>
      </c>
      <c r="O63" s="214">
        <v>0.75</v>
      </c>
      <c r="P63" s="214">
        <v>0.68</v>
      </c>
      <c r="Q63" s="214">
        <v>0.81</v>
      </c>
      <c r="R63" s="214">
        <v>0.55016747868453098</v>
      </c>
      <c r="S63" s="122"/>
    </row>
    <row r="64" spans="1:19" ht="12.75" x14ac:dyDescent="0.2">
      <c r="A64" s="122" t="s">
        <v>414</v>
      </c>
      <c r="B64" s="122">
        <v>3658</v>
      </c>
      <c r="C64" s="122">
        <v>-381</v>
      </c>
      <c r="D64" s="122">
        <v>0</v>
      </c>
      <c r="E64" s="122">
        <v>380.78588892566802</v>
      </c>
      <c r="F64" s="122">
        <v>97.8</v>
      </c>
      <c r="G64" s="122">
        <v>28826.919035496401</v>
      </c>
      <c r="H64" s="122">
        <v>6092.2041772549401</v>
      </c>
      <c r="I64" s="122">
        <v>10878.927464488601</v>
      </c>
      <c r="J64" s="122">
        <v>4169.2009945596901</v>
      </c>
      <c r="K64" s="122">
        <v>14071.6370783003</v>
      </c>
      <c r="L64" s="122">
        <v>2726.3613389436</v>
      </c>
      <c r="M64" s="122"/>
      <c r="N64" s="214">
        <v>0.81</v>
      </c>
      <c r="O64" s="214">
        <v>0.75</v>
      </c>
      <c r="P64" s="214">
        <v>0.68</v>
      </c>
      <c r="Q64" s="214">
        <v>0.81</v>
      </c>
      <c r="R64" s="214">
        <v>0.55016747868453098</v>
      </c>
      <c r="S64" s="122"/>
    </row>
    <row r="65" spans="1:19" ht="12.75" x14ac:dyDescent="0.2">
      <c r="A65" s="122" t="s">
        <v>415</v>
      </c>
      <c r="B65" s="122">
        <v>11545</v>
      </c>
      <c r="C65" s="122">
        <v>-381</v>
      </c>
      <c r="D65" s="122">
        <v>0</v>
      </c>
      <c r="E65" s="122">
        <v>380.78588892566802</v>
      </c>
      <c r="F65" s="122">
        <v>99.1</v>
      </c>
      <c r="G65" s="122">
        <v>27470.404005590899</v>
      </c>
      <c r="H65" s="122">
        <v>5818.9765577683802</v>
      </c>
      <c r="I65" s="122">
        <v>10441.507232346201</v>
      </c>
      <c r="J65" s="122">
        <v>4687.0027154870804</v>
      </c>
      <c r="K65" s="122">
        <v>12201.0289070909</v>
      </c>
      <c r="L65" s="122">
        <v>3373.3497165292001</v>
      </c>
      <c r="M65" s="122"/>
      <c r="N65" s="214">
        <v>0.81</v>
      </c>
      <c r="O65" s="214">
        <v>0.75</v>
      </c>
      <c r="P65" s="214">
        <v>0.68</v>
      </c>
      <c r="Q65" s="214">
        <v>0.81</v>
      </c>
      <c r="R65" s="214">
        <v>0.55016747868453098</v>
      </c>
      <c r="S65" s="122"/>
    </row>
    <row r="66" spans="1:19" ht="12.75" x14ac:dyDescent="0.2">
      <c r="A66" s="122" t="s">
        <v>416</v>
      </c>
      <c r="B66" s="122">
        <v>5236</v>
      </c>
      <c r="C66" s="122">
        <v>-381</v>
      </c>
      <c r="D66" s="122">
        <v>0</v>
      </c>
      <c r="E66" s="122">
        <v>380.78588892566802</v>
      </c>
      <c r="F66" s="122">
        <v>98.4</v>
      </c>
      <c r="G66" s="122">
        <v>27916.3697974473</v>
      </c>
      <c r="H66" s="122">
        <v>5802.1478581803804</v>
      </c>
      <c r="I66" s="122">
        <v>10026.1569503426</v>
      </c>
      <c r="J66" s="122">
        <v>4461.9335051458802</v>
      </c>
      <c r="K66" s="122">
        <v>13382.3945335396</v>
      </c>
      <c r="L66" s="122">
        <v>3313.8235801526698</v>
      </c>
      <c r="M66" s="122"/>
      <c r="N66" s="214">
        <v>0.81</v>
      </c>
      <c r="O66" s="214">
        <v>0.75</v>
      </c>
      <c r="P66" s="214">
        <v>0.68</v>
      </c>
      <c r="Q66" s="214">
        <v>0.81</v>
      </c>
      <c r="R66" s="214">
        <v>0.55016747868453098</v>
      </c>
      <c r="S66" s="122"/>
    </row>
    <row r="67" spans="1:19" ht="12.75" x14ac:dyDescent="0.2">
      <c r="A67" s="19" t="s">
        <v>417</v>
      </c>
      <c r="B67" s="122"/>
      <c r="C67" s="122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214"/>
      <c r="O67" s="214"/>
      <c r="P67" s="214"/>
      <c r="Q67" s="214"/>
      <c r="R67" s="214"/>
      <c r="S67" s="122"/>
    </row>
    <row r="68" spans="1:19" ht="12.75" x14ac:dyDescent="0.2">
      <c r="A68" s="122" t="s">
        <v>418</v>
      </c>
      <c r="B68" s="122">
        <v>6537</v>
      </c>
      <c r="C68" s="122">
        <v>-381</v>
      </c>
      <c r="D68" s="122">
        <v>0</v>
      </c>
      <c r="E68" s="122">
        <v>380.78588892566802</v>
      </c>
      <c r="F68" s="122">
        <v>98.3</v>
      </c>
      <c r="G68" s="122">
        <v>26409.018312096901</v>
      </c>
      <c r="H68" s="122">
        <v>6698.9674772695798</v>
      </c>
      <c r="I68" s="122">
        <v>9936.7252402925005</v>
      </c>
      <c r="J68" s="122">
        <v>4428.9787712015104</v>
      </c>
      <c r="K68" s="122">
        <v>11082.036816404599</v>
      </c>
      <c r="L68" s="122">
        <v>2803.0652470984501</v>
      </c>
      <c r="M68" s="122"/>
      <c r="N68" s="214">
        <v>0.81</v>
      </c>
      <c r="O68" s="214">
        <v>0.75</v>
      </c>
      <c r="P68" s="214">
        <v>0.68</v>
      </c>
      <c r="Q68" s="214">
        <v>0.81</v>
      </c>
      <c r="R68" s="214">
        <v>0.55016747868453098</v>
      </c>
      <c r="S68" s="122"/>
    </row>
    <row r="69" spans="1:19" ht="12.75" x14ac:dyDescent="0.2">
      <c r="A69" s="122" t="s">
        <v>419</v>
      </c>
      <c r="B69" s="122">
        <v>16790</v>
      </c>
      <c r="C69" s="122">
        <v>-381</v>
      </c>
      <c r="D69" s="122">
        <v>0</v>
      </c>
      <c r="E69" s="122">
        <v>380.78588892566802</v>
      </c>
      <c r="F69" s="122">
        <v>97.6</v>
      </c>
      <c r="G69" s="122">
        <v>27178.450028532701</v>
      </c>
      <c r="H69" s="122">
        <v>6261.9198519953097</v>
      </c>
      <c r="I69" s="122">
        <v>9879.0208841088697</v>
      </c>
      <c r="J69" s="122">
        <v>3370.2637007206099</v>
      </c>
      <c r="K69" s="122">
        <v>13307.673581833</v>
      </c>
      <c r="L69" s="122">
        <v>2955.5261453258099</v>
      </c>
      <c r="M69" s="122"/>
      <c r="N69" s="214">
        <v>0.81</v>
      </c>
      <c r="O69" s="214">
        <v>0.75</v>
      </c>
      <c r="P69" s="214">
        <v>0.68</v>
      </c>
      <c r="Q69" s="214">
        <v>0.81</v>
      </c>
      <c r="R69" s="214">
        <v>0.55016747868453098</v>
      </c>
      <c r="S69" s="122"/>
    </row>
    <row r="70" spans="1:19" ht="12.75" x14ac:dyDescent="0.2">
      <c r="A70" s="122" t="s">
        <v>420</v>
      </c>
      <c r="B70" s="122">
        <v>29272</v>
      </c>
      <c r="C70" s="122">
        <v>-381</v>
      </c>
      <c r="D70" s="122">
        <v>0</v>
      </c>
      <c r="E70" s="122">
        <v>380.78588892566802</v>
      </c>
      <c r="F70" s="122">
        <v>99.1</v>
      </c>
      <c r="G70" s="122">
        <v>27516.825932601001</v>
      </c>
      <c r="H70" s="122">
        <v>7038.0586893853097</v>
      </c>
      <c r="I70" s="122">
        <v>11538.857365674001</v>
      </c>
      <c r="J70" s="122">
        <v>4493.2423522506497</v>
      </c>
      <c r="K70" s="122">
        <v>10246.2958137777</v>
      </c>
      <c r="L70" s="122">
        <v>3284.36527286828</v>
      </c>
      <c r="M70" s="122"/>
      <c r="N70" s="214">
        <v>0.81</v>
      </c>
      <c r="O70" s="214">
        <v>0.75</v>
      </c>
      <c r="P70" s="214">
        <v>0.68</v>
      </c>
      <c r="Q70" s="214">
        <v>0.81</v>
      </c>
      <c r="R70" s="214">
        <v>0.55016747868453098</v>
      </c>
      <c r="S70" s="122"/>
    </row>
    <row r="71" spans="1:19" ht="12.75" x14ac:dyDescent="0.2">
      <c r="A71" s="122" t="s">
        <v>421</v>
      </c>
      <c r="B71" s="122">
        <v>9514</v>
      </c>
      <c r="C71" s="122">
        <v>-381</v>
      </c>
      <c r="D71" s="122">
        <v>0</v>
      </c>
      <c r="E71" s="122">
        <v>380.78588892566802</v>
      </c>
      <c r="F71" s="122">
        <v>99.3</v>
      </c>
      <c r="G71" s="122">
        <v>27112.797329348399</v>
      </c>
      <c r="H71" s="122">
        <v>6871.2220541090001</v>
      </c>
      <c r="I71" s="122">
        <v>11887.517181703101</v>
      </c>
      <c r="J71" s="122">
        <v>4628.1107476442803</v>
      </c>
      <c r="K71" s="122">
        <v>9613.1104477377594</v>
      </c>
      <c r="L71" s="122">
        <v>3085.85089805087</v>
      </c>
      <c r="M71" s="122"/>
      <c r="N71" s="214">
        <v>0.81</v>
      </c>
      <c r="O71" s="214">
        <v>0.75</v>
      </c>
      <c r="P71" s="214">
        <v>0.68</v>
      </c>
      <c r="Q71" s="214">
        <v>0.81</v>
      </c>
      <c r="R71" s="214">
        <v>0.55016747868453098</v>
      </c>
      <c r="S71" s="122"/>
    </row>
    <row r="72" spans="1:19" ht="12.75" x14ac:dyDescent="0.2">
      <c r="A72" s="122" t="s">
        <v>422</v>
      </c>
      <c r="B72" s="122">
        <v>11314</v>
      </c>
      <c r="C72" s="122">
        <v>-381</v>
      </c>
      <c r="D72" s="122">
        <v>0</v>
      </c>
      <c r="E72" s="122">
        <v>380.78588892566802</v>
      </c>
      <c r="F72" s="122">
        <v>99.2</v>
      </c>
      <c r="G72" s="122">
        <v>28154.833376874802</v>
      </c>
      <c r="H72" s="122">
        <v>10600.5026771185</v>
      </c>
      <c r="I72" s="122">
        <v>13732.0846310364</v>
      </c>
      <c r="J72" s="122">
        <v>4137.9728601443903</v>
      </c>
      <c r="K72" s="122">
        <v>6556.3083723101799</v>
      </c>
      <c r="L72" s="122">
        <v>2081.05977365228</v>
      </c>
      <c r="M72" s="122"/>
      <c r="N72" s="214">
        <v>0.81</v>
      </c>
      <c r="O72" s="214">
        <v>0.75</v>
      </c>
      <c r="P72" s="214">
        <v>0.68</v>
      </c>
      <c r="Q72" s="214">
        <v>0.81</v>
      </c>
      <c r="R72" s="214">
        <v>0.55016747868453098</v>
      </c>
      <c r="S72" s="122"/>
    </row>
    <row r="73" spans="1:19" ht="12.75" x14ac:dyDescent="0.2">
      <c r="A73" s="122" t="s">
        <v>423</v>
      </c>
      <c r="B73" s="122">
        <v>133310</v>
      </c>
      <c r="C73" s="122">
        <v>-381</v>
      </c>
      <c r="D73" s="122">
        <v>0</v>
      </c>
      <c r="E73" s="122">
        <v>380.78588892566802</v>
      </c>
      <c r="F73" s="122">
        <v>99.5</v>
      </c>
      <c r="G73" s="122">
        <v>26291.3772475269</v>
      </c>
      <c r="H73" s="122">
        <v>7817.5826775422001</v>
      </c>
      <c r="I73" s="122">
        <v>10109.859072138799</v>
      </c>
      <c r="J73" s="122">
        <v>3617.2823118879001</v>
      </c>
      <c r="K73" s="122">
        <v>9764.4102086942894</v>
      </c>
      <c r="L73" s="122">
        <v>3649.4645926514299</v>
      </c>
      <c r="M73" s="122"/>
      <c r="N73" s="214">
        <v>0.81</v>
      </c>
      <c r="O73" s="214">
        <v>0.75</v>
      </c>
      <c r="P73" s="214">
        <v>0.68</v>
      </c>
      <c r="Q73" s="214">
        <v>0.81</v>
      </c>
      <c r="R73" s="214">
        <v>0.55016747868453098</v>
      </c>
      <c r="S73" s="122"/>
    </row>
    <row r="74" spans="1:19" ht="12.75" x14ac:dyDescent="0.2">
      <c r="A74" s="122" t="s">
        <v>424</v>
      </c>
      <c r="B74" s="122">
        <v>7157</v>
      </c>
      <c r="C74" s="122">
        <v>-381</v>
      </c>
      <c r="D74" s="122">
        <v>0</v>
      </c>
      <c r="E74" s="122">
        <v>380.78588892566802</v>
      </c>
      <c r="F74" s="122">
        <v>98.6</v>
      </c>
      <c r="G74" s="122">
        <v>27591.3505235308</v>
      </c>
      <c r="H74" s="122">
        <v>7924.7608993263002</v>
      </c>
      <c r="I74" s="122">
        <v>11347.804967402701</v>
      </c>
      <c r="J74" s="122">
        <v>4192.0127734467396</v>
      </c>
      <c r="K74" s="122">
        <v>10219.815330207801</v>
      </c>
      <c r="L74" s="122">
        <v>2786.0995524078198</v>
      </c>
      <c r="M74" s="122"/>
      <c r="N74" s="214">
        <v>0.81</v>
      </c>
      <c r="O74" s="214">
        <v>0.75</v>
      </c>
      <c r="P74" s="214">
        <v>0.68</v>
      </c>
      <c r="Q74" s="214">
        <v>0.81</v>
      </c>
      <c r="R74" s="214">
        <v>0.55016747868453098</v>
      </c>
      <c r="S74" s="122"/>
    </row>
    <row r="75" spans="1:19" ht="12.75" x14ac:dyDescent="0.2">
      <c r="A75" s="122" t="s">
        <v>425</v>
      </c>
      <c r="B75" s="122">
        <v>30451</v>
      </c>
      <c r="C75" s="122">
        <v>-381</v>
      </c>
      <c r="D75" s="122">
        <v>0</v>
      </c>
      <c r="E75" s="122">
        <v>380.78588892566802</v>
      </c>
      <c r="F75" s="122">
        <v>98.3</v>
      </c>
      <c r="G75" s="122">
        <v>28496.9368534147</v>
      </c>
      <c r="H75" s="122">
        <v>7304.3928270804199</v>
      </c>
      <c r="I75" s="122">
        <v>10915.048554478501</v>
      </c>
      <c r="J75" s="122">
        <v>4096.0356566412902</v>
      </c>
      <c r="K75" s="122">
        <v>11729.558302342601</v>
      </c>
      <c r="L75" s="122">
        <v>3831.28021533931</v>
      </c>
      <c r="M75" s="122"/>
      <c r="N75" s="214">
        <v>0.81</v>
      </c>
      <c r="O75" s="214">
        <v>0.75</v>
      </c>
      <c r="P75" s="214">
        <v>0.68</v>
      </c>
      <c r="Q75" s="214">
        <v>0.81</v>
      </c>
      <c r="R75" s="214">
        <v>0.55016747868453098</v>
      </c>
      <c r="S75" s="122"/>
    </row>
    <row r="76" spans="1:19" ht="12.75" x14ac:dyDescent="0.2">
      <c r="A76" s="122" t="s">
        <v>426</v>
      </c>
      <c r="B76" s="122">
        <v>11228</v>
      </c>
      <c r="C76" s="122">
        <v>-381</v>
      </c>
      <c r="D76" s="122">
        <v>0</v>
      </c>
      <c r="E76" s="122">
        <v>380.78588892566802</v>
      </c>
      <c r="F76" s="122">
        <v>97.8</v>
      </c>
      <c r="G76" s="122">
        <v>29455.721976000299</v>
      </c>
      <c r="H76" s="122">
        <v>7215.2312587268198</v>
      </c>
      <c r="I76" s="122">
        <v>11390.132786743499</v>
      </c>
      <c r="J76" s="122">
        <v>4701.0466869153397</v>
      </c>
      <c r="K76" s="122">
        <v>12570.291850445001</v>
      </c>
      <c r="L76" s="122">
        <v>3072.0407619371099</v>
      </c>
      <c r="M76" s="122"/>
      <c r="N76" s="214">
        <v>0.81</v>
      </c>
      <c r="O76" s="214">
        <v>0.75</v>
      </c>
      <c r="P76" s="214">
        <v>0.68</v>
      </c>
      <c r="Q76" s="214">
        <v>0.81</v>
      </c>
      <c r="R76" s="214">
        <v>0.55016747868453098</v>
      </c>
      <c r="S76" s="122"/>
    </row>
    <row r="77" spans="1:19" ht="12.75" x14ac:dyDescent="0.2">
      <c r="A77" s="122" t="s">
        <v>427</v>
      </c>
      <c r="B77" s="122">
        <v>18546</v>
      </c>
      <c r="C77" s="122">
        <v>-381</v>
      </c>
      <c r="D77" s="122">
        <v>0</v>
      </c>
      <c r="E77" s="122">
        <v>380.78588892566802</v>
      </c>
      <c r="F77" s="122">
        <v>98.9</v>
      </c>
      <c r="G77" s="122">
        <v>28662.792718162</v>
      </c>
      <c r="H77" s="122">
        <v>6669.7653988762004</v>
      </c>
      <c r="I77" s="122">
        <v>10645.145049684799</v>
      </c>
      <c r="J77" s="122">
        <v>3969.0177962588</v>
      </c>
      <c r="K77" s="122">
        <v>12868.678069306099</v>
      </c>
      <c r="L77" s="122">
        <v>3914.9217350409799</v>
      </c>
      <c r="M77" s="122"/>
      <c r="N77" s="214">
        <v>0.81</v>
      </c>
      <c r="O77" s="214">
        <v>0.75</v>
      </c>
      <c r="P77" s="214">
        <v>0.68</v>
      </c>
      <c r="Q77" s="214">
        <v>0.81</v>
      </c>
      <c r="R77" s="214">
        <v>0.55016747868453098</v>
      </c>
      <c r="S77" s="122"/>
    </row>
    <row r="78" spans="1:19" ht="12.75" x14ac:dyDescent="0.2">
      <c r="A78" s="122" t="s">
        <v>428</v>
      </c>
      <c r="B78" s="122">
        <v>13372</v>
      </c>
      <c r="C78" s="122">
        <v>-381</v>
      </c>
      <c r="D78" s="122">
        <v>0</v>
      </c>
      <c r="E78" s="122">
        <v>380.78588892566802</v>
      </c>
      <c r="F78" s="122">
        <v>98.8</v>
      </c>
      <c r="G78" s="122">
        <v>27864.034718107701</v>
      </c>
      <c r="H78" s="122">
        <v>8001.3424290335297</v>
      </c>
      <c r="I78" s="122">
        <v>11684.262762815901</v>
      </c>
      <c r="J78" s="122">
        <v>4331.3092879896503</v>
      </c>
      <c r="K78" s="122">
        <v>10166.4845124859</v>
      </c>
      <c r="L78" s="122">
        <v>2616.6714015417101</v>
      </c>
      <c r="M78" s="122"/>
      <c r="N78" s="214">
        <v>0.81</v>
      </c>
      <c r="O78" s="214">
        <v>0.75</v>
      </c>
      <c r="P78" s="214">
        <v>0.68</v>
      </c>
      <c r="Q78" s="214">
        <v>0.81</v>
      </c>
      <c r="R78" s="214">
        <v>0.55016747868453098</v>
      </c>
      <c r="S78" s="122"/>
    </row>
    <row r="79" spans="1:19" ht="12.75" x14ac:dyDescent="0.2">
      <c r="A79" s="122" t="s">
        <v>429</v>
      </c>
      <c r="B79" s="122">
        <v>26873</v>
      </c>
      <c r="C79" s="122">
        <v>-381</v>
      </c>
      <c r="D79" s="122">
        <v>0</v>
      </c>
      <c r="E79" s="122">
        <v>380.78588892566802</v>
      </c>
      <c r="F79" s="122">
        <v>98.5</v>
      </c>
      <c r="G79" s="122">
        <v>28007.518111681002</v>
      </c>
      <c r="H79" s="122">
        <v>7020.6654335684798</v>
      </c>
      <c r="I79" s="122">
        <v>10602.6240172861</v>
      </c>
      <c r="J79" s="122">
        <v>4343.7999686379999</v>
      </c>
      <c r="K79" s="122">
        <v>12123.8614081253</v>
      </c>
      <c r="L79" s="122">
        <v>2898.5707808167499</v>
      </c>
      <c r="M79" s="122"/>
      <c r="N79" s="214">
        <v>0.81</v>
      </c>
      <c r="O79" s="214">
        <v>0.75</v>
      </c>
      <c r="P79" s="214">
        <v>0.68</v>
      </c>
      <c r="Q79" s="214">
        <v>0.81</v>
      </c>
      <c r="R79" s="214">
        <v>0.55016747868453098</v>
      </c>
      <c r="S79" s="122"/>
    </row>
    <row r="80" spans="1:19" ht="12.75" x14ac:dyDescent="0.2">
      <c r="A80" s="122" t="s">
        <v>430</v>
      </c>
      <c r="B80" s="122">
        <v>33473</v>
      </c>
      <c r="C80" s="122">
        <v>-381</v>
      </c>
      <c r="D80" s="122">
        <v>0</v>
      </c>
      <c r="E80" s="122">
        <v>380.78588892566802</v>
      </c>
      <c r="F80" s="122">
        <v>98.9</v>
      </c>
      <c r="G80" s="122">
        <v>26971.5075901253</v>
      </c>
      <c r="H80" s="122">
        <v>6953.5552708128198</v>
      </c>
      <c r="I80" s="122">
        <v>10862.1881420474</v>
      </c>
      <c r="J80" s="122">
        <v>3701.5355428415101</v>
      </c>
      <c r="K80" s="122">
        <v>11020.1823347998</v>
      </c>
      <c r="L80" s="122">
        <v>3179.2043726275301</v>
      </c>
      <c r="M80" s="122"/>
      <c r="N80" s="214">
        <v>0.81</v>
      </c>
      <c r="O80" s="214">
        <v>0.75</v>
      </c>
      <c r="P80" s="214">
        <v>0.68</v>
      </c>
      <c r="Q80" s="214">
        <v>0.81</v>
      </c>
      <c r="R80" s="214">
        <v>0.55016747868453098</v>
      </c>
      <c r="S80" s="122"/>
    </row>
    <row r="81" spans="1:19" ht="12.75" x14ac:dyDescent="0.2">
      <c r="A81" s="19" t="s">
        <v>431</v>
      </c>
      <c r="B81" s="122"/>
      <c r="C81" s="122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214"/>
      <c r="O81" s="214"/>
      <c r="P81" s="214"/>
      <c r="Q81" s="214"/>
      <c r="R81" s="214"/>
      <c r="S81" s="122"/>
    </row>
    <row r="82" spans="1:19" ht="12.75" x14ac:dyDescent="0.2">
      <c r="A82" s="122" t="s">
        <v>432</v>
      </c>
      <c r="B82" s="122">
        <v>19581</v>
      </c>
      <c r="C82" s="122">
        <v>-381</v>
      </c>
      <c r="D82" s="122">
        <v>0</v>
      </c>
      <c r="E82" s="122">
        <v>380.78588892566802</v>
      </c>
      <c r="F82" s="122">
        <v>98.7</v>
      </c>
      <c r="G82" s="122">
        <v>29170.871895256802</v>
      </c>
      <c r="H82" s="122">
        <v>7811.0802783454801</v>
      </c>
      <c r="I82" s="122">
        <v>11573.520675126099</v>
      </c>
      <c r="J82" s="122">
        <v>4096.0325752629697</v>
      </c>
      <c r="K82" s="122">
        <v>11475.543068941601</v>
      </c>
      <c r="L82" s="122">
        <v>3786.6002756324901</v>
      </c>
      <c r="M82" s="122"/>
      <c r="N82" s="214">
        <v>0.81</v>
      </c>
      <c r="O82" s="214">
        <v>0.75</v>
      </c>
      <c r="P82" s="214">
        <v>0.68</v>
      </c>
      <c r="Q82" s="214">
        <v>0.81</v>
      </c>
      <c r="R82" s="214">
        <v>0.55016747868453098</v>
      </c>
      <c r="S82" s="122"/>
    </row>
    <row r="83" spans="1:19" ht="12.75" x14ac:dyDescent="0.2">
      <c r="A83" s="122" t="s">
        <v>433</v>
      </c>
      <c r="B83" s="122">
        <v>8516</v>
      </c>
      <c r="C83" s="122">
        <v>-381</v>
      </c>
      <c r="D83" s="122">
        <v>0</v>
      </c>
      <c r="E83" s="122">
        <v>380.78588892566802</v>
      </c>
      <c r="F83" s="122">
        <v>98.2</v>
      </c>
      <c r="G83" s="122">
        <v>29567.2022906928</v>
      </c>
      <c r="H83" s="122">
        <v>7502.06378497889</v>
      </c>
      <c r="I83" s="122">
        <v>12284.3052848889</v>
      </c>
      <c r="J83" s="122">
        <v>4703.5802610465498</v>
      </c>
      <c r="K83" s="122">
        <v>11654.864684222901</v>
      </c>
      <c r="L83" s="122">
        <v>2978.0507807887302</v>
      </c>
      <c r="M83" s="122"/>
      <c r="N83" s="214">
        <v>0.81</v>
      </c>
      <c r="O83" s="214">
        <v>0.75</v>
      </c>
      <c r="P83" s="214">
        <v>0.68</v>
      </c>
      <c r="Q83" s="214">
        <v>0.81</v>
      </c>
      <c r="R83" s="214">
        <v>0.55016747868453098</v>
      </c>
      <c r="S83" s="122"/>
    </row>
    <row r="84" spans="1:19" ht="12.75" x14ac:dyDescent="0.2">
      <c r="A84" s="122" t="s">
        <v>434</v>
      </c>
      <c r="B84" s="122">
        <v>27638</v>
      </c>
      <c r="C84" s="122">
        <v>-381</v>
      </c>
      <c r="D84" s="122">
        <v>0</v>
      </c>
      <c r="E84" s="122">
        <v>380.78588892566802</v>
      </c>
      <c r="F84" s="122">
        <v>98.7</v>
      </c>
      <c r="G84" s="122">
        <v>26658.5783720947</v>
      </c>
      <c r="H84" s="122">
        <v>6269.5732232930304</v>
      </c>
      <c r="I84" s="122">
        <v>10330.5213062524</v>
      </c>
      <c r="J84" s="122">
        <v>3924.3509702635301</v>
      </c>
      <c r="K84" s="122">
        <v>11948.5525904839</v>
      </c>
      <c r="L84" s="122">
        <v>2699.99024118735</v>
      </c>
      <c r="M84" s="122"/>
      <c r="N84" s="214">
        <v>0.81</v>
      </c>
      <c r="O84" s="214">
        <v>0.75</v>
      </c>
      <c r="P84" s="214">
        <v>0.68</v>
      </c>
      <c r="Q84" s="214">
        <v>0.81</v>
      </c>
      <c r="R84" s="214">
        <v>0.55016747868453098</v>
      </c>
      <c r="S84" s="122"/>
    </row>
    <row r="85" spans="1:19" ht="12.75" x14ac:dyDescent="0.2">
      <c r="A85" s="122" t="s">
        <v>435</v>
      </c>
      <c r="B85" s="122">
        <v>9779</v>
      </c>
      <c r="C85" s="122">
        <v>-381</v>
      </c>
      <c r="D85" s="122">
        <v>0</v>
      </c>
      <c r="E85" s="122">
        <v>380.78588892566802</v>
      </c>
      <c r="F85" s="122">
        <v>98.9</v>
      </c>
      <c r="G85" s="122">
        <v>27373.2871781553</v>
      </c>
      <c r="H85" s="122">
        <v>6105.6833222373498</v>
      </c>
      <c r="I85" s="122">
        <v>9950.6975175030402</v>
      </c>
      <c r="J85" s="122">
        <v>3949.5571982061601</v>
      </c>
      <c r="K85" s="122">
        <v>13148.1237270209</v>
      </c>
      <c r="L85" s="122">
        <v>2960.8828192526898</v>
      </c>
      <c r="M85" s="122"/>
      <c r="N85" s="214">
        <v>0.81</v>
      </c>
      <c r="O85" s="214">
        <v>0.75</v>
      </c>
      <c r="P85" s="214">
        <v>0.68</v>
      </c>
      <c r="Q85" s="214">
        <v>0.81</v>
      </c>
      <c r="R85" s="214">
        <v>0.55016747868453098</v>
      </c>
      <c r="S85" s="122"/>
    </row>
    <row r="86" spans="1:19" ht="12.75" x14ac:dyDescent="0.2">
      <c r="A86" s="122" t="s">
        <v>436</v>
      </c>
      <c r="B86" s="122">
        <v>12260</v>
      </c>
      <c r="C86" s="122">
        <v>-381</v>
      </c>
      <c r="D86" s="122">
        <v>0</v>
      </c>
      <c r="E86" s="122">
        <v>380.78588892566802</v>
      </c>
      <c r="F86" s="122">
        <v>98.4</v>
      </c>
      <c r="G86" s="122">
        <v>29570.447171257401</v>
      </c>
      <c r="H86" s="122">
        <v>5626.1553619696497</v>
      </c>
      <c r="I86" s="122">
        <v>9714.9330985291399</v>
      </c>
      <c r="J86" s="122">
        <v>4199.7207945611699</v>
      </c>
      <c r="K86" s="122">
        <v>16434.604348963199</v>
      </c>
      <c r="L86" s="122">
        <v>2834.0858040746498</v>
      </c>
      <c r="M86" s="122"/>
      <c r="N86" s="214">
        <v>0.81</v>
      </c>
      <c r="O86" s="214">
        <v>0.75</v>
      </c>
      <c r="P86" s="214">
        <v>0.68</v>
      </c>
      <c r="Q86" s="214">
        <v>0.81</v>
      </c>
      <c r="R86" s="214">
        <v>0.55016747868453098</v>
      </c>
      <c r="S86" s="122"/>
    </row>
    <row r="87" spans="1:19" ht="12.75" x14ac:dyDescent="0.2">
      <c r="A87" s="122" t="s">
        <v>437</v>
      </c>
      <c r="B87" s="122">
        <v>9319</v>
      </c>
      <c r="C87" s="122">
        <v>-381</v>
      </c>
      <c r="D87" s="122">
        <v>0</v>
      </c>
      <c r="E87" s="122">
        <v>380.78588892566802</v>
      </c>
      <c r="F87" s="122">
        <v>98.6</v>
      </c>
      <c r="G87" s="122">
        <v>28935.621642302802</v>
      </c>
      <c r="H87" s="122">
        <v>6158.4300669055701</v>
      </c>
      <c r="I87" s="122">
        <v>10816.816046166001</v>
      </c>
      <c r="J87" s="122">
        <v>4580.5711484372896</v>
      </c>
      <c r="K87" s="122">
        <v>13839.7257291231</v>
      </c>
      <c r="L87" s="122">
        <v>2744.10082465697</v>
      </c>
      <c r="M87" s="122"/>
      <c r="N87" s="214">
        <v>0.81</v>
      </c>
      <c r="O87" s="214">
        <v>0.75</v>
      </c>
      <c r="P87" s="214">
        <v>0.68</v>
      </c>
      <c r="Q87" s="214">
        <v>0.81</v>
      </c>
      <c r="R87" s="214">
        <v>0.55016747868453098</v>
      </c>
      <c r="S87" s="122"/>
    </row>
    <row r="88" spans="1:19" ht="12.75" x14ac:dyDescent="0.2">
      <c r="A88" s="122" t="s">
        <v>438</v>
      </c>
      <c r="B88" s="122">
        <v>88108</v>
      </c>
      <c r="C88" s="122">
        <v>-381</v>
      </c>
      <c r="D88" s="122">
        <v>0</v>
      </c>
      <c r="E88" s="122">
        <v>380.78588892566802</v>
      </c>
      <c r="F88" s="122">
        <v>99.3</v>
      </c>
      <c r="G88" s="122">
        <v>26227.773862478</v>
      </c>
      <c r="H88" s="122">
        <v>7910.5889140495201</v>
      </c>
      <c r="I88" s="122">
        <v>10459.819818665799</v>
      </c>
      <c r="J88" s="122">
        <v>3711.2231676473998</v>
      </c>
      <c r="K88" s="122">
        <v>9236.2687086375008</v>
      </c>
      <c r="L88" s="122">
        <v>3581.3141387656401</v>
      </c>
      <c r="M88" s="122"/>
      <c r="N88" s="214">
        <v>0.81</v>
      </c>
      <c r="O88" s="214">
        <v>0.75</v>
      </c>
      <c r="P88" s="214">
        <v>0.68</v>
      </c>
      <c r="Q88" s="214">
        <v>0.81</v>
      </c>
      <c r="R88" s="214">
        <v>0.55016747868453098</v>
      </c>
      <c r="S88" s="122"/>
    </row>
    <row r="89" spans="1:19" ht="12.75" x14ac:dyDescent="0.2">
      <c r="A89" s="122" t="s">
        <v>439</v>
      </c>
      <c r="B89" s="122">
        <v>16168</v>
      </c>
      <c r="C89" s="122">
        <v>-381</v>
      </c>
      <c r="D89" s="122">
        <v>0</v>
      </c>
      <c r="E89" s="122">
        <v>380.78588892566802</v>
      </c>
      <c r="F89" s="122">
        <v>99.5</v>
      </c>
      <c r="G89" s="122">
        <v>28177.718515629302</v>
      </c>
      <c r="H89" s="122">
        <v>7931.0737971999797</v>
      </c>
      <c r="I89" s="122">
        <v>10953.082549266899</v>
      </c>
      <c r="J89" s="122">
        <v>3786.7483170232099</v>
      </c>
      <c r="K89" s="122">
        <v>11754.642467158599</v>
      </c>
      <c r="L89" s="122">
        <v>2621.9062919202402</v>
      </c>
      <c r="M89" s="122"/>
      <c r="N89" s="214">
        <v>0.81</v>
      </c>
      <c r="O89" s="214">
        <v>0.75</v>
      </c>
      <c r="P89" s="214">
        <v>0.68</v>
      </c>
      <c r="Q89" s="214">
        <v>0.81</v>
      </c>
      <c r="R89" s="214">
        <v>0.55016747868453098</v>
      </c>
      <c r="S89" s="122"/>
    </row>
    <row r="90" spans="1:19" ht="12.75" x14ac:dyDescent="0.2">
      <c r="A90" s="19" t="s">
        <v>440</v>
      </c>
      <c r="B90" s="122"/>
      <c r="C90" s="122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214"/>
      <c r="O90" s="214"/>
      <c r="P90" s="214"/>
      <c r="Q90" s="214"/>
      <c r="R90" s="214"/>
      <c r="S90" s="122"/>
    </row>
    <row r="91" spans="1:19" ht="12.75" x14ac:dyDescent="0.2">
      <c r="A91" s="122" t="s">
        <v>441</v>
      </c>
      <c r="B91" s="122">
        <v>10681</v>
      </c>
      <c r="C91" s="122">
        <v>-381</v>
      </c>
      <c r="D91" s="122">
        <v>0</v>
      </c>
      <c r="E91" s="122">
        <v>380.78588892566802</v>
      </c>
      <c r="F91" s="122">
        <v>98.9</v>
      </c>
      <c r="G91" s="122">
        <v>27372.775401669602</v>
      </c>
      <c r="H91" s="122">
        <v>4463.8427205676599</v>
      </c>
      <c r="I91" s="122">
        <v>8690.0646564749204</v>
      </c>
      <c r="J91" s="122">
        <v>3627.7808883420098</v>
      </c>
      <c r="K91" s="122">
        <v>16832.473093728899</v>
      </c>
      <c r="L91" s="122">
        <v>2069.0428637882001</v>
      </c>
      <c r="M91" s="122"/>
      <c r="N91" s="214">
        <v>0.81</v>
      </c>
      <c r="O91" s="214">
        <v>0.75</v>
      </c>
      <c r="P91" s="214">
        <v>0.68</v>
      </c>
      <c r="Q91" s="214">
        <v>0.81</v>
      </c>
      <c r="R91" s="214">
        <v>0.55016747868453098</v>
      </c>
      <c r="S91" s="122"/>
    </row>
    <row r="92" spans="1:19" ht="12.75" x14ac:dyDescent="0.2">
      <c r="A92" s="122" t="s">
        <v>442</v>
      </c>
      <c r="B92" s="122">
        <v>9090</v>
      </c>
      <c r="C92" s="122">
        <v>-381</v>
      </c>
      <c r="D92" s="122">
        <v>0</v>
      </c>
      <c r="E92" s="122">
        <v>380.78588892566802</v>
      </c>
      <c r="F92" s="122">
        <v>98.2</v>
      </c>
      <c r="G92" s="122">
        <v>27710.3086160932</v>
      </c>
      <c r="H92" s="122">
        <v>5557.2351894068497</v>
      </c>
      <c r="I92" s="122">
        <v>9152.8310016642608</v>
      </c>
      <c r="J92" s="122">
        <v>4353.4013949731398</v>
      </c>
      <c r="K92" s="122">
        <v>14483.1121285892</v>
      </c>
      <c r="L92" s="122">
        <v>3003.9781570479799</v>
      </c>
      <c r="M92" s="122"/>
      <c r="N92" s="214">
        <v>0.81</v>
      </c>
      <c r="O92" s="214">
        <v>0.75</v>
      </c>
      <c r="P92" s="214">
        <v>0.68</v>
      </c>
      <c r="Q92" s="214">
        <v>0.81</v>
      </c>
      <c r="R92" s="214">
        <v>0.55016747868453098</v>
      </c>
      <c r="S92" s="122"/>
    </row>
    <row r="93" spans="1:19" ht="12.75" x14ac:dyDescent="0.2">
      <c r="A93" s="122" t="s">
        <v>443</v>
      </c>
      <c r="B93" s="122">
        <v>13919</v>
      </c>
      <c r="C93" s="122">
        <v>-381</v>
      </c>
      <c r="D93" s="122">
        <v>0</v>
      </c>
      <c r="E93" s="122">
        <v>380.78588892566802</v>
      </c>
      <c r="F93" s="122">
        <v>97.8</v>
      </c>
      <c r="G93" s="122">
        <v>27594.791207934399</v>
      </c>
      <c r="H93" s="122">
        <v>5714.4591500121896</v>
      </c>
      <c r="I93" s="122">
        <v>9421.4172538295807</v>
      </c>
      <c r="J93" s="122">
        <v>3819.1244642157999</v>
      </c>
      <c r="K93" s="122">
        <v>14424.671161796699</v>
      </c>
      <c r="L93" s="122">
        <v>2942.7913172938702</v>
      </c>
      <c r="M93" s="122"/>
      <c r="N93" s="214">
        <v>0.81</v>
      </c>
      <c r="O93" s="214">
        <v>0.75</v>
      </c>
      <c r="P93" s="214">
        <v>0.68</v>
      </c>
      <c r="Q93" s="214">
        <v>0.81</v>
      </c>
      <c r="R93" s="214">
        <v>0.55016747868453098</v>
      </c>
      <c r="S93" s="122"/>
    </row>
    <row r="94" spans="1:19" ht="12.75" x14ac:dyDescent="0.2">
      <c r="A94" s="122" t="s">
        <v>444</v>
      </c>
      <c r="B94" s="122">
        <v>5857</v>
      </c>
      <c r="C94" s="122">
        <v>-381</v>
      </c>
      <c r="D94" s="122">
        <v>0</v>
      </c>
      <c r="E94" s="122">
        <v>380.78588892566802</v>
      </c>
      <c r="F94" s="122">
        <v>97.4</v>
      </c>
      <c r="G94" s="122">
        <v>29797.194543030499</v>
      </c>
      <c r="H94" s="122">
        <v>5939.3456972345803</v>
      </c>
      <c r="I94" s="122">
        <v>10161.508216722201</v>
      </c>
      <c r="J94" s="122">
        <v>4917.52461030824</v>
      </c>
      <c r="K94" s="122">
        <v>14954.1255926018</v>
      </c>
      <c r="L94" s="122">
        <v>3468.8253570982502</v>
      </c>
      <c r="M94" s="122"/>
      <c r="N94" s="214">
        <v>0.81</v>
      </c>
      <c r="O94" s="214">
        <v>0.75</v>
      </c>
      <c r="P94" s="214">
        <v>0.68</v>
      </c>
      <c r="Q94" s="214">
        <v>0.81</v>
      </c>
      <c r="R94" s="214">
        <v>0.55016747868453098</v>
      </c>
      <c r="S94" s="122"/>
    </row>
    <row r="95" spans="1:19" ht="12.75" x14ac:dyDescent="0.2">
      <c r="A95" s="122" t="s">
        <v>440</v>
      </c>
      <c r="B95" s="122">
        <v>65704</v>
      </c>
      <c r="C95" s="122">
        <v>-381</v>
      </c>
      <c r="D95" s="122">
        <v>0</v>
      </c>
      <c r="E95" s="122">
        <v>380.78588892566802</v>
      </c>
      <c r="F95" s="122">
        <v>99</v>
      </c>
      <c r="G95" s="122">
        <v>25385.279486625299</v>
      </c>
      <c r="H95" s="122">
        <v>7238.59273319161</v>
      </c>
      <c r="I95" s="122">
        <v>9584.2214097962205</v>
      </c>
      <c r="J95" s="122">
        <v>3371.17435433532</v>
      </c>
      <c r="K95" s="122">
        <v>10193.7886075304</v>
      </c>
      <c r="L95" s="122">
        <v>3243.5322905891298</v>
      </c>
      <c r="M95" s="122"/>
      <c r="N95" s="214">
        <v>0.81</v>
      </c>
      <c r="O95" s="214">
        <v>0.75</v>
      </c>
      <c r="P95" s="214">
        <v>0.68</v>
      </c>
      <c r="Q95" s="214">
        <v>0.81</v>
      </c>
      <c r="R95" s="214">
        <v>0.55016747868453098</v>
      </c>
      <c r="S95" s="122"/>
    </row>
    <row r="96" spans="1:19" ht="12.75" x14ac:dyDescent="0.2">
      <c r="A96" s="122" t="s">
        <v>445</v>
      </c>
      <c r="B96" s="122">
        <v>13144</v>
      </c>
      <c r="C96" s="122">
        <v>-381</v>
      </c>
      <c r="D96" s="122">
        <v>0</v>
      </c>
      <c r="E96" s="122">
        <v>380.78588892566802</v>
      </c>
      <c r="F96" s="122">
        <v>98</v>
      </c>
      <c r="G96" s="122">
        <v>27333.701324378701</v>
      </c>
      <c r="H96" s="122">
        <v>6626.2345160516597</v>
      </c>
      <c r="I96" s="122">
        <v>9625.1000155321708</v>
      </c>
      <c r="J96" s="122">
        <v>4277.5641459601302</v>
      </c>
      <c r="K96" s="122">
        <v>12890.923437535699</v>
      </c>
      <c r="L96" s="122">
        <v>2539.65347863125</v>
      </c>
      <c r="M96" s="122"/>
      <c r="N96" s="214">
        <v>0.81</v>
      </c>
      <c r="O96" s="214">
        <v>0.75</v>
      </c>
      <c r="P96" s="214">
        <v>0.68</v>
      </c>
      <c r="Q96" s="214">
        <v>0.81</v>
      </c>
      <c r="R96" s="214">
        <v>0.55016747868453098</v>
      </c>
      <c r="S96" s="122"/>
    </row>
    <row r="97" spans="1:19" ht="12.75" x14ac:dyDescent="0.2">
      <c r="A97" s="122" t="s">
        <v>446</v>
      </c>
      <c r="B97" s="122">
        <v>14669</v>
      </c>
      <c r="C97" s="122">
        <v>-381</v>
      </c>
      <c r="D97" s="122">
        <v>0</v>
      </c>
      <c r="E97" s="122">
        <v>380.78588892566802</v>
      </c>
      <c r="F97" s="122">
        <v>98.6</v>
      </c>
      <c r="G97" s="122">
        <v>27131.6983898219</v>
      </c>
      <c r="H97" s="122">
        <v>7750.5423637884796</v>
      </c>
      <c r="I97" s="122">
        <v>10451.9551414856</v>
      </c>
      <c r="J97" s="122">
        <v>3725.7388902913099</v>
      </c>
      <c r="K97" s="122">
        <v>11621.2479009</v>
      </c>
      <c r="L97" s="122">
        <v>1941.37151920676</v>
      </c>
      <c r="M97" s="122"/>
      <c r="N97" s="214">
        <v>0.81</v>
      </c>
      <c r="O97" s="214">
        <v>0.75</v>
      </c>
      <c r="P97" s="214">
        <v>0.68</v>
      </c>
      <c r="Q97" s="214">
        <v>0.81</v>
      </c>
      <c r="R97" s="214">
        <v>0.55016747868453098</v>
      </c>
      <c r="S97" s="122"/>
    </row>
    <row r="98" spans="1:19" ht="12.75" x14ac:dyDescent="0.2">
      <c r="A98" s="122" t="s">
        <v>447</v>
      </c>
      <c r="B98" s="122">
        <v>19754</v>
      </c>
      <c r="C98" s="122">
        <v>-381</v>
      </c>
      <c r="D98" s="122">
        <v>0</v>
      </c>
      <c r="E98" s="122">
        <v>380.78588892566802</v>
      </c>
      <c r="F98" s="122">
        <v>98</v>
      </c>
      <c r="G98" s="122">
        <v>26755.434042007801</v>
      </c>
      <c r="H98" s="122">
        <v>6443.7685504216897</v>
      </c>
      <c r="I98" s="122">
        <v>9436.5158591685795</v>
      </c>
      <c r="J98" s="122">
        <v>3471.1197841807998</v>
      </c>
      <c r="K98" s="122">
        <v>13086.9879547165</v>
      </c>
      <c r="L98" s="122">
        <v>2722.3945130448101</v>
      </c>
      <c r="M98" s="122"/>
      <c r="N98" s="214">
        <v>0.81</v>
      </c>
      <c r="O98" s="214">
        <v>0.75</v>
      </c>
      <c r="P98" s="214">
        <v>0.68</v>
      </c>
      <c r="Q98" s="214">
        <v>0.81</v>
      </c>
      <c r="R98" s="214">
        <v>0.55016747868453098</v>
      </c>
      <c r="S98" s="122"/>
    </row>
    <row r="99" spans="1:19" ht="12.75" x14ac:dyDescent="0.2">
      <c r="A99" s="122" t="s">
        <v>448</v>
      </c>
      <c r="B99" s="122">
        <v>26450</v>
      </c>
      <c r="C99" s="122">
        <v>-381</v>
      </c>
      <c r="D99" s="122">
        <v>0</v>
      </c>
      <c r="E99" s="122">
        <v>380.78588892566802</v>
      </c>
      <c r="F99" s="122">
        <v>98.4</v>
      </c>
      <c r="G99" s="122">
        <v>26525.9044979809</v>
      </c>
      <c r="H99" s="122">
        <v>6519.9597889015104</v>
      </c>
      <c r="I99" s="122">
        <v>10179.319587185901</v>
      </c>
      <c r="J99" s="122">
        <v>3656.9384106955999</v>
      </c>
      <c r="K99" s="122">
        <v>11716.524200603</v>
      </c>
      <c r="L99" s="122">
        <v>2968.45000857692</v>
      </c>
      <c r="M99" s="122"/>
      <c r="N99" s="214">
        <v>0.81</v>
      </c>
      <c r="O99" s="214">
        <v>0.75</v>
      </c>
      <c r="P99" s="214">
        <v>0.68</v>
      </c>
      <c r="Q99" s="214">
        <v>0.81</v>
      </c>
      <c r="R99" s="214">
        <v>0.55016747868453098</v>
      </c>
      <c r="S99" s="122"/>
    </row>
    <row r="100" spans="1:19" ht="12.75" x14ac:dyDescent="0.2">
      <c r="A100" s="122" t="s">
        <v>449</v>
      </c>
      <c r="B100" s="122">
        <v>6943</v>
      </c>
      <c r="C100" s="122">
        <v>-381</v>
      </c>
      <c r="D100" s="122">
        <v>0</v>
      </c>
      <c r="E100" s="122">
        <v>380.78588892566802</v>
      </c>
      <c r="F100" s="122">
        <v>97.8</v>
      </c>
      <c r="G100" s="122">
        <v>27763.8382123638</v>
      </c>
      <c r="H100" s="122">
        <v>5259.4822697173104</v>
      </c>
      <c r="I100" s="122">
        <v>9987.4299707287901</v>
      </c>
      <c r="J100" s="122">
        <v>3904.74793032761</v>
      </c>
      <c r="K100" s="122">
        <v>14900.452888666499</v>
      </c>
      <c r="L100" s="122">
        <v>2341.9953256495901</v>
      </c>
      <c r="M100" s="122"/>
      <c r="N100" s="214">
        <v>0.81</v>
      </c>
      <c r="O100" s="214">
        <v>0.75</v>
      </c>
      <c r="P100" s="214">
        <v>0.68</v>
      </c>
      <c r="Q100" s="214">
        <v>0.81</v>
      </c>
      <c r="R100" s="214">
        <v>0.55016747868453098</v>
      </c>
      <c r="S100" s="122"/>
    </row>
    <row r="101" spans="1:19" ht="12.75" x14ac:dyDescent="0.2">
      <c r="A101" s="122" t="s">
        <v>450</v>
      </c>
      <c r="B101" s="122">
        <v>15419</v>
      </c>
      <c r="C101" s="122">
        <v>-381</v>
      </c>
      <c r="D101" s="122">
        <v>0</v>
      </c>
      <c r="E101" s="122">
        <v>380.78588892566802</v>
      </c>
      <c r="F101" s="122">
        <v>98.1</v>
      </c>
      <c r="G101" s="122">
        <v>27247.550228438198</v>
      </c>
      <c r="H101" s="122">
        <v>6311.6861979310897</v>
      </c>
      <c r="I101" s="122">
        <v>9886.5970292448292</v>
      </c>
      <c r="J101" s="122">
        <v>4136.7848296524699</v>
      </c>
      <c r="K101" s="122">
        <v>12798.308946163799</v>
      </c>
      <c r="L101" s="122">
        <v>2800.0431964961999</v>
      </c>
      <c r="M101" s="122"/>
      <c r="N101" s="214">
        <v>0.81</v>
      </c>
      <c r="O101" s="214">
        <v>0.75</v>
      </c>
      <c r="P101" s="214">
        <v>0.68</v>
      </c>
      <c r="Q101" s="214">
        <v>0.81</v>
      </c>
      <c r="R101" s="214">
        <v>0.55016747868453098</v>
      </c>
      <c r="S101" s="122"/>
    </row>
    <row r="102" spans="1:19" ht="12.75" x14ac:dyDescent="0.2">
      <c r="A102" s="122" t="s">
        <v>451</v>
      </c>
      <c r="B102" s="122">
        <v>36049</v>
      </c>
      <c r="C102" s="122">
        <v>-381</v>
      </c>
      <c r="D102" s="122">
        <v>0</v>
      </c>
      <c r="E102" s="122">
        <v>380.78588892566802</v>
      </c>
      <c r="F102" s="122">
        <v>97.3</v>
      </c>
      <c r="G102" s="122">
        <v>27397.7389588224</v>
      </c>
      <c r="H102" s="122">
        <v>5850.5165896214803</v>
      </c>
      <c r="I102" s="122">
        <v>9258.2023606995408</v>
      </c>
      <c r="J102" s="122">
        <v>3649.3010254247301</v>
      </c>
      <c r="K102" s="122">
        <v>13824.6537935529</v>
      </c>
      <c r="L102" s="122">
        <v>3700.0996233094202</v>
      </c>
      <c r="M102" s="122"/>
      <c r="N102" s="214">
        <v>0.81</v>
      </c>
      <c r="O102" s="214">
        <v>0.75</v>
      </c>
      <c r="P102" s="214">
        <v>0.68</v>
      </c>
      <c r="Q102" s="214">
        <v>0.81</v>
      </c>
      <c r="R102" s="214">
        <v>0.55016747868453098</v>
      </c>
      <c r="S102" s="122"/>
    </row>
    <row r="103" spans="1:19" ht="12.75" x14ac:dyDescent="0.2">
      <c r="A103" s="19" t="s">
        <v>452</v>
      </c>
      <c r="B103" s="122"/>
      <c r="C103" s="122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214"/>
      <c r="O103" s="214"/>
      <c r="P103" s="214"/>
      <c r="Q103" s="214"/>
      <c r="R103" s="214"/>
      <c r="S103" s="122"/>
    </row>
    <row r="104" spans="1:19" ht="12.75" x14ac:dyDescent="0.2">
      <c r="A104" s="122" t="s">
        <v>453</v>
      </c>
      <c r="B104" s="122">
        <v>57391</v>
      </c>
      <c r="C104" s="122">
        <v>-381</v>
      </c>
      <c r="D104" s="122">
        <v>0</v>
      </c>
      <c r="E104" s="122">
        <v>380.78588892566802</v>
      </c>
      <c r="F104" s="122">
        <v>99.9</v>
      </c>
      <c r="G104" s="122">
        <v>26058.006895187598</v>
      </c>
      <c r="H104" s="122">
        <v>6189.4019206375297</v>
      </c>
      <c r="I104" s="122">
        <v>9332.0014471826507</v>
      </c>
      <c r="J104" s="122">
        <v>3544.3631919577501</v>
      </c>
      <c r="K104" s="122">
        <v>12135.597989604301</v>
      </c>
      <c r="L104" s="122">
        <v>3281.88957349988</v>
      </c>
      <c r="M104" s="122"/>
      <c r="N104" s="214">
        <v>0.81</v>
      </c>
      <c r="O104" s="214">
        <v>0.75</v>
      </c>
      <c r="P104" s="214">
        <v>0.68</v>
      </c>
      <c r="Q104" s="214">
        <v>0.81</v>
      </c>
      <c r="R104" s="214">
        <v>0.55016747868453098</v>
      </c>
      <c r="S104" s="122"/>
    </row>
    <row r="105" spans="1:19" ht="12.75" x14ac:dyDescent="0.2">
      <c r="A105" s="19" t="s">
        <v>454</v>
      </c>
      <c r="B105" s="122"/>
      <c r="C105" s="122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214"/>
      <c r="O105" s="214"/>
      <c r="P105" s="214"/>
      <c r="Q105" s="214"/>
      <c r="R105" s="214"/>
      <c r="S105" s="122"/>
    </row>
    <row r="106" spans="1:19" ht="12.75" x14ac:dyDescent="0.2">
      <c r="A106" s="122" t="s">
        <v>455</v>
      </c>
      <c r="B106" s="122">
        <v>31846</v>
      </c>
      <c r="C106" s="122">
        <v>-381</v>
      </c>
      <c r="D106" s="122">
        <v>0</v>
      </c>
      <c r="E106" s="122">
        <v>380.78588892566802</v>
      </c>
      <c r="F106" s="122">
        <v>98.1</v>
      </c>
      <c r="G106" s="122">
        <v>26492.0715788247</v>
      </c>
      <c r="H106" s="122">
        <v>6480.7025717095203</v>
      </c>
      <c r="I106" s="122">
        <v>9416.2042695955097</v>
      </c>
      <c r="J106" s="122">
        <v>3551.5216889902399</v>
      </c>
      <c r="K106" s="122">
        <v>12493.510983050999</v>
      </c>
      <c r="L106" s="122">
        <v>2991.3993693225898</v>
      </c>
      <c r="M106" s="122"/>
      <c r="N106" s="214">
        <v>0.81</v>
      </c>
      <c r="O106" s="214">
        <v>0.75</v>
      </c>
      <c r="P106" s="214">
        <v>0.68</v>
      </c>
      <c r="Q106" s="214">
        <v>0.81</v>
      </c>
      <c r="R106" s="214">
        <v>0.55016747868453098</v>
      </c>
      <c r="S106" s="122"/>
    </row>
    <row r="107" spans="1:19" ht="12.75" x14ac:dyDescent="0.2">
      <c r="A107" s="122" t="s">
        <v>456</v>
      </c>
      <c r="B107" s="122">
        <v>65380</v>
      </c>
      <c r="C107" s="122">
        <v>-381</v>
      </c>
      <c r="D107" s="122">
        <v>0</v>
      </c>
      <c r="E107" s="122">
        <v>380.78588892566802</v>
      </c>
      <c r="F107" s="122">
        <v>98.4</v>
      </c>
      <c r="G107" s="122">
        <v>27092.4565496531</v>
      </c>
      <c r="H107" s="122">
        <v>7356.35494836001</v>
      </c>
      <c r="I107" s="122">
        <v>10645.604848589301</v>
      </c>
      <c r="J107" s="122">
        <v>3549.5657671322701</v>
      </c>
      <c r="K107" s="122">
        <v>10789.91479216</v>
      </c>
      <c r="L107" s="122">
        <v>3628.1128548576198</v>
      </c>
      <c r="M107" s="122"/>
      <c r="N107" s="214">
        <v>0.81</v>
      </c>
      <c r="O107" s="214">
        <v>0.75</v>
      </c>
      <c r="P107" s="214">
        <v>0.68</v>
      </c>
      <c r="Q107" s="214">
        <v>0.81</v>
      </c>
      <c r="R107" s="214">
        <v>0.55016747868453098</v>
      </c>
      <c r="S107" s="122"/>
    </row>
    <row r="108" spans="1:19" ht="12.75" x14ac:dyDescent="0.2">
      <c r="A108" s="122" t="s">
        <v>457</v>
      </c>
      <c r="B108" s="122">
        <v>13170</v>
      </c>
      <c r="C108" s="122">
        <v>-381</v>
      </c>
      <c r="D108" s="122">
        <v>0</v>
      </c>
      <c r="E108" s="122">
        <v>380.78588892566802</v>
      </c>
      <c r="F108" s="122">
        <v>98.2</v>
      </c>
      <c r="G108" s="122">
        <v>26166.4854621786</v>
      </c>
      <c r="H108" s="122">
        <v>5605.29224771604</v>
      </c>
      <c r="I108" s="122">
        <v>9143.4419456971009</v>
      </c>
      <c r="J108" s="122">
        <v>3847.2100877756998</v>
      </c>
      <c r="K108" s="122">
        <v>13376.694900131401</v>
      </c>
      <c r="L108" s="122">
        <v>2394.5282200463198</v>
      </c>
      <c r="M108" s="122"/>
      <c r="N108" s="214">
        <v>0.81</v>
      </c>
      <c r="O108" s="214">
        <v>0.75</v>
      </c>
      <c r="P108" s="214">
        <v>0.68</v>
      </c>
      <c r="Q108" s="214">
        <v>0.81</v>
      </c>
      <c r="R108" s="214">
        <v>0.55016747868453098</v>
      </c>
      <c r="S108" s="122"/>
    </row>
    <row r="109" spans="1:19" ht="12.75" x14ac:dyDescent="0.2">
      <c r="A109" s="122" t="s">
        <v>458</v>
      </c>
      <c r="B109" s="122">
        <v>28697</v>
      </c>
      <c r="C109" s="122">
        <v>-381</v>
      </c>
      <c r="D109" s="122">
        <v>0</v>
      </c>
      <c r="E109" s="122">
        <v>380.78588892566802</v>
      </c>
      <c r="F109" s="122">
        <v>98.4</v>
      </c>
      <c r="G109" s="122">
        <v>27625.445373358602</v>
      </c>
      <c r="H109" s="122">
        <v>6850.0649362001304</v>
      </c>
      <c r="I109" s="122">
        <v>10305.286716111599</v>
      </c>
      <c r="J109" s="122">
        <v>3767.8960009166499</v>
      </c>
      <c r="K109" s="122">
        <v>12344.283321355701</v>
      </c>
      <c r="L109" s="122">
        <v>3247.9000236506599</v>
      </c>
      <c r="M109" s="122"/>
      <c r="N109" s="214">
        <v>0.81</v>
      </c>
      <c r="O109" s="214">
        <v>0.75</v>
      </c>
      <c r="P109" s="214">
        <v>0.68</v>
      </c>
      <c r="Q109" s="214">
        <v>0.81</v>
      </c>
      <c r="R109" s="214">
        <v>0.55016747868453098</v>
      </c>
      <c r="S109" s="122"/>
    </row>
    <row r="110" spans="1:19" ht="12.75" x14ac:dyDescent="0.2">
      <c r="A110" s="122" t="s">
        <v>459</v>
      </c>
      <c r="B110" s="122">
        <v>17160</v>
      </c>
      <c r="C110" s="122">
        <v>-381</v>
      </c>
      <c r="D110" s="122">
        <v>0</v>
      </c>
      <c r="E110" s="122">
        <v>380.78588892566802</v>
      </c>
      <c r="F110" s="122">
        <v>98.7</v>
      </c>
      <c r="G110" s="122">
        <v>26778.354294682202</v>
      </c>
      <c r="H110" s="122">
        <v>6208.3181230868604</v>
      </c>
      <c r="I110" s="122">
        <v>9677.1450715313604</v>
      </c>
      <c r="J110" s="122">
        <v>3796.7247567956902</v>
      </c>
      <c r="K110" s="122">
        <v>12691.396448801001</v>
      </c>
      <c r="L110" s="122">
        <v>2962.6503134658801</v>
      </c>
      <c r="M110" s="122"/>
      <c r="N110" s="214">
        <v>0.81</v>
      </c>
      <c r="O110" s="214">
        <v>0.75</v>
      </c>
      <c r="P110" s="214">
        <v>0.68</v>
      </c>
      <c r="Q110" s="214">
        <v>0.81</v>
      </c>
      <c r="R110" s="214">
        <v>0.55016747868453098</v>
      </c>
      <c r="S110" s="122"/>
    </row>
    <row r="111" spans="1:19" ht="12.75" x14ac:dyDescent="0.2">
      <c r="A111" s="19" t="s">
        <v>460</v>
      </c>
      <c r="B111" s="122"/>
      <c r="C111" s="122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214"/>
      <c r="O111" s="214"/>
      <c r="P111" s="214"/>
      <c r="Q111" s="214"/>
      <c r="R111" s="214"/>
      <c r="S111" s="122"/>
    </row>
    <row r="112" spans="1:19" ht="12.75" x14ac:dyDescent="0.2">
      <c r="A112" s="122" t="s">
        <v>461</v>
      </c>
      <c r="B112" s="122">
        <v>14962</v>
      </c>
      <c r="C112" s="122">
        <v>-381</v>
      </c>
      <c r="D112" s="122">
        <v>0</v>
      </c>
      <c r="E112" s="122">
        <v>380.78588892566802</v>
      </c>
      <c r="F112" s="122">
        <v>99.8</v>
      </c>
      <c r="G112" s="122">
        <v>27277.2659886205</v>
      </c>
      <c r="H112" s="122">
        <v>7733.2345988316301</v>
      </c>
      <c r="I112" s="122">
        <v>11478.3718234347</v>
      </c>
      <c r="J112" s="122">
        <v>4484.9548541370696</v>
      </c>
      <c r="K112" s="122">
        <v>9118.5076227156296</v>
      </c>
      <c r="L112" s="122">
        <v>3578.5587063153098</v>
      </c>
      <c r="M112" s="122"/>
      <c r="N112" s="214">
        <v>0.81</v>
      </c>
      <c r="O112" s="214">
        <v>0.75</v>
      </c>
      <c r="P112" s="214">
        <v>0.68</v>
      </c>
      <c r="Q112" s="214">
        <v>0.81</v>
      </c>
      <c r="R112" s="214">
        <v>0.55016747868453098</v>
      </c>
      <c r="S112" s="122"/>
    </row>
    <row r="113" spans="1:19" ht="12.75" x14ac:dyDescent="0.2">
      <c r="A113" s="122" t="s">
        <v>462</v>
      </c>
      <c r="B113" s="122">
        <v>12513</v>
      </c>
      <c r="C113" s="122">
        <v>-381</v>
      </c>
      <c r="D113" s="122">
        <v>0</v>
      </c>
      <c r="E113" s="122">
        <v>380.78588892566802</v>
      </c>
      <c r="F113" s="122">
        <v>99.2</v>
      </c>
      <c r="G113" s="122">
        <v>27375.105632962899</v>
      </c>
      <c r="H113" s="122">
        <v>6858.9774492430997</v>
      </c>
      <c r="I113" s="122">
        <v>10888.508096866401</v>
      </c>
      <c r="J113" s="122">
        <v>4172.2053276438301</v>
      </c>
      <c r="K113" s="122">
        <v>11484.4923199718</v>
      </c>
      <c r="L113" s="122">
        <v>2750.8249452874602</v>
      </c>
      <c r="M113" s="122"/>
      <c r="N113" s="214">
        <v>0.81</v>
      </c>
      <c r="O113" s="214">
        <v>0.75</v>
      </c>
      <c r="P113" s="214">
        <v>0.68</v>
      </c>
      <c r="Q113" s="214">
        <v>0.81</v>
      </c>
      <c r="R113" s="214">
        <v>0.55016747868453098</v>
      </c>
      <c r="S113" s="122"/>
    </row>
    <row r="114" spans="1:19" ht="12.75" x14ac:dyDescent="0.2">
      <c r="A114" s="122" t="s">
        <v>463</v>
      </c>
      <c r="B114" s="122">
        <v>17430</v>
      </c>
      <c r="C114" s="122">
        <v>-17</v>
      </c>
      <c r="D114" s="122">
        <v>364.26502811470499</v>
      </c>
      <c r="E114" s="122">
        <v>380.78588892566802</v>
      </c>
      <c r="F114" s="122">
        <v>101.3</v>
      </c>
      <c r="G114" s="122">
        <v>28020.386778054301</v>
      </c>
      <c r="H114" s="122">
        <v>9338.9827218401697</v>
      </c>
      <c r="I114" s="122">
        <v>11159.0095684271</v>
      </c>
      <c r="J114" s="122">
        <v>3946.2092902996701</v>
      </c>
      <c r="K114" s="122">
        <v>8552.3504430972407</v>
      </c>
      <c r="L114" s="122">
        <v>4499.9523175206104</v>
      </c>
      <c r="M114" s="122"/>
      <c r="N114" s="214">
        <v>0.81</v>
      </c>
      <c r="O114" s="214">
        <v>0.75</v>
      </c>
      <c r="P114" s="214">
        <v>0.68</v>
      </c>
      <c r="Q114" s="214">
        <v>0.81</v>
      </c>
      <c r="R114" s="214">
        <v>0.55016747868453098</v>
      </c>
      <c r="S114" s="122"/>
    </row>
    <row r="115" spans="1:19" ht="12.75" x14ac:dyDescent="0.2">
      <c r="A115" s="122" t="s">
        <v>464</v>
      </c>
      <c r="B115" s="122">
        <v>14373</v>
      </c>
      <c r="C115" s="122">
        <v>74</v>
      </c>
      <c r="D115" s="122">
        <v>454.619327403292</v>
      </c>
      <c r="E115" s="122">
        <v>380.78588892566802</v>
      </c>
      <c r="F115" s="122">
        <v>101.7</v>
      </c>
      <c r="G115" s="122">
        <v>26742.313376664199</v>
      </c>
      <c r="H115" s="122">
        <v>5620.7681684114496</v>
      </c>
      <c r="I115" s="122">
        <v>9048.5213284868896</v>
      </c>
      <c r="J115" s="122">
        <v>3339.4501780894698</v>
      </c>
      <c r="K115" s="122">
        <v>14608.8207341544</v>
      </c>
      <c r="L115" s="122">
        <v>2361.3341363362001</v>
      </c>
      <c r="M115" s="122"/>
      <c r="N115" s="214">
        <v>0.81</v>
      </c>
      <c r="O115" s="214">
        <v>0.75</v>
      </c>
      <c r="P115" s="214">
        <v>0.68</v>
      </c>
      <c r="Q115" s="214">
        <v>0.81</v>
      </c>
      <c r="R115" s="214">
        <v>0.55016747868453098</v>
      </c>
      <c r="S115" s="122"/>
    </row>
    <row r="116" spans="1:19" ht="12.75" x14ac:dyDescent="0.2">
      <c r="A116" s="122" t="s">
        <v>465</v>
      </c>
      <c r="B116" s="122">
        <v>32438</v>
      </c>
      <c r="C116" s="122">
        <v>-381</v>
      </c>
      <c r="D116" s="122">
        <v>0</v>
      </c>
      <c r="E116" s="122">
        <v>380.78588892566802</v>
      </c>
      <c r="F116" s="122">
        <v>99.8</v>
      </c>
      <c r="G116" s="122">
        <v>27312.722118755399</v>
      </c>
      <c r="H116" s="122">
        <v>7956.7832842114103</v>
      </c>
      <c r="I116" s="122">
        <v>11150.3115906366</v>
      </c>
      <c r="J116" s="122">
        <v>4122.5716778143096</v>
      </c>
      <c r="K116" s="122">
        <v>9564.7464783482392</v>
      </c>
      <c r="L116" s="122">
        <v>3552.01034758273</v>
      </c>
      <c r="M116" s="122"/>
      <c r="N116" s="214">
        <v>0.81</v>
      </c>
      <c r="O116" s="214">
        <v>0.75</v>
      </c>
      <c r="P116" s="214">
        <v>0.68</v>
      </c>
      <c r="Q116" s="214">
        <v>0.81</v>
      </c>
      <c r="R116" s="214">
        <v>0.55016747868453098</v>
      </c>
      <c r="S116" s="122"/>
    </row>
    <row r="117" spans="1:19" ht="12.75" x14ac:dyDescent="0.2">
      <c r="A117" s="122" t="s">
        <v>466</v>
      </c>
      <c r="B117" s="122">
        <v>137909</v>
      </c>
      <c r="C117" s="122">
        <v>100</v>
      </c>
      <c r="D117" s="122">
        <v>480.703930607318</v>
      </c>
      <c r="E117" s="122">
        <v>380.78588892566802</v>
      </c>
      <c r="F117" s="122">
        <v>101.8</v>
      </c>
      <c r="G117" s="122">
        <v>26705.773922628799</v>
      </c>
      <c r="H117" s="122">
        <v>7638.8619426462101</v>
      </c>
      <c r="I117" s="122">
        <v>9918.2757783815905</v>
      </c>
      <c r="J117" s="122">
        <v>3562.75667065068</v>
      </c>
      <c r="K117" s="122">
        <v>10025.7666219819</v>
      </c>
      <c r="L117" s="122">
        <v>4609.5843787698204</v>
      </c>
      <c r="M117" s="122"/>
      <c r="N117" s="214">
        <v>0.81</v>
      </c>
      <c r="O117" s="214">
        <v>0.75</v>
      </c>
      <c r="P117" s="214">
        <v>0.68</v>
      </c>
      <c r="Q117" s="214">
        <v>0.81</v>
      </c>
      <c r="R117" s="214">
        <v>0.55016747868453098</v>
      </c>
      <c r="S117" s="122"/>
    </row>
    <row r="118" spans="1:19" ht="12.75" x14ac:dyDescent="0.2">
      <c r="A118" s="122" t="s">
        <v>467</v>
      </c>
      <c r="B118" s="122">
        <v>51048</v>
      </c>
      <c r="C118" s="122">
        <v>-381</v>
      </c>
      <c r="D118" s="122">
        <v>0</v>
      </c>
      <c r="E118" s="122">
        <v>380.78588892566802</v>
      </c>
      <c r="F118" s="122">
        <v>98.9</v>
      </c>
      <c r="G118" s="122">
        <v>27124.841925145101</v>
      </c>
      <c r="H118" s="122">
        <v>6695.6245285831301</v>
      </c>
      <c r="I118" s="122">
        <v>9927.0899111394501</v>
      </c>
      <c r="J118" s="122">
        <v>4123.2158233612399</v>
      </c>
      <c r="K118" s="122">
        <v>11971.2173833217</v>
      </c>
      <c r="L118" s="122">
        <v>3191.0206460396598</v>
      </c>
      <c r="M118" s="122"/>
      <c r="N118" s="214">
        <v>0.81</v>
      </c>
      <c r="O118" s="214">
        <v>0.75</v>
      </c>
      <c r="P118" s="214">
        <v>0.68</v>
      </c>
      <c r="Q118" s="214">
        <v>0.81</v>
      </c>
      <c r="R118" s="214">
        <v>0.55016747868453098</v>
      </c>
      <c r="S118" s="122"/>
    </row>
    <row r="119" spans="1:19" ht="12.75" x14ac:dyDescent="0.2">
      <c r="A119" s="122" t="s">
        <v>468</v>
      </c>
      <c r="B119" s="122">
        <v>25610</v>
      </c>
      <c r="C119" s="122">
        <v>-103</v>
      </c>
      <c r="D119" s="122">
        <v>278.19690495654402</v>
      </c>
      <c r="E119" s="122">
        <v>380.78588892566802</v>
      </c>
      <c r="F119" s="122">
        <v>101</v>
      </c>
      <c r="G119" s="122">
        <v>27819.690495654399</v>
      </c>
      <c r="H119" s="122">
        <v>7062.5576292597198</v>
      </c>
      <c r="I119" s="122">
        <v>10820.5596385839</v>
      </c>
      <c r="J119" s="122">
        <v>3920.3265324435001</v>
      </c>
      <c r="K119" s="122">
        <v>12389.151808188601</v>
      </c>
      <c r="L119" s="122">
        <v>2331.22481791989</v>
      </c>
      <c r="M119" s="122"/>
      <c r="N119" s="214">
        <v>0.81</v>
      </c>
      <c r="O119" s="214">
        <v>0.75</v>
      </c>
      <c r="P119" s="214">
        <v>0.68</v>
      </c>
      <c r="Q119" s="214">
        <v>0.81</v>
      </c>
      <c r="R119" s="214">
        <v>0.55016747868453098</v>
      </c>
      <c r="S119" s="122"/>
    </row>
    <row r="120" spans="1:19" ht="12.75" x14ac:dyDescent="0.2">
      <c r="A120" s="122" t="s">
        <v>469</v>
      </c>
      <c r="B120" s="122">
        <v>15020</v>
      </c>
      <c r="C120" s="122">
        <v>-381</v>
      </c>
      <c r="D120" s="122">
        <v>0</v>
      </c>
      <c r="E120" s="122">
        <v>380.78588892566802</v>
      </c>
      <c r="F120" s="122">
        <v>99.4</v>
      </c>
      <c r="G120" s="122">
        <v>27411.0570217479</v>
      </c>
      <c r="H120" s="122">
        <v>7103.33102357388</v>
      </c>
      <c r="I120" s="122">
        <v>10186.429764795101</v>
      </c>
      <c r="J120" s="122">
        <v>4005.4741779924602</v>
      </c>
      <c r="K120" s="122">
        <v>11642.121459275701</v>
      </c>
      <c r="L120" s="122">
        <v>3387.5062016837001</v>
      </c>
      <c r="M120" s="122"/>
      <c r="N120" s="214">
        <v>0.81</v>
      </c>
      <c r="O120" s="214">
        <v>0.75</v>
      </c>
      <c r="P120" s="214">
        <v>0.68</v>
      </c>
      <c r="Q120" s="214">
        <v>0.81</v>
      </c>
      <c r="R120" s="214">
        <v>0.55016747868453098</v>
      </c>
      <c r="S120" s="122"/>
    </row>
    <row r="121" spans="1:19" ht="12.75" x14ac:dyDescent="0.2">
      <c r="A121" s="122" t="s">
        <v>470</v>
      </c>
      <c r="B121" s="122">
        <v>15970</v>
      </c>
      <c r="C121" s="122">
        <v>-381</v>
      </c>
      <c r="D121" s="122">
        <v>0</v>
      </c>
      <c r="E121" s="122">
        <v>380.78588892566802</v>
      </c>
      <c r="F121" s="122">
        <v>99.6</v>
      </c>
      <c r="G121" s="122">
        <v>26905.726967928302</v>
      </c>
      <c r="H121" s="122">
        <v>7782.51676760802</v>
      </c>
      <c r="I121" s="122">
        <v>10966.4858662477</v>
      </c>
      <c r="J121" s="122">
        <v>4228.7678666449601</v>
      </c>
      <c r="K121" s="122">
        <v>9770.7128003635007</v>
      </c>
      <c r="L121" s="122">
        <v>2884.9114685258501</v>
      </c>
      <c r="M121" s="122"/>
      <c r="N121" s="214">
        <v>0.81</v>
      </c>
      <c r="O121" s="214">
        <v>0.75</v>
      </c>
      <c r="P121" s="214">
        <v>0.68</v>
      </c>
      <c r="Q121" s="214">
        <v>0.81</v>
      </c>
      <c r="R121" s="214">
        <v>0.55016747868453098</v>
      </c>
      <c r="S121" s="122"/>
    </row>
    <row r="122" spans="1:19" ht="12.75" x14ac:dyDescent="0.2">
      <c r="A122" s="122" t="s">
        <v>471</v>
      </c>
      <c r="B122" s="122">
        <v>16917</v>
      </c>
      <c r="C122" s="122">
        <v>-381</v>
      </c>
      <c r="D122" s="122">
        <v>0</v>
      </c>
      <c r="E122" s="122">
        <v>380.78588892566802</v>
      </c>
      <c r="F122" s="122">
        <v>99.2</v>
      </c>
      <c r="G122" s="122">
        <v>26666.492421717699</v>
      </c>
      <c r="H122" s="122">
        <v>6767.2780710071402</v>
      </c>
      <c r="I122" s="122">
        <v>9837.3756840987608</v>
      </c>
      <c r="J122" s="122">
        <v>4307.3987715979902</v>
      </c>
      <c r="K122" s="122">
        <v>11523.0346042497</v>
      </c>
      <c r="L122" s="122">
        <v>2806.9202321651501</v>
      </c>
      <c r="M122" s="122"/>
      <c r="N122" s="214">
        <v>0.81</v>
      </c>
      <c r="O122" s="214">
        <v>0.75</v>
      </c>
      <c r="P122" s="214">
        <v>0.68</v>
      </c>
      <c r="Q122" s="214">
        <v>0.81</v>
      </c>
      <c r="R122" s="214">
        <v>0.55016747868453098</v>
      </c>
      <c r="S122" s="122"/>
    </row>
    <row r="123" spans="1:19" ht="12.75" x14ac:dyDescent="0.2">
      <c r="A123" s="122" t="s">
        <v>472</v>
      </c>
      <c r="B123" s="122">
        <v>82510</v>
      </c>
      <c r="C123" s="122">
        <v>-381</v>
      </c>
      <c r="D123" s="122">
        <v>0</v>
      </c>
      <c r="E123" s="122">
        <v>380.78588892566802</v>
      </c>
      <c r="F123" s="122">
        <v>99.1</v>
      </c>
      <c r="G123" s="122">
        <v>27261.9509796249</v>
      </c>
      <c r="H123" s="122">
        <v>7318.9194950681303</v>
      </c>
      <c r="I123" s="122">
        <v>10441.428452941</v>
      </c>
      <c r="J123" s="122">
        <v>3872.8649314177701</v>
      </c>
      <c r="K123" s="122">
        <v>10810.0474175401</v>
      </c>
      <c r="L123" s="122">
        <v>3840.40927390761</v>
      </c>
      <c r="M123" s="122"/>
      <c r="N123" s="214">
        <v>0.81</v>
      </c>
      <c r="O123" s="214">
        <v>0.75</v>
      </c>
      <c r="P123" s="214">
        <v>0.68</v>
      </c>
      <c r="Q123" s="214">
        <v>0.81</v>
      </c>
      <c r="R123" s="214">
        <v>0.55016747868453098</v>
      </c>
      <c r="S123" s="122"/>
    </row>
    <row r="124" spans="1:19" ht="12.75" x14ac:dyDescent="0.2">
      <c r="A124" s="122" t="s">
        <v>473</v>
      </c>
      <c r="B124" s="122">
        <v>30104</v>
      </c>
      <c r="C124" s="122">
        <v>-81</v>
      </c>
      <c r="D124" s="122">
        <v>299.76902296614799</v>
      </c>
      <c r="E124" s="122">
        <v>380.78588892566802</v>
      </c>
      <c r="F124" s="122">
        <v>101.1</v>
      </c>
      <c r="G124" s="122">
        <v>27251.7293605591</v>
      </c>
      <c r="H124" s="122">
        <v>9028.0948943565108</v>
      </c>
      <c r="I124" s="122">
        <v>13040.251628755001</v>
      </c>
      <c r="J124" s="122">
        <v>3815.9578344414699</v>
      </c>
      <c r="K124" s="122">
        <v>7636.5818828758402</v>
      </c>
      <c r="L124" s="122">
        <v>2505.2391779136301</v>
      </c>
      <c r="M124" s="122"/>
      <c r="N124" s="214">
        <v>0.81</v>
      </c>
      <c r="O124" s="214">
        <v>0.75</v>
      </c>
      <c r="P124" s="214">
        <v>0.68</v>
      </c>
      <c r="Q124" s="214">
        <v>0.81</v>
      </c>
      <c r="R124" s="214">
        <v>0.55016747868453098</v>
      </c>
      <c r="S124" s="122"/>
    </row>
    <row r="125" spans="1:19" ht="12.75" x14ac:dyDescent="0.2">
      <c r="A125" s="122" t="s">
        <v>474</v>
      </c>
      <c r="B125" s="122">
        <v>43961</v>
      </c>
      <c r="C125" s="122">
        <v>-299</v>
      </c>
      <c r="D125" s="122">
        <v>81.856132180691603</v>
      </c>
      <c r="E125" s="122">
        <v>380.78588892566802</v>
      </c>
      <c r="F125" s="122">
        <v>100.3</v>
      </c>
      <c r="G125" s="122">
        <v>27285.3773935641</v>
      </c>
      <c r="H125" s="122">
        <v>7862.9542329656297</v>
      </c>
      <c r="I125" s="122">
        <v>10140.1654836617</v>
      </c>
      <c r="J125" s="122">
        <v>3639.1098358713298</v>
      </c>
      <c r="K125" s="122">
        <v>10250.1405914971</v>
      </c>
      <c r="L125" s="122">
        <v>4605.96433411423</v>
      </c>
      <c r="M125" s="122"/>
      <c r="N125" s="214">
        <v>0.81</v>
      </c>
      <c r="O125" s="214">
        <v>0.75</v>
      </c>
      <c r="P125" s="214">
        <v>0.68</v>
      </c>
      <c r="Q125" s="214">
        <v>0.81</v>
      </c>
      <c r="R125" s="214">
        <v>0.55016747868453098</v>
      </c>
      <c r="S125" s="122"/>
    </row>
    <row r="126" spans="1:19" ht="12.75" x14ac:dyDescent="0.2">
      <c r="A126" s="122" t="s">
        <v>475</v>
      </c>
      <c r="B126" s="122">
        <v>23324</v>
      </c>
      <c r="C126" s="122">
        <v>303</v>
      </c>
      <c r="D126" s="122">
        <v>683.90042194275497</v>
      </c>
      <c r="E126" s="122">
        <v>380.78588892566802</v>
      </c>
      <c r="F126" s="122">
        <v>102.4</v>
      </c>
      <c r="G126" s="122">
        <v>28495.8509142814</v>
      </c>
      <c r="H126" s="122">
        <v>9849.4429284113503</v>
      </c>
      <c r="I126" s="122">
        <v>13521.1522353212</v>
      </c>
      <c r="J126" s="122">
        <v>3574.62756232417</v>
      </c>
      <c r="K126" s="122">
        <v>8602.7226158845606</v>
      </c>
      <c r="L126" s="122">
        <v>1777.61489441135</v>
      </c>
      <c r="M126" s="122"/>
      <c r="N126" s="214">
        <v>0.81</v>
      </c>
      <c r="O126" s="214">
        <v>0.75</v>
      </c>
      <c r="P126" s="214">
        <v>0.68</v>
      </c>
      <c r="Q126" s="214">
        <v>0.81</v>
      </c>
      <c r="R126" s="214">
        <v>0.55016747868453098</v>
      </c>
      <c r="S126" s="122"/>
    </row>
    <row r="127" spans="1:19" ht="12.75" x14ac:dyDescent="0.2">
      <c r="A127" s="122" t="s">
        <v>476</v>
      </c>
      <c r="B127" s="122">
        <v>116834</v>
      </c>
      <c r="C127" s="122">
        <v>-101</v>
      </c>
      <c r="D127" s="122">
        <v>280.04891360055598</v>
      </c>
      <c r="E127" s="122">
        <v>380.78588892566802</v>
      </c>
      <c r="F127" s="122">
        <v>101.2</v>
      </c>
      <c r="G127" s="122">
        <v>23337.409466712899</v>
      </c>
      <c r="H127" s="122">
        <v>7182.8775078325998</v>
      </c>
      <c r="I127" s="122">
        <v>9612.7228016532099</v>
      </c>
      <c r="J127" s="122">
        <v>2944.35105498649</v>
      </c>
      <c r="K127" s="122">
        <v>7831.6625422054603</v>
      </c>
      <c r="L127" s="122">
        <v>3569.6970170741201</v>
      </c>
      <c r="M127" s="122"/>
      <c r="N127" s="214">
        <v>0.81</v>
      </c>
      <c r="O127" s="214">
        <v>0.75</v>
      </c>
      <c r="P127" s="214">
        <v>0.68</v>
      </c>
      <c r="Q127" s="214">
        <v>0.81</v>
      </c>
      <c r="R127" s="214">
        <v>0.55016747868453098</v>
      </c>
      <c r="S127" s="122"/>
    </row>
    <row r="128" spans="1:19" ht="12.75" x14ac:dyDescent="0.2">
      <c r="A128" s="122" t="s">
        <v>477</v>
      </c>
      <c r="B128" s="122">
        <v>322574</v>
      </c>
      <c r="C128" s="122">
        <v>210</v>
      </c>
      <c r="D128" s="122">
        <v>591.19201930761301</v>
      </c>
      <c r="E128" s="122">
        <v>380.78588892566802</v>
      </c>
      <c r="F128" s="122">
        <v>102.2</v>
      </c>
      <c r="G128" s="122">
        <v>26872.3645139824</v>
      </c>
      <c r="H128" s="122">
        <v>8885.1181246022206</v>
      </c>
      <c r="I128" s="122">
        <v>8932.448228747</v>
      </c>
      <c r="J128" s="122">
        <v>2945.2520158734201</v>
      </c>
      <c r="K128" s="122">
        <v>8918.7979421066302</v>
      </c>
      <c r="L128" s="122">
        <v>6814.4430611533298</v>
      </c>
      <c r="M128" s="122"/>
      <c r="N128" s="214">
        <v>0.81</v>
      </c>
      <c r="O128" s="214">
        <v>0.75</v>
      </c>
      <c r="P128" s="214">
        <v>0.68</v>
      </c>
      <c r="Q128" s="214">
        <v>0.81</v>
      </c>
      <c r="R128" s="214">
        <v>0.55016747868453098</v>
      </c>
      <c r="S128" s="122"/>
    </row>
    <row r="129" spans="1:19" ht="12.75" x14ac:dyDescent="0.2">
      <c r="A129" s="122" t="s">
        <v>478</v>
      </c>
      <c r="B129" s="122">
        <v>12954</v>
      </c>
      <c r="C129" s="122">
        <v>-381</v>
      </c>
      <c r="D129" s="122">
        <v>0</v>
      </c>
      <c r="E129" s="122">
        <v>380.78588892566802</v>
      </c>
      <c r="F129" s="122">
        <v>99.1</v>
      </c>
      <c r="G129" s="122">
        <v>28360.169417939102</v>
      </c>
      <c r="H129" s="122">
        <v>6940.8523309409302</v>
      </c>
      <c r="I129" s="122">
        <v>9866.5589082398801</v>
      </c>
      <c r="J129" s="122">
        <v>4381.2715219797301</v>
      </c>
      <c r="K129" s="122">
        <v>13218.6591239636</v>
      </c>
      <c r="L129" s="122">
        <v>3002.3245417736298</v>
      </c>
      <c r="M129" s="122"/>
      <c r="N129" s="214">
        <v>0.81</v>
      </c>
      <c r="O129" s="214">
        <v>0.75</v>
      </c>
      <c r="P129" s="214">
        <v>0.68</v>
      </c>
      <c r="Q129" s="214">
        <v>0.81</v>
      </c>
      <c r="R129" s="214">
        <v>0.55016747868453098</v>
      </c>
      <c r="S129" s="122"/>
    </row>
    <row r="130" spans="1:19" ht="12.75" x14ac:dyDescent="0.2">
      <c r="A130" s="122" t="s">
        <v>479</v>
      </c>
      <c r="B130" s="122">
        <v>7211</v>
      </c>
      <c r="C130" s="122">
        <v>-381</v>
      </c>
      <c r="D130" s="122">
        <v>0</v>
      </c>
      <c r="E130" s="122">
        <v>380.78588892566802</v>
      </c>
      <c r="F130" s="122">
        <v>99.2</v>
      </c>
      <c r="G130" s="122">
        <v>28193.5959426312</v>
      </c>
      <c r="H130" s="122">
        <v>6997.3796080465099</v>
      </c>
      <c r="I130" s="122">
        <v>10651.4659840721</v>
      </c>
      <c r="J130" s="122">
        <v>4212.2520148874801</v>
      </c>
      <c r="K130" s="122">
        <v>11702.943195632501</v>
      </c>
      <c r="L130" s="122">
        <v>3986.7925649080198</v>
      </c>
      <c r="M130" s="122"/>
      <c r="N130" s="214">
        <v>0.81</v>
      </c>
      <c r="O130" s="214">
        <v>0.75</v>
      </c>
      <c r="P130" s="214">
        <v>0.68</v>
      </c>
      <c r="Q130" s="214">
        <v>0.81</v>
      </c>
      <c r="R130" s="214">
        <v>0.55016747868453098</v>
      </c>
      <c r="S130" s="122"/>
    </row>
    <row r="131" spans="1:19" ht="12.75" x14ac:dyDescent="0.2">
      <c r="A131" s="122" t="s">
        <v>480</v>
      </c>
      <c r="B131" s="122">
        <v>19065</v>
      </c>
      <c r="C131" s="122">
        <v>-327</v>
      </c>
      <c r="D131" s="122">
        <v>53.609521875346999</v>
      </c>
      <c r="E131" s="122">
        <v>380.78588892566802</v>
      </c>
      <c r="F131" s="122">
        <v>100.2</v>
      </c>
      <c r="G131" s="122">
        <v>26804.760937673102</v>
      </c>
      <c r="H131" s="122">
        <v>4547.5581959749798</v>
      </c>
      <c r="I131" s="122">
        <v>8284.6357592783206</v>
      </c>
      <c r="J131" s="122">
        <v>3735.5046466618701</v>
      </c>
      <c r="K131" s="122">
        <v>16015.031232896699</v>
      </c>
      <c r="L131" s="122">
        <v>2536.3976882726902</v>
      </c>
      <c r="M131" s="122"/>
      <c r="N131" s="214">
        <v>0.81</v>
      </c>
      <c r="O131" s="214">
        <v>0.75</v>
      </c>
      <c r="P131" s="214">
        <v>0.68</v>
      </c>
      <c r="Q131" s="214">
        <v>0.81</v>
      </c>
      <c r="R131" s="214">
        <v>0.55016747868453098</v>
      </c>
      <c r="S131" s="122"/>
    </row>
    <row r="132" spans="1:19" ht="12.75" x14ac:dyDescent="0.2">
      <c r="A132" s="122" t="s">
        <v>481</v>
      </c>
      <c r="B132" s="122">
        <v>18514</v>
      </c>
      <c r="C132" s="122">
        <v>-381</v>
      </c>
      <c r="D132" s="122">
        <v>0</v>
      </c>
      <c r="E132" s="122">
        <v>380.78588892566802</v>
      </c>
      <c r="F132" s="122">
        <v>99.6</v>
      </c>
      <c r="G132" s="122">
        <v>25867.8603785786</v>
      </c>
      <c r="H132" s="122">
        <v>7112.9549441951704</v>
      </c>
      <c r="I132" s="122">
        <v>9836.0275069218806</v>
      </c>
      <c r="J132" s="122">
        <v>3529.8553336056998</v>
      </c>
      <c r="K132" s="122">
        <v>10909.211588067799</v>
      </c>
      <c r="L132" s="122">
        <v>2712.9615766659899</v>
      </c>
      <c r="M132" s="122"/>
      <c r="N132" s="214">
        <v>0.81</v>
      </c>
      <c r="O132" s="214">
        <v>0.75</v>
      </c>
      <c r="P132" s="214">
        <v>0.68</v>
      </c>
      <c r="Q132" s="214">
        <v>0.81</v>
      </c>
      <c r="R132" s="214">
        <v>0.55016747868453098</v>
      </c>
      <c r="S132" s="122"/>
    </row>
    <row r="133" spans="1:19" ht="12.75" x14ac:dyDescent="0.2">
      <c r="A133" s="122" t="s">
        <v>482</v>
      </c>
      <c r="B133" s="122">
        <v>15149</v>
      </c>
      <c r="C133" s="122">
        <v>-354</v>
      </c>
      <c r="D133" s="122">
        <v>26.998621379415901</v>
      </c>
      <c r="E133" s="122">
        <v>380.78588892566802</v>
      </c>
      <c r="F133" s="122">
        <v>100.1</v>
      </c>
      <c r="G133" s="122">
        <v>26998.6213794174</v>
      </c>
      <c r="H133" s="122">
        <v>7882.7230140388501</v>
      </c>
      <c r="I133" s="122">
        <v>11373.027841217699</v>
      </c>
      <c r="J133" s="122">
        <v>4139.1748901702904</v>
      </c>
      <c r="K133" s="122">
        <v>9798.3306788187892</v>
      </c>
      <c r="L133" s="122">
        <v>2422.0953320610802</v>
      </c>
      <c r="M133" s="122"/>
      <c r="N133" s="214">
        <v>0.81</v>
      </c>
      <c r="O133" s="214">
        <v>0.75</v>
      </c>
      <c r="P133" s="214">
        <v>0.68</v>
      </c>
      <c r="Q133" s="214">
        <v>0.81</v>
      </c>
      <c r="R133" s="214">
        <v>0.55016747868453098</v>
      </c>
      <c r="S133" s="122"/>
    </row>
    <row r="134" spans="1:19" ht="12.75" x14ac:dyDescent="0.2">
      <c r="A134" s="122" t="s">
        <v>483</v>
      </c>
      <c r="B134" s="122">
        <v>23119</v>
      </c>
      <c r="C134" s="122">
        <v>-53</v>
      </c>
      <c r="D134" s="122">
        <v>327.91448958561801</v>
      </c>
      <c r="E134" s="122">
        <v>380.78588892566802</v>
      </c>
      <c r="F134" s="122">
        <v>101.2</v>
      </c>
      <c r="G134" s="122">
        <v>27326.207465468098</v>
      </c>
      <c r="H134" s="122">
        <v>9532.7147401856291</v>
      </c>
      <c r="I134" s="122">
        <v>12820.6581326906</v>
      </c>
      <c r="J134" s="122">
        <v>4079.81767487865</v>
      </c>
      <c r="K134" s="122">
        <v>7336.9366282303299</v>
      </c>
      <c r="L134" s="122">
        <v>2312.06003244166</v>
      </c>
      <c r="M134" s="122"/>
      <c r="N134" s="214">
        <v>0.81</v>
      </c>
      <c r="O134" s="214">
        <v>0.75</v>
      </c>
      <c r="P134" s="214">
        <v>0.68</v>
      </c>
      <c r="Q134" s="214">
        <v>0.81</v>
      </c>
      <c r="R134" s="214">
        <v>0.55016747868453098</v>
      </c>
      <c r="S134" s="122"/>
    </row>
    <row r="135" spans="1:19" ht="12.75" x14ac:dyDescent="0.2">
      <c r="A135" s="122" t="s">
        <v>484</v>
      </c>
      <c r="B135" s="122">
        <v>13655</v>
      </c>
      <c r="C135" s="122">
        <v>-381</v>
      </c>
      <c r="D135" s="122">
        <v>0</v>
      </c>
      <c r="E135" s="122">
        <v>380.78588892566802</v>
      </c>
      <c r="F135" s="122">
        <v>99.3</v>
      </c>
      <c r="G135" s="122">
        <v>26569.476039445999</v>
      </c>
      <c r="H135" s="122">
        <v>7489.2418229873601</v>
      </c>
      <c r="I135" s="122">
        <v>11251.0368287238</v>
      </c>
      <c r="J135" s="122">
        <v>4559.5336710984302</v>
      </c>
      <c r="K135" s="122">
        <v>8993.2028781383797</v>
      </c>
      <c r="L135" s="122">
        <v>3053.4980323831701</v>
      </c>
      <c r="M135" s="122"/>
      <c r="N135" s="214">
        <v>0.81</v>
      </c>
      <c r="O135" s="214">
        <v>0.75</v>
      </c>
      <c r="P135" s="214">
        <v>0.68</v>
      </c>
      <c r="Q135" s="214">
        <v>0.81</v>
      </c>
      <c r="R135" s="214">
        <v>0.55016747868453098</v>
      </c>
      <c r="S135" s="122"/>
    </row>
    <row r="136" spans="1:19" ht="12.75" x14ac:dyDescent="0.2">
      <c r="A136" s="122" t="s">
        <v>485</v>
      </c>
      <c r="B136" s="122">
        <v>20462</v>
      </c>
      <c r="C136" s="122">
        <v>-132</v>
      </c>
      <c r="D136" s="122">
        <v>248.601862282686</v>
      </c>
      <c r="E136" s="122">
        <v>380.78588892566802</v>
      </c>
      <c r="F136" s="122">
        <v>100.9</v>
      </c>
      <c r="G136" s="122">
        <v>27622.429142520501</v>
      </c>
      <c r="H136" s="122">
        <v>9684.1541875357307</v>
      </c>
      <c r="I136" s="122">
        <v>12863.8920137569</v>
      </c>
      <c r="J136" s="122">
        <v>4157.4674491551796</v>
      </c>
      <c r="K136" s="122">
        <v>7393.49540592004</v>
      </c>
      <c r="L136" s="122">
        <v>2389.3380597873002</v>
      </c>
      <c r="M136" s="122"/>
      <c r="N136" s="214">
        <v>0.81</v>
      </c>
      <c r="O136" s="214">
        <v>0.75</v>
      </c>
      <c r="P136" s="214">
        <v>0.68</v>
      </c>
      <c r="Q136" s="214">
        <v>0.81</v>
      </c>
      <c r="R136" s="214">
        <v>0.55016747868453098</v>
      </c>
      <c r="S136" s="122"/>
    </row>
    <row r="137" spans="1:19" ht="12.75" x14ac:dyDescent="0.2">
      <c r="A137" s="122" t="s">
        <v>486</v>
      </c>
      <c r="B137" s="122">
        <v>13132</v>
      </c>
      <c r="C137" s="122">
        <v>-381</v>
      </c>
      <c r="D137" s="122">
        <v>0</v>
      </c>
      <c r="E137" s="122">
        <v>380.78588892566802</v>
      </c>
      <c r="F137" s="122">
        <v>99.5</v>
      </c>
      <c r="G137" s="122">
        <v>27811.030298672998</v>
      </c>
      <c r="H137" s="122">
        <v>6959.2536397862004</v>
      </c>
      <c r="I137" s="122">
        <v>10084.559633409101</v>
      </c>
      <c r="J137" s="122">
        <v>4156.1141972679097</v>
      </c>
      <c r="K137" s="122">
        <v>12554.421917898901</v>
      </c>
      <c r="L137" s="122">
        <v>2936.1526813826399</v>
      </c>
      <c r="M137" s="122"/>
      <c r="N137" s="214">
        <v>0.81</v>
      </c>
      <c r="O137" s="214">
        <v>0.75</v>
      </c>
      <c r="P137" s="214">
        <v>0.68</v>
      </c>
      <c r="Q137" s="214">
        <v>0.81</v>
      </c>
      <c r="R137" s="214">
        <v>0.55016747868453098</v>
      </c>
      <c r="S137" s="122"/>
    </row>
    <row r="138" spans="1:19" ht="12.75" x14ac:dyDescent="0.2">
      <c r="A138" s="122" t="s">
        <v>487</v>
      </c>
      <c r="B138" s="122">
        <v>43359</v>
      </c>
      <c r="C138" s="122">
        <v>-275</v>
      </c>
      <c r="D138" s="122">
        <v>106.16555061211599</v>
      </c>
      <c r="E138" s="122">
        <v>380.78588892566802</v>
      </c>
      <c r="F138" s="122">
        <v>100.4</v>
      </c>
      <c r="G138" s="122">
        <v>26541.3876530286</v>
      </c>
      <c r="H138" s="122">
        <v>7160.1389180159704</v>
      </c>
      <c r="I138" s="122">
        <v>10392.466133424599</v>
      </c>
      <c r="J138" s="122">
        <v>3621.2225070362101</v>
      </c>
      <c r="K138" s="122">
        <v>10597.780947719</v>
      </c>
      <c r="L138" s="122">
        <v>3454.7510177716199</v>
      </c>
      <c r="M138" s="122"/>
      <c r="N138" s="214">
        <v>0.81</v>
      </c>
      <c r="O138" s="214">
        <v>0.75</v>
      </c>
      <c r="P138" s="214">
        <v>0.68</v>
      </c>
      <c r="Q138" s="214">
        <v>0.81</v>
      </c>
      <c r="R138" s="214">
        <v>0.55016747868453098</v>
      </c>
      <c r="S138" s="122"/>
    </row>
    <row r="139" spans="1:19" ht="12.75" x14ac:dyDescent="0.2">
      <c r="A139" s="122" t="s">
        <v>488</v>
      </c>
      <c r="B139" s="122">
        <v>34667</v>
      </c>
      <c r="C139" s="122">
        <v>609</v>
      </c>
      <c r="D139" s="122">
        <v>990.20249639191798</v>
      </c>
      <c r="E139" s="122">
        <v>380.78588892566802</v>
      </c>
      <c r="F139" s="122">
        <v>103.7</v>
      </c>
      <c r="G139" s="122">
        <v>26762.229632213999</v>
      </c>
      <c r="H139" s="122">
        <v>8185.0020775274097</v>
      </c>
      <c r="I139" s="122">
        <v>12366.6317569728</v>
      </c>
      <c r="J139" s="122">
        <v>3993.3366146814501</v>
      </c>
      <c r="K139" s="122">
        <v>8755.76050251173</v>
      </c>
      <c r="L139" s="122">
        <v>1908.0902949394799</v>
      </c>
      <c r="M139" s="122"/>
      <c r="N139" s="214">
        <v>0.81</v>
      </c>
      <c r="O139" s="214">
        <v>0.75</v>
      </c>
      <c r="P139" s="214">
        <v>0.68</v>
      </c>
      <c r="Q139" s="214">
        <v>0.81</v>
      </c>
      <c r="R139" s="214">
        <v>0.55016747868453098</v>
      </c>
      <c r="S139" s="122"/>
    </row>
    <row r="140" spans="1:19" ht="12.75" x14ac:dyDescent="0.2">
      <c r="A140" s="122" t="s">
        <v>489</v>
      </c>
      <c r="B140" s="122">
        <v>28985</v>
      </c>
      <c r="C140" s="122">
        <v>-303</v>
      </c>
      <c r="D140" s="122">
        <v>77.900892266842206</v>
      </c>
      <c r="E140" s="122">
        <v>380.78588892566802</v>
      </c>
      <c r="F140" s="122">
        <v>100.3</v>
      </c>
      <c r="G140" s="122">
        <v>25966.964088947701</v>
      </c>
      <c r="H140" s="122">
        <v>5997.8523179150998</v>
      </c>
      <c r="I140" s="122">
        <v>9013.3374724071891</v>
      </c>
      <c r="J140" s="122">
        <v>3302.8302935166498</v>
      </c>
      <c r="K140" s="122">
        <v>13288.064211232</v>
      </c>
      <c r="L140" s="122">
        <v>2434.6113653327202</v>
      </c>
      <c r="M140" s="122"/>
      <c r="N140" s="214">
        <v>0.81</v>
      </c>
      <c r="O140" s="214">
        <v>0.75</v>
      </c>
      <c r="P140" s="214">
        <v>0.68</v>
      </c>
      <c r="Q140" s="214">
        <v>0.81</v>
      </c>
      <c r="R140" s="214">
        <v>0.55016747868453098</v>
      </c>
      <c r="S140" s="122"/>
    </row>
    <row r="141" spans="1:19" ht="12.75" x14ac:dyDescent="0.2">
      <c r="A141" s="122" t="s">
        <v>490</v>
      </c>
      <c r="B141" s="122">
        <v>15193</v>
      </c>
      <c r="C141" s="122">
        <v>-381</v>
      </c>
      <c r="D141" s="122">
        <v>0</v>
      </c>
      <c r="E141" s="122">
        <v>380.78588892566802</v>
      </c>
      <c r="F141" s="122">
        <v>100</v>
      </c>
      <c r="G141" s="122">
        <v>27842.886000566199</v>
      </c>
      <c r="H141" s="122">
        <v>8452.6816415569192</v>
      </c>
      <c r="I141" s="122">
        <v>12063.5532444078</v>
      </c>
      <c r="J141" s="122">
        <v>4324.44312617166</v>
      </c>
      <c r="K141" s="122">
        <v>8736.1719625519909</v>
      </c>
      <c r="L141" s="122">
        <v>3510.9823771372198</v>
      </c>
      <c r="M141" s="122"/>
      <c r="N141" s="214">
        <v>0.81</v>
      </c>
      <c r="O141" s="214">
        <v>0.75</v>
      </c>
      <c r="P141" s="214">
        <v>0.68</v>
      </c>
      <c r="Q141" s="214">
        <v>0.81</v>
      </c>
      <c r="R141" s="214">
        <v>0.55016747868453098</v>
      </c>
      <c r="S141" s="122"/>
    </row>
    <row r="142" spans="1:19" ht="12.75" x14ac:dyDescent="0.2">
      <c r="A142" s="122" t="s">
        <v>491</v>
      </c>
      <c r="B142" s="122">
        <v>40732</v>
      </c>
      <c r="C142" s="122">
        <v>-220</v>
      </c>
      <c r="D142" s="122">
        <v>160.53761663644099</v>
      </c>
      <c r="E142" s="122">
        <v>380.78588892566802</v>
      </c>
      <c r="F142" s="122">
        <v>100.6</v>
      </c>
      <c r="G142" s="122">
        <v>26756.2694394071</v>
      </c>
      <c r="H142" s="122">
        <v>6709.9273376560704</v>
      </c>
      <c r="I142" s="122">
        <v>9733.1517128776104</v>
      </c>
      <c r="J142" s="122">
        <v>3665.9126277823202</v>
      </c>
      <c r="K142" s="122">
        <v>12416.516428413601</v>
      </c>
      <c r="L142" s="122">
        <v>2674.03231622866</v>
      </c>
      <c r="M142" s="122"/>
      <c r="N142" s="214">
        <v>0.81</v>
      </c>
      <c r="O142" s="214">
        <v>0.75</v>
      </c>
      <c r="P142" s="214">
        <v>0.68</v>
      </c>
      <c r="Q142" s="214">
        <v>0.81</v>
      </c>
      <c r="R142" s="214">
        <v>0.55016747868453098</v>
      </c>
      <c r="S142" s="122"/>
    </row>
    <row r="143" spans="1:19" ht="12.75" x14ac:dyDescent="0.2">
      <c r="A143" s="122" t="s">
        <v>492</v>
      </c>
      <c r="B143" s="122">
        <v>9831</v>
      </c>
      <c r="C143" s="122">
        <v>-381</v>
      </c>
      <c r="D143" s="122">
        <v>0</v>
      </c>
      <c r="E143" s="122">
        <v>380.78588892566802</v>
      </c>
      <c r="F143" s="122">
        <v>99.6</v>
      </c>
      <c r="G143" s="122">
        <v>27504.158672543399</v>
      </c>
      <c r="H143" s="122">
        <v>6252.2727235879902</v>
      </c>
      <c r="I143" s="122">
        <v>10270.205858529</v>
      </c>
      <c r="J143" s="122">
        <v>4198.5001561988802</v>
      </c>
      <c r="K143" s="122">
        <v>12488.222754968599</v>
      </c>
      <c r="L143" s="122">
        <v>3211.2454902365198</v>
      </c>
      <c r="M143" s="122"/>
      <c r="N143" s="214">
        <v>0.81</v>
      </c>
      <c r="O143" s="214">
        <v>0.75</v>
      </c>
      <c r="P143" s="214">
        <v>0.68</v>
      </c>
      <c r="Q143" s="214">
        <v>0.81</v>
      </c>
      <c r="R143" s="214">
        <v>0.55016747868453098</v>
      </c>
      <c r="S143" s="122"/>
    </row>
    <row r="144" spans="1:19" ht="12.75" x14ac:dyDescent="0.2">
      <c r="A144" s="122" t="s">
        <v>493</v>
      </c>
      <c r="B144" s="122">
        <v>14102</v>
      </c>
      <c r="C144" s="122">
        <v>-381</v>
      </c>
      <c r="D144" s="122">
        <v>0</v>
      </c>
      <c r="E144" s="122">
        <v>380.78588892566802</v>
      </c>
      <c r="F144" s="122">
        <v>98.6</v>
      </c>
      <c r="G144" s="122">
        <v>27750.8881532007</v>
      </c>
      <c r="H144" s="122">
        <v>6834.3351112396804</v>
      </c>
      <c r="I144" s="122">
        <v>10859.9771912095</v>
      </c>
      <c r="J144" s="122">
        <v>4335.9210581419202</v>
      </c>
      <c r="K144" s="122">
        <v>11574.2091044888</v>
      </c>
      <c r="L144" s="122">
        <v>3174.5935432116498</v>
      </c>
      <c r="M144" s="122"/>
      <c r="N144" s="214">
        <v>0.81</v>
      </c>
      <c r="O144" s="214">
        <v>0.75</v>
      </c>
      <c r="P144" s="214">
        <v>0.68</v>
      </c>
      <c r="Q144" s="214">
        <v>0.81</v>
      </c>
      <c r="R144" s="214">
        <v>0.55016747868453098</v>
      </c>
      <c r="S144" s="122"/>
    </row>
    <row r="145" spans="1:19" ht="12.75" x14ac:dyDescent="0.2">
      <c r="A145" s="19" t="s">
        <v>494</v>
      </c>
      <c r="B145" s="122"/>
      <c r="C145" s="122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214"/>
      <c r="O145" s="214"/>
      <c r="P145" s="214"/>
      <c r="Q145" s="214"/>
      <c r="R145" s="214"/>
      <c r="S145" s="122"/>
    </row>
    <row r="146" spans="1:19" ht="12.75" x14ac:dyDescent="0.2">
      <c r="A146" s="122" t="s">
        <v>495</v>
      </c>
      <c r="B146" s="122">
        <v>42949</v>
      </c>
      <c r="C146" s="122">
        <v>-354</v>
      </c>
      <c r="D146" s="122">
        <v>27.012958643635301</v>
      </c>
      <c r="E146" s="122">
        <v>380.78588892566802</v>
      </c>
      <c r="F146" s="122">
        <v>100.1</v>
      </c>
      <c r="G146" s="122">
        <v>27012.958643636801</v>
      </c>
      <c r="H146" s="122">
        <v>6908.4514001512198</v>
      </c>
      <c r="I146" s="122">
        <v>9949.1603176550307</v>
      </c>
      <c r="J146" s="122">
        <v>4076.6432423090801</v>
      </c>
      <c r="K146" s="122">
        <v>11721.225621436201</v>
      </c>
      <c r="L146" s="122">
        <v>3069.8517789126599</v>
      </c>
      <c r="M146" s="122"/>
      <c r="N146" s="214">
        <v>0.81</v>
      </c>
      <c r="O146" s="214">
        <v>0.75</v>
      </c>
      <c r="P146" s="214">
        <v>0.68</v>
      </c>
      <c r="Q146" s="214">
        <v>0.81</v>
      </c>
      <c r="R146" s="214">
        <v>0.55016747868453098</v>
      </c>
      <c r="S146" s="122"/>
    </row>
    <row r="147" spans="1:19" ht="12.75" x14ac:dyDescent="0.2">
      <c r="A147" s="122" t="s">
        <v>496</v>
      </c>
      <c r="B147" s="122">
        <v>96952</v>
      </c>
      <c r="C147" s="122">
        <v>-277</v>
      </c>
      <c r="D147" s="122">
        <v>103.81844882377899</v>
      </c>
      <c r="E147" s="122">
        <v>380.78588892566802</v>
      </c>
      <c r="F147" s="122">
        <v>100.4</v>
      </c>
      <c r="G147" s="122">
        <v>25954.612205944399</v>
      </c>
      <c r="H147" s="122">
        <v>7462.9146347177302</v>
      </c>
      <c r="I147" s="122">
        <v>9714.7513571999607</v>
      </c>
      <c r="J147" s="122">
        <v>3463.7475578171102</v>
      </c>
      <c r="K147" s="122">
        <v>10468.531672037399</v>
      </c>
      <c r="L147" s="122">
        <v>3251.2442293647</v>
      </c>
      <c r="M147" s="122"/>
      <c r="N147" s="214">
        <v>0.81</v>
      </c>
      <c r="O147" s="214">
        <v>0.75</v>
      </c>
      <c r="P147" s="214">
        <v>0.68</v>
      </c>
      <c r="Q147" s="214">
        <v>0.81</v>
      </c>
      <c r="R147" s="214">
        <v>0.55016747868453098</v>
      </c>
      <c r="S147" s="122"/>
    </row>
    <row r="148" spans="1:19" ht="12.75" x14ac:dyDescent="0.2">
      <c r="A148" s="122" t="s">
        <v>497</v>
      </c>
      <c r="B148" s="122">
        <v>10514</v>
      </c>
      <c r="C148" s="122">
        <v>-381</v>
      </c>
      <c r="D148" s="122">
        <v>0</v>
      </c>
      <c r="E148" s="122">
        <v>380.78588892566802</v>
      </c>
      <c r="F148" s="122">
        <v>99.1</v>
      </c>
      <c r="G148" s="122">
        <v>29615.788754472302</v>
      </c>
      <c r="H148" s="122">
        <v>7386.2390909946598</v>
      </c>
      <c r="I148" s="122">
        <v>12078.9294098183</v>
      </c>
      <c r="J148" s="122">
        <v>4414.9979231727802</v>
      </c>
      <c r="K148" s="122">
        <v>11895.2424032217</v>
      </c>
      <c r="L148" s="122">
        <v>3519.6429706563999</v>
      </c>
      <c r="M148" s="122"/>
      <c r="N148" s="214">
        <v>0.81</v>
      </c>
      <c r="O148" s="214">
        <v>0.75</v>
      </c>
      <c r="P148" s="214">
        <v>0.68</v>
      </c>
      <c r="Q148" s="214">
        <v>0.81</v>
      </c>
      <c r="R148" s="214">
        <v>0.55016747868453098</v>
      </c>
      <c r="S148" s="122"/>
    </row>
    <row r="149" spans="1:19" ht="12.75" x14ac:dyDescent="0.2">
      <c r="A149" s="122" t="s">
        <v>498</v>
      </c>
      <c r="B149" s="122">
        <v>79144</v>
      </c>
      <c r="C149" s="122">
        <v>119</v>
      </c>
      <c r="D149" s="122">
        <v>499.98864368191602</v>
      </c>
      <c r="E149" s="122">
        <v>380.78588892566802</v>
      </c>
      <c r="F149" s="122">
        <v>101.8</v>
      </c>
      <c r="G149" s="122">
        <v>27777.146871217599</v>
      </c>
      <c r="H149" s="122">
        <v>8696.1541413567193</v>
      </c>
      <c r="I149" s="122">
        <v>12853.3054822059</v>
      </c>
      <c r="J149" s="122">
        <v>4203.3012327576998</v>
      </c>
      <c r="K149" s="122">
        <v>8505.9247948126103</v>
      </c>
      <c r="L149" s="122">
        <v>2445.1444971033902</v>
      </c>
      <c r="M149" s="122"/>
      <c r="N149" s="214">
        <v>0.81</v>
      </c>
      <c r="O149" s="214">
        <v>0.75</v>
      </c>
      <c r="P149" s="214">
        <v>0.68</v>
      </c>
      <c r="Q149" s="214">
        <v>0.81</v>
      </c>
      <c r="R149" s="214">
        <v>0.55016747868453098</v>
      </c>
      <c r="S149" s="122"/>
    </row>
    <row r="150" spans="1:19" ht="12.75" x14ac:dyDescent="0.2">
      <c r="A150" s="122" t="s">
        <v>499</v>
      </c>
      <c r="B150" s="122">
        <v>24195</v>
      </c>
      <c r="C150" s="122">
        <v>-381</v>
      </c>
      <c r="D150" s="122">
        <v>0</v>
      </c>
      <c r="E150" s="122">
        <v>380.78588892566802</v>
      </c>
      <c r="F150" s="122">
        <v>99.7</v>
      </c>
      <c r="G150" s="122">
        <v>27103.983755263998</v>
      </c>
      <c r="H150" s="122">
        <v>6536.6318895527402</v>
      </c>
      <c r="I150" s="122">
        <v>10468.9147238491</v>
      </c>
      <c r="J150" s="122">
        <v>3874.4106163650799</v>
      </c>
      <c r="K150" s="122">
        <v>11993.3656392719</v>
      </c>
      <c r="L150" s="122">
        <v>2923.4743186688102</v>
      </c>
      <c r="M150" s="122"/>
      <c r="N150" s="214">
        <v>0.81</v>
      </c>
      <c r="O150" s="214">
        <v>0.75</v>
      </c>
      <c r="P150" s="214">
        <v>0.68</v>
      </c>
      <c r="Q150" s="214">
        <v>0.81</v>
      </c>
      <c r="R150" s="214">
        <v>0.55016747868453098</v>
      </c>
      <c r="S150" s="122"/>
    </row>
    <row r="151" spans="1:19" ht="12.75" x14ac:dyDescent="0.2">
      <c r="A151" s="122" t="s">
        <v>500</v>
      </c>
      <c r="B151" s="122">
        <v>61030</v>
      </c>
      <c r="C151" s="122">
        <v>-275</v>
      </c>
      <c r="D151" s="122">
        <v>106.26119174542499</v>
      </c>
      <c r="E151" s="122">
        <v>380.78588892566802</v>
      </c>
      <c r="F151" s="122">
        <v>100.4</v>
      </c>
      <c r="G151" s="122">
        <v>26565.297936356001</v>
      </c>
      <c r="H151" s="122">
        <v>7394.6768262032701</v>
      </c>
      <c r="I151" s="122">
        <v>10103.838480800499</v>
      </c>
      <c r="J151" s="122">
        <v>3629.9153670840501</v>
      </c>
      <c r="K151" s="122">
        <v>11174.8353793762</v>
      </c>
      <c r="L151" s="122">
        <v>2686.0397912876801</v>
      </c>
      <c r="M151" s="122"/>
      <c r="N151" s="214">
        <v>0.81</v>
      </c>
      <c r="O151" s="214">
        <v>0.75</v>
      </c>
      <c r="P151" s="214">
        <v>0.68</v>
      </c>
      <c r="Q151" s="214">
        <v>0.81</v>
      </c>
      <c r="R151" s="214">
        <v>0.55016747868453098</v>
      </c>
      <c r="S151" s="122"/>
    </row>
    <row r="152" spans="1:19" ht="12.75" x14ac:dyDescent="0.2">
      <c r="A152" s="19" t="s">
        <v>501</v>
      </c>
      <c r="B152" s="122"/>
      <c r="C152" s="122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214"/>
      <c r="O152" s="214"/>
      <c r="P152" s="214"/>
      <c r="Q152" s="214"/>
      <c r="R152" s="214"/>
      <c r="S152" s="122"/>
    </row>
    <row r="153" spans="1:19" ht="12.75" x14ac:dyDescent="0.2">
      <c r="A153" s="122" t="s">
        <v>502</v>
      </c>
      <c r="B153" s="122">
        <v>28862</v>
      </c>
      <c r="C153" s="122">
        <v>-221</v>
      </c>
      <c r="D153" s="122">
        <v>159.83196199190601</v>
      </c>
      <c r="E153" s="122">
        <v>380.78588892566802</v>
      </c>
      <c r="F153" s="122">
        <v>100.6</v>
      </c>
      <c r="G153" s="122">
        <v>26638.6603319846</v>
      </c>
      <c r="H153" s="122">
        <v>8652.2674623824296</v>
      </c>
      <c r="I153" s="122">
        <v>11654.371943014899</v>
      </c>
      <c r="J153" s="122">
        <v>4438.2407104219101</v>
      </c>
      <c r="K153" s="122">
        <v>7607.7827872806802</v>
      </c>
      <c r="L153" s="122">
        <v>3106.7575886097902</v>
      </c>
      <c r="M153" s="122"/>
      <c r="N153" s="214">
        <v>0.81</v>
      </c>
      <c r="O153" s="214">
        <v>0.75</v>
      </c>
      <c r="P153" s="214">
        <v>0.68</v>
      </c>
      <c r="Q153" s="214">
        <v>0.81</v>
      </c>
      <c r="R153" s="214">
        <v>0.55016747868453098</v>
      </c>
      <c r="S153" s="122"/>
    </row>
    <row r="154" spans="1:19" ht="12.75" x14ac:dyDescent="0.2">
      <c r="A154" s="122" t="s">
        <v>503</v>
      </c>
      <c r="B154" s="122">
        <v>39602</v>
      </c>
      <c r="C154" s="122">
        <v>-381</v>
      </c>
      <c r="D154" s="122">
        <v>0</v>
      </c>
      <c r="E154" s="122">
        <v>380.78588892566802</v>
      </c>
      <c r="F154" s="122">
        <v>99.7</v>
      </c>
      <c r="G154" s="122">
        <v>26652.199178137598</v>
      </c>
      <c r="H154" s="122">
        <v>7514.1142348225803</v>
      </c>
      <c r="I154" s="122">
        <v>10800.551848134401</v>
      </c>
      <c r="J154" s="122">
        <v>3628.1676979366298</v>
      </c>
      <c r="K154" s="122">
        <v>10541.930015105099</v>
      </c>
      <c r="L154" s="122">
        <v>2652.3476423717102</v>
      </c>
      <c r="M154" s="122"/>
      <c r="N154" s="214">
        <v>0.81</v>
      </c>
      <c r="O154" s="214">
        <v>0.75</v>
      </c>
      <c r="P154" s="214">
        <v>0.68</v>
      </c>
      <c r="Q154" s="214">
        <v>0.81</v>
      </c>
      <c r="R154" s="214">
        <v>0.55016747868453098</v>
      </c>
      <c r="S154" s="122"/>
    </row>
    <row r="155" spans="1:19" ht="12.75" x14ac:dyDescent="0.2">
      <c r="A155" s="122" t="s">
        <v>504</v>
      </c>
      <c r="B155" s="122">
        <v>9626</v>
      </c>
      <c r="C155" s="122">
        <v>-381</v>
      </c>
      <c r="D155" s="122">
        <v>0</v>
      </c>
      <c r="E155" s="122">
        <v>380.78588892566802</v>
      </c>
      <c r="F155" s="122">
        <v>98.4</v>
      </c>
      <c r="G155" s="122">
        <v>28244.780599135302</v>
      </c>
      <c r="H155" s="122">
        <v>5138.7336359156898</v>
      </c>
      <c r="I155" s="122">
        <v>9121.9408030583199</v>
      </c>
      <c r="J155" s="122">
        <v>3692.8652157957399</v>
      </c>
      <c r="K155" s="122">
        <v>15812.906786162601</v>
      </c>
      <c r="L155" s="122">
        <v>3492.29640547088</v>
      </c>
      <c r="M155" s="122"/>
      <c r="N155" s="214">
        <v>0.81</v>
      </c>
      <c r="O155" s="214">
        <v>0.75</v>
      </c>
      <c r="P155" s="214">
        <v>0.68</v>
      </c>
      <c r="Q155" s="214">
        <v>0.81</v>
      </c>
      <c r="R155" s="214">
        <v>0.55016747868453098</v>
      </c>
      <c r="S155" s="122"/>
    </row>
    <row r="156" spans="1:19" ht="12.75" x14ac:dyDescent="0.2">
      <c r="A156" s="122" t="s">
        <v>505</v>
      </c>
      <c r="B156" s="122">
        <v>8799</v>
      </c>
      <c r="C156" s="122">
        <v>-326</v>
      </c>
      <c r="D156" s="122">
        <v>54.619576720340397</v>
      </c>
      <c r="E156" s="122">
        <v>380.78588892566802</v>
      </c>
      <c r="F156" s="122">
        <v>100.2</v>
      </c>
      <c r="G156" s="122">
        <v>27309.788360169801</v>
      </c>
      <c r="H156" s="122">
        <v>8822.5867778457196</v>
      </c>
      <c r="I156" s="122">
        <v>11982.7825066976</v>
      </c>
      <c r="J156" s="122">
        <v>4170.8682600169996</v>
      </c>
      <c r="K156" s="122">
        <v>8545.0886555910802</v>
      </c>
      <c r="L156" s="122">
        <v>2578.6583489874802</v>
      </c>
      <c r="M156" s="122"/>
      <c r="N156" s="214">
        <v>0.81</v>
      </c>
      <c r="O156" s="214">
        <v>0.75</v>
      </c>
      <c r="P156" s="214">
        <v>0.68</v>
      </c>
      <c r="Q156" s="214">
        <v>0.81</v>
      </c>
      <c r="R156" s="214">
        <v>0.55016747868453098</v>
      </c>
      <c r="S156" s="122"/>
    </row>
    <row r="157" spans="1:19" ht="12.75" x14ac:dyDescent="0.2">
      <c r="A157" s="122" t="s">
        <v>506</v>
      </c>
      <c r="B157" s="122">
        <v>108488</v>
      </c>
      <c r="C157" s="122">
        <v>-381</v>
      </c>
      <c r="D157" s="122">
        <v>0</v>
      </c>
      <c r="E157" s="122">
        <v>380.78588892566802</v>
      </c>
      <c r="F157" s="122">
        <v>99.6</v>
      </c>
      <c r="G157" s="122">
        <v>26787.888626103799</v>
      </c>
      <c r="H157" s="122">
        <v>7746.0579378546599</v>
      </c>
      <c r="I157" s="122">
        <v>10239.7447776068</v>
      </c>
      <c r="J157" s="122">
        <v>3697.3759010734998</v>
      </c>
      <c r="K157" s="122">
        <v>10195.450329464</v>
      </c>
      <c r="L157" s="122">
        <v>3746.5732045251798</v>
      </c>
      <c r="M157" s="122"/>
      <c r="N157" s="214">
        <v>0.81</v>
      </c>
      <c r="O157" s="214">
        <v>0.75</v>
      </c>
      <c r="P157" s="214">
        <v>0.68</v>
      </c>
      <c r="Q157" s="214">
        <v>0.81</v>
      </c>
      <c r="R157" s="214">
        <v>0.55016747868453098</v>
      </c>
      <c r="S157" s="122"/>
    </row>
    <row r="158" spans="1:19" ht="12.75" x14ac:dyDescent="0.2">
      <c r="A158" s="122" t="s">
        <v>507</v>
      </c>
      <c r="B158" s="122">
        <v>4799</v>
      </c>
      <c r="C158" s="122">
        <v>-381</v>
      </c>
      <c r="D158" s="122">
        <v>0</v>
      </c>
      <c r="E158" s="122">
        <v>380.78588892566802</v>
      </c>
      <c r="F158" s="122">
        <v>98.3</v>
      </c>
      <c r="G158" s="122">
        <v>26804.812874936299</v>
      </c>
      <c r="H158" s="122">
        <v>6207.5941870039396</v>
      </c>
      <c r="I158" s="122">
        <v>10151.2174774043</v>
      </c>
      <c r="J158" s="122">
        <v>3910.3521881044298</v>
      </c>
      <c r="K158" s="122">
        <v>12145.1374798453</v>
      </c>
      <c r="L158" s="122">
        <v>3029.3459599050302</v>
      </c>
      <c r="M158" s="122"/>
      <c r="N158" s="214">
        <v>0.81</v>
      </c>
      <c r="O158" s="214">
        <v>0.75</v>
      </c>
      <c r="P158" s="214">
        <v>0.68</v>
      </c>
      <c r="Q158" s="214">
        <v>0.81</v>
      </c>
      <c r="R158" s="214">
        <v>0.55016747868453098</v>
      </c>
      <c r="S158" s="122"/>
    </row>
    <row r="159" spans="1:19" ht="12.75" x14ac:dyDescent="0.2">
      <c r="A159" s="122" t="s">
        <v>508</v>
      </c>
      <c r="B159" s="122">
        <v>5590</v>
      </c>
      <c r="C159" s="122">
        <v>-381</v>
      </c>
      <c r="D159" s="122">
        <v>0</v>
      </c>
      <c r="E159" s="122">
        <v>380.78588892566802</v>
      </c>
      <c r="F159" s="122">
        <v>98.7</v>
      </c>
      <c r="G159" s="122">
        <v>27392.6145705401</v>
      </c>
      <c r="H159" s="122">
        <v>6976.7382007288397</v>
      </c>
      <c r="I159" s="122">
        <v>9941.5196834202798</v>
      </c>
      <c r="J159" s="122">
        <v>4295.7647769634796</v>
      </c>
      <c r="K159" s="122">
        <v>12509.351744269399</v>
      </c>
      <c r="L159" s="122">
        <v>2238.6308749764498</v>
      </c>
      <c r="M159" s="122"/>
      <c r="N159" s="214">
        <v>0.81</v>
      </c>
      <c r="O159" s="214">
        <v>0.75</v>
      </c>
      <c r="P159" s="214">
        <v>0.68</v>
      </c>
      <c r="Q159" s="214">
        <v>0.81</v>
      </c>
      <c r="R159" s="214">
        <v>0.55016747868453098</v>
      </c>
      <c r="S159" s="122"/>
    </row>
    <row r="160" spans="1:19" ht="12.75" x14ac:dyDescent="0.2">
      <c r="A160" s="122" t="s">
        <v>509</v>
      </c>
      <c r="B160" s="122">
        <v>32511</v>
      </c>
      <c r="C160" s="122">
        <v>-381</v>
      </c>
      <c r="D160" s="122">
        <v>0</v>
      </c>
      <c r="E160" s="122">
        <v>380.78588892566802</v>
      </c>
      <c r="F160" s="122">
        <v>98.8</v>
      </c>
      <c r="G160" s="122">
        <v>28748.331835188899</v>
      </c>
      <c r="H160" s="122">
        <v>7423.3053435673</v>
      </c>
      <c r="I160" s="122">
        <v>11130.029429079301</v>
      </c>
      <c r="J160" s="122">
        <v>3961.8641039981699</v>
      </c>
      <c r="K160" s="122">
        <v>12140.239908348</v>
      </c>
      <c r="L160" s="122">
        <v>3381.2804112980002</v>
      </c>
      <c r="M160" s="122"/>
      <c r="N160" s="214">
        <v>0.81</v>
      </c>
      <c r="O160" s="214">
        <v>0.75</v>
      </c>
      <c r="P160" s="214">
        <v>0.68</v>
      </c>
      <c r="Q160" s="214">
        <v>0.81</v>
      </c>
      <c r="R160" s="214">
        <v>0.55016747868453098</v>
      </c>
      <c r="S160" s="122"/>
    </row>
    <row r="161" spans="1:19" ht="12.75" x14ac:dyDescent="0.2">
      <c r="A161" s="122" t="s">
        <v>510</v>
      </c>
      <c r="B161" s="122">
        <v>6495</v>
      </c>
      <c r="C161" s="122">
        <v>-381</v>
      </c>
      <c r="D161" s="122">
        <v>0</v>
      </c>
      <c r="E161" s="122">
        <v>380.78588892566802</v>
      </c>
      <c r="F161" s="122">
        <v>98.3</v>
      </c>
      <c r="G161" s="122">
        <v>28059.957584789499</v>
      </c>
      <c r="H161" s="122">
        <v>6162.5169265086597</v>
      </c>
      <c r="I161" s="122">
        <v>10272.9377176121</v>
      </c>
      <c r="J161" s="122">
        <v>4499.6409584033499</v>
      </c>
      <c r="K161" s="122">
        <v>12991.314604102799</v>
      </c>
      <c r="L161" s="122">
        <v>3237.00504677054</v>
      </c>
      <c r="M161" s="122"/>
      <c r="N161" s="214">
        <v>0.81</v>
      </c>
      <c r="O161" s="214">
        <v>0.75</v>
      </c>
      <c r="P161" s="214">
        <v>0.68</v>
      </c>
      <c r="Q161" s="214">
        <v>0.81</v>
      </c>
      <c r="R161" s="214">
        <v>0.55016747868453098</v>
      </c>
      <c r="S161" s="122"/>
    </row>
    <row r="162" spans="1:19" ht="12.75" x14ac:dyDescent="0.2">
      <c r="A162" s="122" t="s">
        <v>511</v>
      </c>
      <c r="B162" s="122">
        <v>5644</v>
      </c>
      <c r="C162" s="122">
        <v>-381</v>
      </c>
      <c r="D162" s="122">
        <v>0</v>
      </c>
      <c r="E162" s="122">
        <v>380.78588892566802</v>
      </c>
      <c r="F162" s="122">
        <v>98.9</v>
      </c>
      <c r="G162" s="122">
        <v>26828.032042877599</v>
      </c>
      <c r="H162" s="122">
        <v>6578.6239708240901</v>
      </c>
      <c r="I162" s="122">
        <v>10290.535661686399</v>
      </c>
      <c r="J162" s="122">
        <v>4207.6076030829399</v>
      </c>
      <c r="K162" s="122">
        <v>11983.9757888973</v>
      </c>
      <c r="L162" s="122">
        <v>2205.23998263769</v>
      </c>
      <c r="M162" s="122"/>
      <c r="N162" s="214">
        <v>0.81</v>
      </c>
      <c r="O162" s="214">
        <v>0.75</v>
      </c>
      <c r="P162" s="214">
        <v>0.68</v>
      </c>
      <c r="Q162" s="214">
        <v>0.81</v>
      </c>
      <c r="R162" s="214">
        <v>0.55016747868453098</v>
      </c>
      <c r="S162" s="122"/>
    </row>
    <row r="163" spans="1:19" ht="12.75" x14ac:dyDescent="0.2">
      <c r="A163" s="122" t="s">
        <v>512</v>
      </c>
      <c r="B163" s="122">
        <v>5229</v>
      </c>
      <c r="C163" s="122">
        <v>-381</v>
      </c>
      <c r="D163" s="122">
        <v>0</v>
      </c>
      <c r="E163" s="122">
        <v>380.78588892566802</v>
      </c>
      <c r="F163" s="122">
        <v>98.3</v>
      </c>
      <c r="G163" s="122">
        <v>27292.017354336</v>
      </c>
      <c r="H163" s="122">
        <v>4878.4593256709704</v>
      </c>
      <c r="I163" s="122">
        <v>9006.0040389358401</v>
      </c>
      <c r="J163" s="122">
        <v>4372.73139807602</v>
      </c>
      <c r="K163" s="122">
        <v>14579.944565138399</v>
      </c>
      <c r="L163" s="122">
        <v>3276.7291647214502</v>
      </c>
      <c r="M163" s="122"/>
      <c r="N163" s="214">
        <v>0.81</v>
      </c>
      <c r="O163" s="214">
        <v>0.75</v>
      </c>
      <c r="P163" s="214">
        <v>0.68</v>
      </c>
      <c r="Q163" s="214">
        <v>0.81</v>
      </c>
      <c r="R163" s="214">
        <v>0.55016747868453098</v>
      </c>
      <c r="S163" s="122"/>
    </row>
    <row r="164" spans="1:19" ht="12.75" x14ac:dyDescent="0.2">
      <c r="A164" s="122" t="s">
        <v>513</v>
      </c>
      <c r="B164" s="122">
        <v>548190</v>
      </c>
      <c r="C164" s="122">
        <v>201</v>
      </c>
      <c r="D164" s="122">
        <v>582.25139042279204</v>
      </c>
      <c r="E164" s="122">
        <v>380.78588892566802</v>
      </c>
      <c r="F164" s="122">
        <v>102.3</v>
      </c>
      <c r="G164" s="122">
        <v>25315.277844469299</v>
      </c>
      <c r="H164" s="122">
        <v>7895.7971028444799</v>
      </c>
      <c r="I164" s="122">
        <v>8942.24127996875</v>
      </c>
      <c r="J164" s="122">
        <v>3111.44709495899</v>
      </c>
      <c r="K164" s="122">
        <v>8289.2113634865509</v>
      </c>
      <c r="L164" s="122">
        <v>6148.95669638855</v>
      </c>
      <c r="M164" s="122"/>
      <c r="N164" s="214">
        <v>0.81</v>
      </c>
      <c r="O164" s="214">
        <v>0.75</v>
      </c>
      <c r="P164" s="214">
        <v>0.68</v>
      </c>
      <c r="Q164" s="214">
        <v>0.81</v>
      </c>
      <c r="R164" s="214">
        <v>0.55016747868453098</v>
      </c>
      <c r="S164" s="122"/>
    </row>
    <row r="165" spans="1:19" ht="12.75" x14ac:dyDescent="0.2">
      <c r="A165" s="122" t="s">
        <v>514</v>
      </c>
      <c r="B165" s="122">
        <v>13160</v>
      </c>
      <c r="C165" s="122">
        <v>-381</v>
      </c>
      <c r="D165" s="122">
        <v>0</v>
      </c>
      <c r="E165" s="122">
        <v>380.78588892566802</v>
      </c>
      <c r="F165" s="122">
        <v>99.2</v>
      </c>
      <c r="G165" s="122">
        <v>26584.462720552299</v>
      </c>
      <c r="H165" s="122">
        <v>6908.95259886245</v>
      </c>
      <c r="I165" s="122">
        <v>10373.018423166701</v>
      </c>
      <c r="J165" s="122">
        <v>4500.0873237064998</v>
      </c>
      <c r="K165" s="122">
        <v>10777.8842091551</v>
      </c>
      <c r="L165" s="122">
        <v>2577.9453775673401</v>
      </c>
      <c r="M165" s="122"/>
      <c r="N165" s="214">
        <v>0.81</v>
      </c>
      <c r="O165" s="214">
        <v>0.75</v>
      </c>
      <c r="P165" s="214">
        <v>0.68</v>
      </c>
      <c r="Q165" s="214">
        <v>0.81</v>
      </c>
      <c r="R165" s="214">
        <v>0.55016747868453098</v>
      </c>
      <c r="S165" s="122"/>
    </row>
    <row r="166" spans="1:19" ht="12.75" x14ac:dyDescent="0.2">
      <c r="A166" s="122" t="s">
        <v>515</v>
      </c>
      <c r="B166" s="122">
        <v>9349</v>
      </c>
      <c r="C166" s="122">
        <v>-381</v>
      </c>
      <c r="D166" s="122">
        <v>0</v>
      </c>
      <c r="E166" s="122">
        <v>380.78588892566802</v>
      </c>
      <c r="F166" s="122">
        <v>99</v>
      </c>
      <c r="G166" s="122">
        <v>27151.957366686998</v>
      </c>
      <c r="H166" s="122">
        <v>6831.2909167164398</v>
      </c>
      <c r="I166" s="122">
        <v>10177.0736879789</v>
      </c>
      <c r="J166" s="122">
        <v>4466.8613814494802</v>
      </c>
      <c r="K166" s="122">
        <v>11630.1952521273</v>
      </c>
      <c r="L166" s="122">
        <v>2777.1226467382799</v>
      </c>
      <c r="M166" s="122"/>
      <c r="N166" s="214">
        <v>0.81</v>
      </c>
      <c r="O166" s="214">
        <v>0.75</v>
      </c>
      <c r="P166" s="214">
        <v>0.68</v>
      </c>
      <c r="Q166" s="214">
        <v>0.81</v>
      </c>
      <c r="R166" s="214">
        <v>0.55016747868453098</v>
      </c>
      <c r="S166" s="122"/>
    </row>
    <row r="167" spans="1:19" ht="12.75" x14ac:dyDescent="0.2">
      <c r="A167" s="122" t="s">
        <v>516</v>
      </c>
      <c r="B167" s="122">
        <v>8983</v>
      </c>
      <c r="C167" s="122">
        <v>-381</v>
      </c>
      <c r="D167" s="122">
        <v>0</v>
      </c>
      <c r="E167" s="122">
        <v>380.78588892566802</v>
      </c>
      <c r="F167" s="122">
        <v>98.7</v>
      </c>
      <c r="G167" s="122">
        <v>27396.156267258699</v>
      </c>
      <c r="H167" s="122">
        <v>6610.5962305961802</v>
      </c>
      <c r="I167" s="122">
        <v>9764.7254946412795</v>
      </c>
      <c r="J167" s="122">
        <v>4095.8033085239599</v>
      </c>
      <c r="K167" s="122">
        <v>12878.6441836755</v>
      </c>
      <c r="L167" s="122">
        <v>2728.58941882712</v>
      </c>
      <c r="M167" s="122"/>
      <c r="N167" s="214">
        <v>0.81</v>
      </c>
      <c r="O167" s="214">
        <v>0.75</v>
      </c>
      <c r="P167" s="214">
        <v>0.68</v>
      </c>
      <c r="Q167" s="214">
        <v>0.81</v>
      </c>
      <c r="R167" s="214">
        <v>0.55016747868453098</v>
      </c>
      <c r="S167" s="122"/>
    </row>
    <row r="168" spans="1:19" ht="12.75" x14ac:dyDescent="0.2">
      <c r="A168" s="122" t="s">
        <v>517</v>
      </c>
      <c r="B168" s="122">
        <v>36651</v>
      </c>
      <c r="C168" s="122">
        <v>-47</v>
      </c>
      <c r="D168" s="122">
        <v>334.27336381958497</v>
      </c>
      <c r="E168" s="122">
        <v>380.78588892566802</v>
      </c>
      <c r="F168" s="122">
        <v>101.2</v>
      </c>
      <c r="G168" s="122">
        <v>27856.113651632</v>
      </c>
      <c r="H168" s="122">
        <v>10187.954465402199</v>
      </c>
      <c r="I168" s="122">
        <v>13101.589310626599</v>
      </c>
      <c r="J168" s="122">
        <v>4063.5223729706099</v>
      </c>
      <c r="K168" s="122">
        <v>6871.4435048689702</v>
      </c>
      <c r="L168" s="122">
        <v>2633.0420376464499</v>
      </c>
      <c r="M168" s="122"/>
      <c r="N168" s="214">
        <v>0.81</v>
      </c>
      <c r="O168" s="214">
        <v>0.75</v>
      </c>
      <c r="P168" s="214">
        <v>0.68</v>
      </c>
      <c r="Q168" s="214">
        <v>0.81</v>
      </c>
      <c r="R168" s="214">
        <v>0.55016747868453098</v>
      </c>
      <c r="S168" s="122"/>
    </row>
    <row r="169" spans="1:19" ht="12.75" x14ac:dyDescent="0.2">
      <c r="A169" s="122" t="s">
        <v>518</v>
      </c>
      <c r="B169" s="122">
        <v>6764</v>
      </c>
      <c r="C169" s="122">
        <v>-381</v>
      </c>
      <c r="D169" s="122">
        <v>0</v>
      </c>
      <c r="E169" s="122">
        <v>380.78588892566802</v>
      </c>
      <c r="F169" s="122">
        <v>98.8</v>
      </c>
      <c r="G169" s="122">
        <v>26697.682538629499</v>
      </c>
      <c r="H169" s="122">
        <v>5182.8509370554202</v>
      </c>
      <c r="I169" s="122">
        <v>8877.3443757223904</v>
      </c>
      <c r="J169" s="122">
        <v>3832.4404725740701</v>
      </c>
      <c r="K169" s="122">
        <v>14843.122831287001</v>
      </c>
      <c r="L169" s="122">
        <v>2204.0124691290798</v>
      </c>
      <c r="M169" s="122"/>
      <c r="N169" s="214">
        <v>0.81</v>
      </c>
      <c r="O169" s="214">
        <v>0.75</v>
      </c>
      <c r="P169" s="214">
        <v>0.68</v>
      </c>
      <c r="Q169" s="214">
        <v>0.81</v>
      </c>
      <c r="R169" s="214">
        <v>0.55016747868453098</v>
      </c>
      <c r="S169" s="122"/>
    </row>
    <row r="170" spans="1:19" ht="12.75" x14ac:dyDescent="0.2">
      <c r="A170" s="122" t="s">
        <v>519</v>
      </c>
      <c r="B170" s="122">
        <v>42730</v>
      </c>
      <c r="C170" s="122">
        <v>-110</v>
      </c>
      <c r="D170" s="122">
        <v>271.180201640684</v>
      </c>
      <c r="E170" s="122">
        <v>380.78588892566802</v>
      </c>
      <c r="F170" s="122">
        <v>101</v>
      </c>
      <c r="G170" s="122">
        <v>27118.020164068399</v>
      </c>
      <c r="H170" s="122">
        <v>8372.4449267487198</v>
      </c>
      <c r="I170" s="122">
        <v>11055.1933216332</v>
      </c>
      <c r="J170" s="122">
        <v>3736.4955835773799</v>
      </c>
      <c r="K170" s="122">
        <v>9789.8217731967907</v>
      </c>
      <c r="L170" s="122">
        <v>2861.6234329579402</v>
      </c>
      <c r="M170" s="122"/>
      <c r="N170" s="214">
        <v>0.81</v>
      </c>
      <c r="O170" s="214">
        <v>0.75</v>
      </c>
      <c r="P170" s="214">
        <v>0.68</v>
      </c>
      <c r="Q170" s="214">
        <v>0.81</v>
      </c>
      <c r="R170" s="214">
        <v>0.55016747868453098</v>
      </c>
      <c r="S170" s="122"/>
    </row>
    <row r="171" spans="1:19" ht="12.75" x14ac:dyDescent="0.2">
      <c r="A171" s="122" t="s">
        <v>520</v>
      </c>
      <c r="B171" s="122">
        <v>40181</v>
      </c>
      <c r="C171" s="122">
        <v>-156</v>
      </c>
      <c r="D171" s="122">
        <v>224.318239060878</v>
      </c>
      <c r="E171" s="122">
        <v>380.78588892566802</v>
      </c>
      <c r="F171" s="122">
        <v>100.8</v>
      </c>
      <c r="G171" s="122">
        <v>28039.779882609899</v>
      </c>
      <c r="H171" s="122">
        <v>9569.1796591226703</v>
      </c>
      <c r="I171" s="122">
        <v>13225.9301841009</v>
      </c>
      <c r="J171" s="122">
        <v>4206.0379643923197</v>
      </c>
      <c r="K171" s="122">
        <v>7499.9504088414496</v>
      </c>
      <c r="L171" s="122">
        <v>2606.8990430437502</v>
      </c>
      <c r="M171" s="122"/>
      <c r="N171" s="214">
        <v>0.81</v>
      </c>
      <c r="O171" s="214">
        <v>0.75</v>
      </c>
      <c r="P171" s="214">
        <v>0.68</v>
      </c>
      <c r="Q171" s="214">
        <v>0.81</v>
      </c>
      <c r="R171" s="214">
        <v>0.55016747868453098</v>
      </c>
      <c r="S171" s="122"/>
    </row>
    <row r="172" spans="1:19" ht="12.75" x14ac:dyDescent="0.2">
      <c r="A172" s="122" t="s">
        <v>521</v>
      </c>
      <c r="B172" s="122">
        <v>39009</v>
      </c>
      <c r="C172" s="122">
        <v>-381</v>
      </c>
      <c r="D172" s="122">
        <v>0</v>
      </c>
      <c r="E172" s="122">
        <v>380.78588892566802</v>
      </c>
      <c r="F172" s="122">
        <v>99.5</v>
      </c>
      <c r="G172" s="122">
        <v>26224.9401652739</v>
      </c>
      <c r="H172" s="122">
        <v>6691.7051670210603</v>
      </c>
      <c r="I172" s="122">
        <v>10055.3063084228</v>
      </c>
      <c r="J172" s="122">
        <v>3724.3517350801098</v>
      </c>
      <c r="K172" s="122">
        <v>11272.6222644151</v>
      </c>
      <c r="L172" s="122">
        <v>2907.8346078619902</v>
      </c>
      <c r="M172" s="122"/>
      <c r="N172" s="214">
        <v>0.81</v>
      </c>
      <c r="O172" s="214">
        <v>0.75</v>
      </c>
      <c r="P172" s="214">
        <v>0.68</v>
      </c>
      <c r="Q172" s="214">
        <v>0.81</v>
      </c>
      <c r="R172" s="214">
        <v>0.55016747868453098</v>
      </c>
      <c r="S172" s="122"/>
    </row>
    <row r="173" spans="1:19" ht="12.75" x14ac:dyDescent="0.2">
      <c r="A173" s="122" t="s">
        <v>522</v>
      </c>
      <c r="B173" s="122">
        <v>13178</v>
      </c>
      <c r="C173" s="122">
        <v>-381</v>
      </c>
      <c r="D173" s="122">
        <v>0</v>
      </c>
      <c r="E173" s="122">
        <v>380.78588892566802</v>
      </c>
      <c r="F173" s="122">
        <v>99.4</v>
      </c>
      <c r="G173" s="122">
        <v>26329.538717477499</v>
      </c>
      <c r="H173" s="122">
        <v>8120.9967784029895</v>
      </c>
      <c r="I173" s="122">
        <v>9706.5094432446494</v>
      </c>
      <c r="J173" s="122">
        <v>4222.4041239272901</v>
      </c>
      <c r="K173" s="122">
        <v>9330.1918967973997</v>
      </c>
      <c r="L173" s="122">
        <v>3713.3401791503702</v>
      </c>
      <c r="M173" s="122"/>
      <c r="N173" s="214">
        <v>0.81</v>
      </c>
      <c r="O173" s="214">
        <v>0.75</v>
      </c>
      <c r="P173" s="214">
        <v>0.68</v>
      </c>
      <c r="Q173" s="214">
        <v>0.81</v>
      </c>
      <c r="R173" s="214">
        <v>0.55016747868453098</v>
      </c>
      <c r="S173" s="122"/>
    </row>
    <row r="174" spans="1:19" ht="12.75" x14ac:dyDescent="0.2">
      <c r="A174" s="122" t="s">
        <v>523</v>
      </c>
      <c r="B174" s="122">
        <v>14464</v>
      </c>
      <c r="C174" s="122">
        <v>-300</v>
      </c>
      <c r="D174" s="122">
        <v>81.031413643763699</v>
      </c>
      <c r="E174" s="122">
        <v>380.78588892566802</v>
      </c>
      <c r="F174" s="122">
        <v>100.3</v>
      </c>
      <c r="G174" s="122">
        <v>27010.471214588099</v>
      </c>
      <c r="H174" s="122">
        <v>5705.9790731441399</v>
      </c>
      <c r="I174" s="122">
        <v>8931.0696200258808</v>
      </c>
      <c r="J174" s="122">
        <v>3814.4261740780198</v>
      </c>
      <c r="K174" s="122">
        <v>13979.026431336801</v>
      </c>
      <c r="L174" s="122">
        <v>3223.5724779781399</v>
      </c>
      <c r="M174" s="122"/>
      <c r="N174" s="214">
        <v>0.81</v>
      </c>
      <c r="O174" s="214">
        <v>0.75</v>
      </c>
      <c r="P174" s="214">
        <v>0.68</v>
      </c>
      <c r="Q174" s="214">
        <v>0.81</v>
      </c>
      <c r="R174" s="214">
        <v>0.55016747868453098</v>
      </c>
      <c r="S174" s="122"/>
    </row>
    <row r="175" spans="1:19" ht="12.75" x14ac:dyDescent="0.2">
      <c r="A175" s="122" t="s">
        <v>524</v>
      </c>
      <c r="B175" s="122">
        <v>24043</v>
      </c>
      <c r="C175" s="122">
        <v>-381</v>
      </c>
      <c r="D175" s="122">
        <v>0</v>
      </c>
      <c r="E175" s="122">
        <v>380.78588892566802</v>
      </c>
      <c r="F175" s="122">
        <v>98.7</v>
      </c>
      <c r="G175" s="122">
        <v>26264.020566637799</v>
      </c>
      <c r="H175" s="122">
        <v>6168.4900108544298</v>
      </c>
      <c r="I175" s="122">
        <v>9410.8972848816193</v>
      </c>
      <c r="J175" s="122">
        <v>3902.9231242787</v>
      </c>
      <c r="K175" s="122">
        <v>12448.0862925989</v>
      </c>
      <c r="L175" s="122">
        <v>2676.33607895263</v>
      </c>
      <c r="M175" s="122"/>
      <c r="N175" s="214">
        <v>0.81</v>
      </c>
      <c r="O175" s="214">
        <v>0.75</v>
      </c>
      <c r="P175" s="214">
        <v>0.68</v>
      </c>
      <c r="Q175" s="214">
        <v>0.81</v>
      </c>
      <c r="R175" s="214">
        <v>0.55016747868453098</v>
      </c>
      <c r="S175" s="122"/>
    </row>
    <row r="176" spans="1:19" ht="12.75" x14ac:dyDescent="0.2">
      <c r="A176" s="122" t="s">
        <v>525</v>
      </c>
      <c r="B176" s="122">
        <v>33906</v>
      </c>
      <c r="C176" s="122">
        <v>-381</v>
      </c>
      <c r="D176" s="122">
        <v>0</v>
      </c>
      <c r="E176" s="122">
        <v>380.78588892566802</v>
      </c>
      <c r="F176" s="122">
        <v>99.1</v>
      </c>
      <c r="G176" s="122">
        <v>27897.3239930196</v>
      </c>
      <c r="H176" s="122">
        <v>6792.4281606381401</v>
      </c>
      <c r="I176" s="122">
        <v>11155.0078144159</v>
      </c>
      <c r="J176" s="122">
        <v>4236.52817780034</v>
      </c>
      <c r="K176" s="122">
        <v>11583.1062847048</v>
      </c>
      <c r="L176" s="122">
        <v>3210.0153844030601</v>
      </c>
      <c r="M176" s="122"/>
      <c r="N176" s="214">
        <v>0.81</v>
      </c>
      <c r="O176" s="214">
        <v>0.75</v>
      </c>
      <c r="P176" s="214">
        <v>0.68</v>
      </c>
      <c r="Q176" s="214">
        <v>0.81</v>
      </c>
      <c r="R176" s="214">
        <v>0.55016747868453098</v>
      </c>
      <c r="S176" s="122"/>
    </row>
    <row r="177" spans="1:19" ht="12.75" x14ac:dyDescent="0.2">
      <c r="A177" s="122" t="s">
        <v>526</v>
      </c>
      <c r="B177" s="122">
        <v>9169</v>
      </c>
      <c r="C177" s="122">
        <v>-381</v>
      </c>
      <c r="D177" s="122">
        <v>0</v>
      </c>
      <c r="E177" s="122">
        <v>380.78588892566802</v>
      </c>
      <c r="F177" s="122">
        <v>98.1</v>
      </c>
      <c r="G177" s="122">
        <v>28484.452581949899</v>
      </c>
      <c r="H177" s="122">
        <v>5677.3727955491404</v>
      </c>
      <c r="I177" s="122">
        <v>9687.3215115368293</v>
      </c>
      <c r="J177" s="122">
        <v>3981.4971012633901</v>
      </c>
      <c r="K177" s="122">
        <v>15149.405297097899</v>
      </c>
      <c r="L177" s="122">
        <v>2984.2788387269402</v>
      </c>
      <c r="M177" s="122"/>
      <c r="N177" s="214">
        <v>0.81</v>
      </c>
      <c r="O177" s="214">
        <v>0.75</v>
      </c>
      <c r="P177" s="214">
        <v>0.68</v>
      </c>
      <c r="Q177" s="214">
        <v>0.81</v>
      </c>
      <c r="R177" s="214">
        <v>0.55016747868453098</v>
      </c>
      <c r="S177" s="122"/>
    </row>
    <row r="178" spans="1:19" ht="12.75" x14ac:dyDescent="0.2">
      <c r="A178" s="122" t="s">
        <v>527</v>
      </c>
      <c r="B178" s="122">
        <v>10205</v>
      </c>
      <c r="C178" s="122">
        <v>-381</v>
      </c>
      <c r="D178" s="122">
        <v>0</v>
      </c>
      <c r="E178" s="122">
        <v>380.78588892566802</v>
      </c>
      <c r="F178" s="122">
        <v>98.7</v>
      </c>
      <c r="G178" s="122">
        <v>28362.009289930698</v>
      </c>
      <c r="H178" s="122">
        <v>6588.5013795451496</v>
      </c>
      <c r="I178" s="122">
        <v>10161.905731738199</v>
      </c>
      <c r="J178" s="122">
        <v>4721.9159927275996</v>
      </c>
      <c r="K178" s="122">
        <v>13151.6792811746</v>
      </c>
      <c r="L178" s="122">
        <v>2799.3853518419201</v>
      </c>
      <c r="M178" s="122"/>
      <c r="N178" s="214">
        <v>0.81</v>
      </c>
      <c r="O178" s="214">
        <v>0.75</v>
      </c>
      <c r="P178" s="214">
        <v>0.68</v>
      </c>
      <c r="Q178" s="214">
        <v>0.81</v>
      </c>
      <c r="R178" s="214">
        <v>0.55016747868453098</v>
      </c>
      <c r="S178" s="122"/>
    </row>
    <row r="179" spans="1:19" ht="12.75" x14ac:dyDescent="0.2">
      <c r="A179" s="122" t="s">
        <v>528</v>
      </c>
      <c r="B179" s="122">
        <v>63340</v>
      </c>
      <c r="C179" s="122">
        <v>20</v>
      </c>
      <c r="D179" s="122">
        <v>400.29694286659702</v>
      </c>
      <c r="E179" s="122">
        <v>380.78588892566802</v>
      </c>
      <c r="F179" s="122">
        <v>101.5</v>
      </c>
      <c r="G179" s="122">
        <v>26686.462857773098</v>
      </c>
      <c r="H179" s="122">
        <v>8715.6110085617802</v>
      </c>
      <c r="I179" s="122">
        <v>11236.8232240164</v>
      </c>
      <c r="J179" s="122">
        <v>3933.0959287393898</v>
      </c>
      <c r="K179" s="122">
        <v>8278.1979269355907</v>
      </c>
      <c r="L179" s="122">
        <v>3306.9111515193099</v>
      </c>
      <c r="M179" s="122"/>
      <c r="N179" s="214">
        <v>0.81</v>
      </c>
      <c r="O179" s="214">
        <v>0.75</v>
      </c>
      <c r="P179" s="214">
        <v>0.68</v>
      </c>
      <c r="Q179" s="214">
        <v>0.81</v>
      </c>
      <c r="R179" s="214">
        <v>0.55016747868453098</v>
      </c>
      <c r="S179" s="122"/>
    </row>
    <row r="180" spans="1:19" ht="12.75" x14ac:dyDescent="0.2">
      <c r="A180" s="122" t="s">
        <v>529</v>
      </c>
      <c r="B180" s="122">
        <v>15010</v>
      </c>
      <c r="C180" s="122">
        <v>-303</v>
      </c>
      <c r="D180" s="122">
        <v>78.245113302822901</v>
      </c>
      <c r="E180" s="122">
        <v>380.78588892566802</v>
      </c>
      <c r="F180" s="122">
        <v>100.3</v>
      </c>
      <c r="G180" s="122">
        <v>26081.704434274601</v>
      </c>
      <c r="H180" s="122">
        <v>5401.0504273608303</v>
      </c>
      <c r="I180" s="122">
        <v>9340.2535058288104</v>
      </c>
      <c r="J180" s="122">
        <v>4168.1192243741298</v>
      </c>
      <c r="K180" s="122">
        <v>12939.9157597222</v>
      </c>
      <c r="L180" s="122">
        <v>2519.2521813634899</v>
      </c>
      <c r="M180" s="122"/>
      <c r="N180" s="214">
        <v>0.81</v>
      </c>
      <c r="O180" s="214">
        <v>0.75</v>
      </c>
      <c r="P180" s="214">
        <v>0.68</v>
      </c>
      <c r="Q180" s="214">
        <v>0.81</v>
      </c>
      <c r="R180" s="214">
        <v>0.55016747868453098</v>
      </c>
      <c r="S180" s="122"/>
    </row>
    <row r="181" spans="1:19" ht="12.75" x14ac:dyDescent="0.2">
      <c r="A181" s="122" t="s">
        <v>530</v>
      </c>
      <c r="B181" s="122">
        <v>36977</v>
      </c>
      <c r="C181" s="122">
        <v>33</v>
      </c>
      <c r="D181" s="122">
        <v>413.45694266877501</v>
      </c>
      <c r="E181" s="122">
        <v>380.78588892566802</v>
      </c>
      <c r="F181" s="122">
        <v>101.5</v>
      </c>
      <c r="G181" s="122">
        <v>27563.796177918299</v>
      </c>
      <c r="H181" s="122">
        <v>9428.0010501978104</v>
      </c>
      <c r="I181" s="122">
        <v>11743.8487476067</v>
      </c>
      <c r="J181" s="122">
        <v>3900.49420189496</v>
      </c>
      <c r="K181" s="122">
        <v>8229.7092456820501</v>
      </c>
      <c r="L181" s="122">
        <v>3273.2364053358201</v>
      </c>
      <c r="M181" s="122"/>
      <c r="N181" s="214">
        <v>0.81</v>
      </c>
      <c r="O181" s="214">
        <v>0.75</v>
      </c>
      <c r="P181" s="214">
        <v>0.68</v>
      </c>
      <c r="Q181" s="214">
        <v>0.81</v>
      </c>
      <c r="R181" s="214">
        <v>0.55016747868453098</v>
      </c>
      <c r="S181" s="122"/>
    </row>
    <row r="182" spans="1:19" ht="12.75" x14ac:dyDescent="0.2">
      <c r="A182" s="122" t="s">
        <v>531</v>
      </c>
      <c r="B182" s="122">
        <v>18711</v>
      </c>
      <c r="C182" s="122">
        <v>-381</v>
      </c>
      <c r="D182" s="122">
        <v>0</v>
      </c>
      <c r="E182" s="122">
        <v>380.78588892566802</v>
      </c>
      <c r="F182" s="122">
        <v>99.3</v>
      </c>
      <c r="G182" s="122">
        <v>26863.248706211001</v>
      </c>
      <c r="H182" s="122">
        <v>6618.35612791313</v>
      </c>
      <c r="I182" s="122">
        <v>10320.389561804401</v>
      </c>
      <c r="J182" s="122">
        <v>4070.36888600361</v>
      </c>
      <c r="K182" s="122">
        <v>11232.575443919901</v>
      </c>
      <c r="L182" s="122">
        <v>3445.9527192037699</v>
      </c>
      <c r="M182" s="122"/>
      <c r="N182" s="214">
        <v>0.81</v>
      </c>
      <c r="O182" s="214">
        <v>0.75</v>
      </c>
      <c r="P182" s="214">
        <v>0.68</v>
      </c>
      <c r="Q182" s="214">
        <v>0.81</v>
      </c>
      <c r="R182" s="214">
        <v>0.55016747868453098</v>
      </c>
      <c r="S182" s="122"/>
    </row>
    <row r="183" spans="1:19" ht="12.75" x14ac:dyDescent="0.2">
      <c r="A183" s="122" t="s">
        <v>532</v>
      </c>
      <c r="B183" s="122">
        <v>53555</v>
      </c>
      <c r="C183" s="122">
        <v>-381</v>
      </c>
      <c r="D183" s="122">
        <v>0</v>
      </c>
      <c r="E183" s="122">
        <v>380.78588892566802</v>
      </c>
      <c r="F183" s="122">
        <v>99.3</v>
      </c>
      <c r="G183" s="122">
        <v>24667.1170104556</v>
      </c>
      <c r="H183" s="122">
        <v>7022.60460870925</v>
      </c>
      <c r="I183" s="122">
        <v>9492.4916447271098</v>
      </c>
      <c r="J183" s="122">
        <v>3700.7201138322898</v>
      </c>
      <c r="K183" s="122">
        <v>9531.6358447643906</v>
      </c>
      <c r="L183" s="122">
        <v>2948.7817710884901</v>
      </c>
      <c r="M183" s="122"/>
      <c r="N183" s="214">
        <v>0.81</v>
      </c>
      <c r="O183" s="214">
        <v>0.75</v>
      </c>
      <c r="P183" s="214">
        <v>0.68</v>
      </c>
      <c r="Q183" s="214">
        <v>0.81</v>
      </c>
      <c r="R183" s="214">
        <v>0.55016747868453098</v>
      </c>
      <c r="S183" s="122"/>
    </row>
    <row r="184" spans="1:19" ht="12.75" x14ac:dyDescent="0.2">
      <c r="A184" s="122" t="s">
        <v>533</v>
      </c>
      <c r="B184" s="122">
        <v>9006</v>
      </c>
      <c r="C184" s="122">
        <v>-144</v>
      </c>
      <c r="D184" s="122">
        <v>236.55235167415699</v>
      </c>
      <c r="E184" s="122">
        <v>380.78588892566802</v>
      </c>
      <c r="F184" s="122">
        <v>100.9</v>
      </c>
      <c r="G184" s="122">
        <v>26283.594630461699</v>
      </c>
      <c r="H184" s="122">
        <v>4410.4239394040296</v>
      </c>
      <c r="I184" s="122">
        <v>7568.9438317841104</v>
      </c>
      <c r="J184" s="122">
        <v>3724.2139045743902</v>
      </c>
      <c r="K184" s="122">
        <v>16498.034907560599</v>
      </c>
      <c r="L184" s="122">
        <v>2069.4964344203499</v>
      </c>
      <c r="M184" s="122"/>
      <c r="N184" s="214">
        <v>0.81</v>
      </c>
      <c r="O184" s="214">
        <v>0.75</v>
      </c>
      <c r="P184" s="214">
        <v>0.68</v>
      </c>
      <c r="Q184" s="214">
        <v>0.81</v>
      </c>
      <c r="R184" s="214">
        <v>0.55016747868453098</v>
      </c>
      <c r="S184" s="122"/>
    </row>
    <row r="185" spans="1:19" ht="12.75" x14ac:dyDescent="0.2">
      <c r="A185" s="122" t="s">
        <v>534</v>
      </c>
      <c r="B185" s="122">
        <v>25508</v>
      </c>
      <c r="C185" s="122">
        <v>-110</v>
      </c>
      <c r="D185" s="122">
        <v>271.221339683476</v>
      </c>
      <c r="E185" s="122">
        <v>380.78588892566802</v>
      </c>
      <c r="F185" s="122">
        <v>101</v>
      </c>
      <c r="G185" s="122">
        <v>27122.1339683476</v>
      </c>
      <c r="H185" s="122">
        <v>7952.8538478799801</v>
      </c>
      <c r="I185" s="122">
        <v>12059.013764622399</v>
      </c>
      <c r="J185" s="122">
        <v>4262.3930946824503</v>
      </c>
      <c r="K185" s="122">
        <v>8850.4099992567408</v>
      </c>
      <c r="L185" s="122">
        <v>2851.5001069620898</v>
      </c>
      <c r="M185" s="122"/>
      <c r="N185" s="214">
        <v>0.81</v>
      </c>
      <c r="O185" s="214">
        <v>0.75</v>
      </c>
      <c r="P185" s="214">
        <v>0.68</v>
      </c>
      <c r="Q185" s="214">
        <v>0.81</v>
      </c>
      <c r="R185" s="214">
        <v>0.55016747868453098</v>
      </c>
      <c r="S185" s="122"/>
    </row>
    <row r="186" spans="1:19" ht="12.75" x14ac:dyDescent="0.2">
      <c r="A186" s="122" t="s">
        <v>535</v>
      </c>
      <c r="B186" s="122">
        <v>12854</v>
      </c>
      <c r="C186" s="122">
        <v>-149</v>
      </c>
      <c r="D186" s="122">
        <v>231.83618421850599</v>
      </c>
      <c r="E186" s="122">
        <v>380.78588892566802</v>
      </c>
      <c r="F186" s="122">
        <v>100.9</v>
      </c>
      <c r="G186" s="122">
        <v>25759.5760242783</v>
      </c>
      <c r="H186" s="122">
        <v>7264.5934905865797</v>
      </c>
      <c r="I186" s="122">
        <v>10022.460950537399</v>
      </c>
      <c r="J186" s="122">
        <v>2999.79909619215</v>
      </c>
      <c r="K186" s="122">
        <v>11009.815632252799</v>
      </c>
      <c r="L186" s="122">
        <v>2545.7621374014302</v>
      </c>
      <c r="M186" s="122"/>
      <c r="N186" s="214">
        <v>0.81</v>
      </c>
      <c r="O186" s="214">
        <v>0.75</v>
      </c>
      <c r="P186" s="214">
        <v>0.68</v>
      </c>
      <c r="Q186" s="214">
        <v>0.81</v>
      </c>
      <c r="R186" s="214">
        <v>0.55016747868453098</v>
      </c>
      <c r="S186" s="122"/>
    </row>
    <row r="187" spans="1:19" ht="12.75" x14ac:dyDescent="0.2">
      <c r="A187" s="122" t="s">
        <v>536</v>
      </c>
      <c r="B187" s="122">
        <v>10506</v>
      </c>
      <c r="C187" s="122">
        <v>-381</v>
      </c>
      <c r="D187" s="122">
        <v>0</v>
      </c>
      <c r="E187" s="122">
        <v>380.78588892566802</v>
      </c>
      <c r="F187" s="122">
        <v>98.8</v>
      </c>
      <c r="G187" s="122">
        <v>27734.187522562701</v>
      </c>
      <c r="H187" s="122">
        <v>6652.1556541351601</v>
      </c>
      <c r="I187" s="122">
        <v>10667.959095677101</v>
      </c>
      <c r="J187" s="122">
        <v>4482.5449218077101</v>
      </c>
      <c r="K187" s="122">
        <v>11998.4980726472</v>
      </c>
      <c r="L187" s="122">
        <v>2868.3231859780099</v>
      </c>
      <c r="M187" s="122"/>
      <c r="N187" s="214">
        <v>0.81</v>
      </c>
      <c r="O187" s="214">
        <v>0.75</v>
      </c>
      <c r="P187" s="214">
        <v>0.68</v>
      </c>
      <c r="Q187" s="214">
        <v>0.81</v>
      </c>
      <c r="R187" s="214">
        <v>0.55016747868453098</v>
      </c>
      <c r="S187" s="122"/>
    </row>
    <row r="188" spans="1:19" ht="12.75" x14ac:dyDescent="0.2">
      <c r="A188" s="122" t="s">
        <v>537</v>
      </c>
      <c r="B188" s="122">
        <v>12455</v>
      </c>
      <c r="C188" s="122">
        <v>-301</v>
      </c>
      <c r="D188" s="122">
        <v>79.304327731166794</v>
      </c>
      <c r="E188" s="122">
        <v>380.78588892566802</v>
      </c>
      <c r="F188" s="122">
        <v>100.3</v>
      </c>
      <c r="G188" s="122">
        <v>26434.775910389199</v>
      </c>
      <c r="H188" s="122">
        <v>5831.5264574161401</v>
      </c>
      <c r="I188" s="122">
        <v>9189.6787166067497</v>
      </c>
      <c r="J188" s="122">
        <v>3623.5743535217998</v>
      </c>
      <c r="K188" s="122">
        <v>13514.840354866699</v>
      </c>
      <c r="L188" s="122">
        <v>2559.09200223281</v>
      </c>
      <c r="M188" s="122"/>
      <c r="N188" s="214">
        <v>0.81</v>
      </c>
      <c r="O188" s="214">
        <v>0.75</v>
      </c>
      <c r="P188" s="214">
        <v>0.68</v>
      </c>
      <c r="Q188" s="214">
        <v>0.81</v>
      </c>
      <c r="R188" s="214">
        <v>0.55016747868453098</v>
      </c>
      <c r="S188" s="122"/>
    </row>
    <row r="189" spans="1:19" ht="12.75" x14ac:dyDescent="0.2">
      <c r="A189" s="122" t="s">
        <v>538</v>
      </c>
      <c r="B189" s="122">
        <v>10980</v>
      </c>
      <c r="C189" s="122">
        <v>-381</v>
      </c>
      <c r="D189" s="122">
        <v>0</v>
      </c>
      <c r="E189" s="122">
        <v>380.78588892566802</v>
      </c>
      <c r="F189" s="122">
        <v>98.8</v>
      </c>
      <c r="G189" s="122">
        <v>27923.400263513999</v>
      </c>
      <c r="H189" s="122">
        <v>6758.5238353258301</v>
      </c>
      <c r="I189" s="122">
        <v>10334.8005850024</v>
      </c>
      <c r="J189" s="122">
        <v>4432.7652581457496</v>
      </c>
      <c r="K189" s="122">
        <v>12350.4594858166</v>
      </c>
      <c r="L189" s="122">
        <v>3053.1484033081101</v>
      </c>
      <c r="M189" s="122"/>
      <c r="N189" s="214">
        <v>0.81</v>
      </c>
      <c r="O189" s="214">
        <v>0.75</v>
      </c>
      <c r="P189" s="214">
        <v>0.68</v>
      </c>
      <c r="Q189" s="214">
        <v>0.81</v>
      </c>
      <c r="R189" s="214">
        <v>0.55016747868453098</v>
      </c>
      <c r="S189" s="122"/>
    </row>
    <row r="190" spans="1:19" ht="12.75" x14ac:dyDescent="0.2">
      <c r="A190" s="122" t="s">
        <v>539</v>
      </c>
      <c r="B190" s="122">
        <v>12669</v>
      </c>
      <c r="C190" s="122">
        <v>-381</v>
      </c>
      <c r="D190" s="122">
        <v>0</v>
      </c>
      <c r="E190" s="122">
        <v>380.78588892566802</v>
      </c>
      <c r="F190" s="122">
        <v>98.8</v>
      </c>
      <c r="G190" s="122">
        <v>26412.616391220799</v>
      </c>
      <c r="H190" s="122">
        <v>6445.8432734657699</v>
      </c>
      <c r="I190" s="122">
        <v>9454.8712346643497</v>
      </c>
      <c r="J190" s="122">
        <v>4202.3626433539503</v>
      </c>
      <c r="K190" s="122">
        <v>11977.458092520799</v>
      </c>
      <c r="L190" s="122">
        <v>2800.9330267526402</v>
      </c>
      <c r="M190" s="122"/>
      <c r="N190" s="214">
        <v>0.81</v>
      </c>
      <c r="O190" s="214">
        <v>0.75</v>
      </c>
      <c r="P190" s="214">
        <v>0.68</v>
      </c>
      <c r="Q190" s="214">
        <v>0.81</v>
      </c>
      <c r="R190" s="214">
        <v>0.55016747868453098</v>
      </c>
      <c r="S190" s="122"/>
    </row>
    <row r="191" spans="1:19" ht="12.75" x14ac:dyDescent="0.2">
      <c r="A191" s="122" t="s">
        <v>540</v>
      </c>
      <c r="B191" s="122">
        <v>15315</v>
      </c>
      <c r="C191" s="122">
        <v>-125</v>
      </c>
      <c r="D191" s="122">
        <v>255.39394148114701</v>
      </c>
      <c r="E191" s="122">
        <v>380.78588892566802</v>
      </c>
      <c r="F191" s="122">
        <v>101</v>
      </c>
      <c r="G191" s="122">
        <v>25539.394148114701</v>
      </c>
      <c r="H191" s="122">
        <v>6596.5068916668097</v>
      </c>
      <c r="I191" s="122">
        <v>9788.66372666604</v>
      </c>
      <c r="J191" s="122">
        <v>3888.3599014496299</v>
      </c>
      <c r="K191" s="122">
        <v>11083.8227809276</v>
      </c>
      <c r="L191" s="122">
        <v>2240.6714920255199</v>
      </c>
      <c r="M191" s="122"/>
      <c r="N191" s="214">
        <v>0.81</v>
      </c>
      <c r="O191" s="214">
        <v>0.75</v>
      </c>
      <c r="P191" s="214">
        <v>0.68</v>
      </c>
      <c r="Q191" s="214">
        <v>0.81</v>
      </c>
      <c r="R191" s="214">
        <v>0.55016747868453098</v>
      </c>
      <c r="S191" s="122"/>
    </row>
    <row r="192" spans="1:19" ht="12.75" x14ac:dyDescent="0.2">
      <c r="A192" s="122" t="s">
        <v>541</v>
      </c>
      <c r="B192" s="122">
        <v>11619</v>
      </c>
      <c r="C192" s="122">
        <v>-381</v>
      </c>
      <c r="D192" s="122">
        <v>0</v>
      </c>
      <c r="E192" s="122">
        <v>380.78588892566802</v>
      </c>
      <c r="F192" s="122">
        <v>98.9</v>
      </c>
      <c r="G192" s="122">
        <v>28120.468479351399</v>
      </c>
      <c r="H192" s="122">
        <v>6664.6936913764603</v>
      </c>
      <c r="I192" s="122">
        <v>10565.8067511033</v>
      </c>
      <c r="J192" s="122">
        <v>4715.9324250889103</v>
      </c>
      <c r="K192" s="122">
        <v>12538.0438691982</v>
      </c>
      <c r="L192" s="122">
        <v>2608.4092544496002</v>
      </c>
      <c r="M192" s="122"/>
      <c r="N192" s="214">
        <v>0.81</v>
      </c>
      <c r="O192" s="214">
        <v>0.75</v>
      </c>
      <c r="P192" s="214">
        <v>0.68</v>
      </c>
      <c r="Q192" s="214">
        <v>0.81</v>
      </c>
      <c r="R192" s="214">
        <v>0.55016747868453098</v>
      </c>
      <c r="S192" s="122"/>
    </row>
    <row r="193" spans="1:19" ht="12.75" x14ac:dyDescent="0.2">
      <c r="A193" s="122" t="s">
        <v>542</v>
      </c>
      <c r="B193" s="122">
        <v>57092</v>
      </c>
      <c r="C193" s="122">
        <v>-381</v>
      </c>
      <c r="D193" s="122">
        <v>0</v>
      </c>
      <c r="E193" s="122">
        <v>380.78588892566802</v>
      </c>
      <c r="F193" s="122">
        <v>99.6</v>
      </c>
      <c r="G193" s="122">
        <v>27538.561825474299</v>
      </c>
      <c r="H193" s="122">
        <v>7634.37887261383</v>
      </c>
      <c r="I193" s="122">
        <v>10673.634690556401</v>
      </c>
      <c r="J193" s="122">
        <v>3912.2282532245499</v>
      </c>
      <c r="K193" s="122">
        <v>9894.0458899690293</v>
      </c>
      <c r="L193" s="122">
        <v>4862.1495113964402</v>
      </c>
      <c r="M193" s="122"/>
      <c r="N193" s="214">
        <v>0.81</v>
      </c>
      <c r="O193" s="214">
        <v>0.75</v>
      </c>
      <c r="P193" s="214">
        <v>0.68</v>
      </c>
      <c r="Q193" s="214">
        <v>0.81</v>
      </c>
      <c r="R193" s="214">
        <v>0.55016747868453098</v>
      </c>
      <c r="S193" s="122"/>
    </row>
    <row r="194" spans="1:19" ht="12.75" x14ac:dyDescent="0.2">
      <c r="A194" s="122" t="s">
        <v>543</v>
      </c>
      <c r="B194" s="122">
        <v>9293</v>
      </c>
      <c r="C194" s="122">
        <v>-381</v>
      </c>
      <c r="D194" s="122">
        <v>0</v>
      </c>
      <c r="E194" s="122">
        <v>380.78588892566802</v>
      </c>
      <c r="F194" s="122">
        <v>98.3</v>
      </c>
      <c r="G194" s="122">
        <v>27450.818556491598</v>
      </c>
      <c r="H194" s="122">
        <v>5962.3686997418799</v>
      </c>
      <c r="I194" s="122">
        <v>9941.4734133829006</v>
      </c>
      <c r="J194" s="122">
        <v>4473.3829457163902</v>
      </c>
      <c r="K194" s="122">
        <v>12776.6090528718</v>
      </c>
      <c r="L194" s="122">
        <v>3224.91092710988</v>
      </c>
      <c r="M194" s="122"/>
      <c r="N194" s="214">
        <v>0.81</v>
      </c>
      <c r="O194" s="214">
        <v>0.75</v>
      </c>
      <c r="P194" s="214">
        <v>0.68</v>
      </c>
      <c r="Q194" s="214">
        <v>0.81</v>
      </c>
      <c r="R194" s="214">
        <v>0.55016747868453098</v>
      </c>
      <c r="S194" s="122"/>
    </row>
    <row r="195" spans="1:19" ht="12.75" x14ac:dyDescent="0.2">
      <c r="A195" s="122" t="s">
        <v>544</v>
      </c>
      <c r="B195" s="122">
        <v>54180</v>
      </c>
      <c r="C195" s="122">
        <v>-381</v>
      </c>
      <c r="D195" s="122">
        <v>0</v>
      </c>
      <c r="E195" s="122">
        <v>380.78588892566802</v>
      </c>
      <c r="F195" s="122">
        <v>99.5</v>
      </c>
      <c r="G195" s="122">
        <v>27409.740818261998</v>
      </c>
      <c r="H195" s="122">
        <v>7609.7544779502196</v>
      </c>
      <c r="I195" s="122">
        <v>10080.901886989201</v>
      </c>
      <c r="J195" s="122">
        <v>3943.9522487715099</v>
      </c>
      <c r="K195" s="122">
        <v>11182.2887013898</v>
      </c>
      <c r="L195" s="122">
        <v>3536.4174982536301</v>
      </c>
      <c r="M195" s="122"/>
      <c r="N195" s="214">
        <v>0.81</v>
      </c>
      <c r="O195" s="214">
        <v>0.75</v>
      </c>
      <c r="P195" s="214">
        <v>0.68</v>
      </c>
      <c r="Q195" s="214">
        <v>0.81</v>
      </c>
      <c r="R195" s="214">
        <v>0.55016747868453098</v>
      </c>
      <c r="S195" s="122"/>
    </row>
    <row r="196" spans="1:19" ht="12.75" x14ac:dyDescent="0.2">
      <c r="A196" s="122" t="s">
        <v>545</v>
      </c>
      <c r="B196" s="122">
        <v>23494</v>
      </c>
      <c r="C196" s="122">
        <v>-381</v>
      </c>
      <c r="D196" s="122">
        <v>0</v>
      </c>
      <c r="E196" s="122">
        <v>380.78588892566802</v>
      </c>
      <c r="F196" s="122">
        <v>99.1</v>
      </c>
      <c r="G196" s="122">
        <v>27733.012279682102</v>
      </c>
      <c r="H196" s="122">
        <v>6756.48540652877</v>
      </c>
      <c r="I196" s="122">
        <v>10797.245992747799</v>
      </c>
      <c r="J196" s="122">
        <v>3999.4368940111599</v>
      </c>
      <c r="K196" s="122">
        <v>12263.232226001899</v>
      </c>
      <c r="L196" s="122">
        <v>2743.6907365972002</v>
      </c>
      <c r="M196" s="122"/>
      <c r="N196" s="214">
        <v>0.81</v>
      </c>
      <c r="O196" s="214">
        <v>0.75</v>
      </c>
      <c r="P196" s="214">
        <v>0.68</v>
      </c>
      <c r="Q196" s="214">
        <v>0.81</v>
      </c>
      <c r="R196" s="214">
        <v>0.55016747868453098</v>
      </c>
      <c r="S196" s="122"/>
    </row>
    <row r="197" spans="1:19" ht="12.75" x14ac:dyDescent="0.2">
      <c r="A197" s="122" t="s">
        <v>546</v>
      </c>
      <c r="B197" s="122">
        <v>15662</v>
      </c>
      <c r="C197" s="122">
        <v>-381</v>
      </c>
      <c r="D197" s="122">
        <v>0</v>
      </c>
      <c r="E197" s="122">
        <v>380.78588892566802</v>
      </c>
      <c r="F197" s="122">
        <v>99</v>
      </c>
      <c r="G197" s="122">
        <v>27267.385067319501</v>
      </c>
      <c r="H197" s="122">
        <v>6559.5637765589699</v>
      </c>
      <c r="I197" s="122">
        <v>10023.8840545151</v>
      </c>
      <c r="J197" s="122">
        <v>4123.1609123384997</v>
      </c>
      <c r="K197" s="122">
        <v>12423.6773824507</v>
      </c>
      <c r="L197" s="122">
        <v>2852.3991839673199</v>
      </c>
      <c r="M197" s="122"/>
      <c r="N197" s="214">
        <v>0.81</v>
      </c>
      <c r="O197" s="214">
        <v>0.75</v>
      </c>
      <c r="P197" s="214">
        <v>0.68</v>
      </c>
      <c r="Q197" s="214">
        <v>0.81</v>
      </c>
      <c r="R197" s="214">
        <v>0.55016747868453098</v>
      </c>
      <c r="S197" s="122"/>
    </row>
    <row r="198" spans="1:19" ht="12.75" x14ac:dyDescent="0.2">
      <c r="A198" s="122" t="s">
        <v>547</v>
      </c>
      <c r="B198" s="122">
        <v>11165</v>
      </c>
      <c r="C198" s="122">
        <v>-381</v>
      </c>
      <c r="D198" s="122">
        <v>0</v>
      </c>
      <c r="E198" s="122">
        <v>380.78588892566802</v>
      </c>
      <c r="F198" s="122">
        <v>99.2</v>
      </c>
      <c r="G198" s="122">
        <v>26678.775584241299</v>
      </c>
      <c r="H198" s="122">
        <v>7336.7075904344701</v>
      </c>
      <c r="I198" s="122">
        <v>11204.8877316169</v>
      </c>
      <c r="J198" s="122">
        <v>4460.6190657341303</v>
      </c>
      <c r="K198" s="122">
        <v>9542.41460879244</v>
      </c>
      <c r="L198" s="122">
        <v>2853.3126734590901</v>
      </c>
      <c r="M198" s="122"/>
      <c r="N198" s="214">
        <v>0.81</v>
      </c>
      <c r="O198" s="214">
        <v>0.75</v>
      </c>
      <c r="P198" s="214">
        <v>0.68</v>
      </c>
      <c r="Q198" s="214">
        <v>0.81</v>
      </c>
      <c r="R198" s="214">
        <v>0.55016747868453098</v>
      </c>
      <c r="S198" s="122"/>
    </row>
    <row r="199" spans="1:19" ht="12.75" x14ac:dyDescent="0.2">
      <c r="A199" s="122" t="s">
        <v>548</v>
      </c>
      <c r="B199" s="122">
        <v>38381</v>
      </c>
      <c r="C199" s="122">
        <v>-381</v>
      </c>
      <c r="D199" s="122">
        <v>0</v>
      </c>
      <c r="E199" s="122">
        <v>380.78588892566802</v>
      </c>
      <c r="F199" s="122">
        <v>98.5</v>
      </c>
      <c r="G199" s="122">
        <v>27715.656053562001</v>
      </c>
      <c r="H199" s="122">
        <v>7376.0048833712899</v>
      </c>
      <c r="I199" s="122">
        <v>10647.0027757567</v>
      </c>
      <c r="J199" s="122">
        <v>3954.7426992120199</v>
      </c>
      <c r="K199" s="122">
        <v>11400.805764266401</v>
      </c>
      <c r="L199" s="122">
        <v>3329.8266122053901</v>
      </c>
      <c r="M199" s="122"/>
      <c r="N199" s="214">
        <v>0.81</v>
      </c>
      <c r="O199" s="214">
        <v>0.75</v>
      </c>
      <c r="P199" s="214">
        <v>0.68</v>
      </c>
      <c r="Q199" s="214">
        <v>0.81</v>
      </c>
      <c r="R199" s="214">
        <v>0.55016747868453098</v>
      </c>
      <c r="S199" s="122"/>
    </row>
    <row r="200" spans="1:19" ht="12.75" x14ac:dyDescent="0.2">
      <c r="A200" s="122" t="s">
        <v>549</v>
      </c>
      <c r="B200" s="122">
        <v>12601</v>
      </c>
      <c r="C200" s="122">
        <v>-381</v>
      </c>
      <c r="D200" s="122">
        <v>0</v>
      </c>
      <c r="E200" s="122">
        <v>380.78588892566802</v>
      </c>
      <c r="F200" s="122">
        <v>98.2</v>
      </c>
      <c r="G200" s="122">
        <v>28596.256030107099</v>
      </c>
      <c r="H200" s="122">
        <v>6034.1938374303199</v>
      </c>
      <c r="I200" s="122">
        <v>10470.890189416399</v>
      </c>
      <c r="J200" s="122">
        <v>4078.7824699504099</v>
      </c>
      <c r="K200" s="122">
        <v>13877.3487338218</v>
      </c>
      <c r="L200" s="122">
        <v>3346.5569978192402</v>
      </c>
      <c r="M200" s="122"/>
      <c r="N200" s="214">
        <v>0.81</v>
      </c>
      <c r="O200" s="214">
        <v>0.75</v>
      </c>
      <c r="P200" s="214">
        <v>0.68</v>
      </c>
      <c r="Q200" s="214">
        <v>0.81</v>
      </c>
      <c r="R200" s="214">
        <v>0.55016747868453098</v>
      </c>
      <c r="S200" s="122"/>
    </row>
    <row r="201" spans="1:19" ht="12.75" x14ac:dyDescent="0.2">
      <c r="A201" s="122" t="s">
        <v>550</v>
      </c>
      <c r="B201" s="122">
        <v>12682</v>
      </c>
      <c r="C201" s="122">
        <v>85</v>
      </c>
      <c r="D201" s="122">
        <v>465.47896120138898</v>
      </c>
      <c r="E201" s="122">
        <v>380.78588892566802</v>
      </c>
      <c r="F201" s="122">
        <v>101.7</v>
      </c>
      <c r="G201" s="122">
        <v>27381.1153647875</v>
      </c>
      <c r="H201" s="122">
        <v>7341.42659195745</v>
      </c>
      <c r="I201" s="122">
        <v>11630.2777887718</v>
      </c>
      <c r="J201" s="122">
        <v>4292.0367941232698</v>
      </c>
      <c r="K201" s="122">
        <v>10358.0992818125</v>
      </c>
      <c r="L201" s="122">
        <v>2550.5070725123301</v>
      </c>
      <c r="M201" s="122"/>
      <c r="N201" s="214">
        <v>0.81</v>
      </c>
      <c r="O201" s="214">
        <v>0.75</v>
      </c>
      <c r="P201" s="214">
        <v>0.68</v>
      </c>
      <c r="Q201" s="214">
        <v>0.81</v>
      </c>
      <c r="R201" s="214">
        <v>0.55016747868453098</v>
      </c>
      <c r="S201" s="122"/>
    </row>
    <row r="202" spans="1:19" ht="12.75" x14ac:dyDescent="0.2">
      <c r="A202" s="19" t="s">
        <v>551</v>
      </c>
      <c r="B202" s="122"/>
      <c r="C202" s="122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214"/>
      <c r="O202" s="214"/>
      <c r="P202" s="214"/>
      <c r="Q202" s="214"/>
      <c r="R202" s="214"/>
      <c r="S202" s="122"/>
    </row>
    <row r="203" spans="1:19" ht="12.75" x14ac:dyDescent="0.2">
      <c r="A203" s="122" t="s">
        <v>552</v>
      </c>
      <c r="B203" s="122">
        <v>25841</v>
      </c>
      <c r="C203" s="122">
        <v>-381</v>
      </c>
      <c r="D203" s="122">
        <v>0</v>
      </c>
      <c r="E203" s="122">
        <v>380.78588892566802</v>
      </c>
      <c r="F203" s="122">
        <v>97.7</v>
      </c>
      <c r="G203" s="122">
        <v>27922.046517717401</v>
      </c>
      <c r="H203" s="122">
        <v>6218.1007015540199</v>
      </c>
      <c r="I203" s="122">
        <v>9350.3208955333594</v>
      </c>
      <c r="J203" s="122">
        <v>3928.2198308553702</v>
      </c>
      <c r="K203" s="122">
        <v>13878.1025852805</v>
      </c>
      <c r="L203" s="122">
        <v>3562.89997990547</v>
      </c>
      <c r="M203" s="122"/>
      <c r="N203" s="214">
        <v>0.81</v>
      </c>
      <c r="O203" s="214">
        <v>0.75</v>
      </c>
      <c r="P203" s="214">
        <v>0.68</v>
      </c>
      <c r="Q203" s="214">
        <v>0.81</v>
      </c>
      <c r="R203" s="214">
        <v>0.55016747868453098</v>
      </c>
      <c r="S203" s="122"/>
    </row>
    <row r="204" spans="1:19" ht="12.75" x14ac:dyDescent="0.2">
      <c r="A204" s="122" t="s">
        <v>553</v>
      </c>
      <c r="B204" s="122">
        <v>8505</v>
      </c>
      <c r="C204" s="122">
        <v>-381</v>
      </c>
      <c r="D204" s="122">
        <v>0</v>
      </c>
      <c r="E204" s="122">
        <v>380.78588892566802</v>
      </c>
      <c r="F204" s="122">
        <v>98.3</v>
      </c>
      <c r="G204" s="122">
        <v>27496.590971710899</v>
      </c>
      <c r="H204" s="122">
        <v>6432.34457739752</v>
      </c>
      <c r="I204" s="122">
        <v>9232.6004179882402</v>
      </c>
      <c r="J204" s="122">
        <v>3643.7077806960901</v>
      </c>
      <c r="K204" s="122">
        <v>13842.9241320237</v>
      </c>
      <c r="L204" s="122">
        <v>3038.0779989245302</v>
      </c>
      <c r="M204" s="122"/>
      <c r="N204" s="214">
        <v>0.81</v>
      </c>
      <c r="O204" s="214">
        <v>0.75</v>
      </c>
      <c r="P204" s="214">
        <v>0.68</v>
      </c>
      <c r="Q204" s="214">
        <v>0.81</v>
      </c>
      <c r="R204" s="214">
        <v>0.55016747868453098</v>
      </c>
      <c r="S204" s="122"/>
    </row>
    <row r="205" spans="1:19" ht="12.75" x14ac:dyDescent="0.2">
      <c r="A205" s="122" t="s">
        <v>554</v>
      </c>
      <c r="B205" s="122">
        <v>10625</v>
      </c>
      <c r="C205" s="122">
        <v>-381</v>
      </c>
      <c r="D205" s="122">
        <v>0</v>
      </c>
      <c r="E205" s="122">
        <v>380.78588892566802</v>
      </c>
      <c r="F205" s="122">
        <v>97.3</v>
      </c>
      <c r="G205" s="122">
        <v>30636.5366657671</v>
      </c>
      <c r="H205" s="122">
        <v>5239.1393077165103</v>
      </c>
      <c r="I205" s="122">
        <v>9763.0264893449894</v>
      </c>
      <c r="J205" s="122">
        <v>4591.1372668664999</v>
      </c>
      <c r="K205" s="122">
        <v>16272.514615738401</v>
      </c>
      <c r="L205" s="122">
        <v>5030.9294651670698</v>
      </c>
      <c r="M205" s="122"/>
      <c r="N205" s="214">
        <v>0.81</v>
      </c>
      <c r="O205" s="214">
        <v>0.75</v>
      </c>
      <c r="P205" s="214">
        <v>0.68</v>
      </c>
      <c r="Q205" s="214">
        <v>0.81</v>
      </c>
      <c r="R205" s="214">
        <v>0.55016747868453098</v>
      </c>
      <c r="S205" s="122"/>
    </row>
    <row r="206" spans="1:19" ht="12.75" x14ac:dyDescent="0.2">
      <c r="A206" s="122" t="s">
        <v>555</v>
      </c>
      <c r="B206" s="122">
        <v>11379</v>
      </c>
      <c r="C206" s="122">
        <v>-381</v>
      </c>
      <c r="D206" s="122">
        <v>0</v>
      </c>
      <c r="E206" s="122">
        <v>380.78588892566802</v>
      </c>
      <c r="F206" s="122">
        <v>97.4</v>
      </c>
      <c r="G206" s="122">
        <v>27626.747368366399</v>
      </c>
      <c r="H206" s="122">
        <v>7382.7013611085304</v>
      </c>
      <c r="I206" s="122">
        <v>10712.940780275299</v>
      </c>
      <c r="J206" s="122">
        <v>4873.0745769695104</v>
      </c>
      <c r="K206" s="122">
        <v>10723.946738861699</v>
      </c>
      <c r="L206" s="122">
        <v>2929.9552814335302</v>
      </c>
      <c r="M206" s="122"/>
      <c r="N206" s="214">
        <v>0.81</v>
      </c>
      <c r="O206" s="214">
        <v>0.75</v>
      </c>
      <c r="P206" s="214">
        <v>0.68</v>
      </c>
      <c r="Q206" s="214">
        <v>0.81</v>
      </c>
      <c r="R206" s="214">
        <v>0.55016747868453098</v>
      </c>
      <c r="S206" s="122"/>
    </row>
    <row r="207" spans="1:19" ht="12.75" x14ac:dyDescent="0.2">
      <c r="A207" s="122" t="s">
        <v>556</v>
      </c>
      <c r="B207" s="122">
        <v>8945</v>
      </c>
      <c r="C207" s="122">
        <v>-381</v>
      </c>
      <c r="D207" s="122">
        <v>0</v>
      </c>
      <c r="E207" s="122">
        <v>380.78588892566802</v>
      </c>
      <c r="F207" s="122">
        <v>97.9</v>
      </c>
      <c r="G207" s="122">
        <v>26980.991575573898</v>
      </c>
      <c r="H207" s="122">
        <v>6012.1507153387001</v>
      </c>
      <c r="I207" s="122">
        <v>9030.9777572644507</v>
      </c>
      <c r="J207" s="122">
        <v>4134.3136904173198</v>
      </c>
      <c r="K207" s="122">
        <v>12844.3169351578</v>
      </c>
      <c r="L207" s="122">
        <v>3858.2545015475098</v>
      </c>
      <c r="M207" s="122"/>
      <c r="N207" s="214">
        <v>0.81</v>
      </c>
      <c r="O207" s="214">
        <v>0.75</v>
      </c>
      <c r="P207" s="214">
        <v>0.68</v>
      </c>
      <c r="Q207" s="214">
        <v>0.81</v>
      </c>
      <c r="R207" s="214">
        <v>0.55016747868453098</v>
      </c>
      <c r="S207" s="122"/>
    </row>
    <row r="208" spans="1:19" ht="12.75" x14ac:dyDescent="0.2">
      <c r="A208" s="122" t="s">
        <v>557</v>
      </c>
      <c r="B208" s="122">
        <v>11824</v>
      </c>
      <c r="C208" s="122">
        <v>-381</v>
      </c>
      <c r="D208" s="122">
        <v>0</v>
      </c>
      <c r="E208" s="122">
        <v>380.78588892566802</v>
      </c>
      <c r="F208" s="122">
        <v>97.3</v>
      </c>
      <c r="G208" s="122">
        <v>27347.173950284501</v>
      </c>
      <c r="H208" s="122">
        <v>4528.23721965201</v>
      </c>
      <c r="I208" s="122">
        <v>8017.3771744202904</v>
      </c>
      <c r="J208" s="122">
        <v>4408.4000929272397</v>
      </c>
      <c r="K208" s="122">
        <v>16058.5299866368</v>
      </c>
      <c r="L208" s="122">
        <v>3019.3488956430501</v>
      </c>
      <c r="M208" s="122"/>
      <c r="N208" s="214">
        <v>0.81</v>
      </c>
      <c r="O208" s="214">
        <v>0.75</v>
      </c>
      <c r="P208" s="214">
        <v>0.68</v>
      </c>
      <c r="Q208" s="214">
        <v>0.81</v>
      </c>
      <c r="R208" s="214">
        <v>0.55016747868453098</v>
      </c>
      <c r="S208" s="122"/>
    </row>
    <row r="209" spans="1:19" ht="12.75" x14ac:dyDescent="0.2">
      <c r="A209" s="122" t="s">
        <v>558</v>
      </c>
      <c r="B209" s="122">
        <v>15420</v>
      </c>
      <c r="C209" s="122">
        <v>-381</v>
      </c>
      <c r="D209" s="122">
        <v>0</v>
      </c>
      <c r="E209" s="122">
        <v>380.78588892566802</v>
      </c>
      <c r="F209" s="122">
        <v>98.9</v>
      </c>
      <c r="G209" s="122">
        <v>27140.905186673401</v>
      </c>
      <c r="H209" s="122">
        <v>9138.3131766875595</v>
      </c>
      <c r="I209" s="122">
        <v>12108.3945556051</v>
      </c>
      <c r="J209" s="122">
        <v>3676.7310434071701</v>
      </c>
      <c r="K209" s="122">
        <v>8455.4473837228506</v>
      </c>
      <c r="L209" s="122">
        <v>2378.3414273213002</v>
      </c>
      <c r="M209" s="122"/>
      <c r="N209" s="214">
        <v>0.81</v>
      </c>
      <c r="O209" s="214">
        <v>0.75</v>
      </c>
      <c r="P209" s="214">
        <v>0.68</v>
      </c>
      <c r="Q209" s="214">
        <v>0.81</v>
      </c>
      <c r="R209" s="214">
        <v>0.55016747868453098</v>
      </c>
      <c r="S209" s="122"/>
    </row>
    <row r="210" spans="1:19" ht="12.75" x14ac:dyDescent="0.2">
      <c r="A210" s="122" t="s">
        <v>559</v>
      </c>
      <c r="B210" s="122">
        <v>89245</v>
      </c>
      <c r="C210" s="122">
        <v>-381</v>
      </c>
      <c r="D210" s="122">
        <v>0</v>
      </c>
      <c r="E210" s="122">
        <v>380.78588892566802</v>
      </c>
      <c r="F210" s="122">
        <v>98.9</v>
      </c>
      <c r="G210" s="122">
        <v>25163.802838093899</v>
      </c>
      <c r="H210" s="122">
        <v>6859.9756395080403</v>
      </c>
      <c r="I210" s="122">
        <v>8867.14399256059</v>
      </c>
      <c r="J210" s="122">
        <v>3401.17710714539</v>
      </c>
      <c r="K210" s="122">
        <v>10521.6406841068</v>
      </c>
      <c r="L210" s="122">
        <v>3856.1624793948399</v>
      </c>
      <c r="M210" s="122"/>
      <c r="N210" s="214">
        <v>0.81</v>
      </c>
      <c r="O210" s="214">
        <v>0.75</v>
      </c>
      <c r="P210" s="214">
        <v>0.68</v>
      </c>
      <c r="Q210" s="214">
        <v>0.81</v>
      </c>
      <c r="R210" s="214">
        <v>0.55016747868453098</v>
      </c>
      <c r="S210" s="122"/>
    </row>
    <row r="211" spans="1:19" ht="12.75" x14ac:dyDescent="0.2">
      <c r="A211" s="122" t="s">
        <v>560</v>
      </c>
      <c r="B211" s="122">
        <v>11802</v>
      </c>
      <c r="C211" s="122">
        <v>-381</v>
      </c>
      <c r="D211" s="122">
        <v>0</v>
      </c>
      <c r="E211" s="122">
        <v>380.78588892566802</v>
      </c>
      <c r="F211" s="122">
        <v>98</v>
      </c>
      <c r="G211" s="122">
        <v>27696.6290044163</v>
      </c>
      <c r="H211" s="122">
        <v>7586.8212459829601</v>
      </c>
      <c r="I211" s="122">
        <v>10692.714814024401</v>
      </c>
      <c r="J211" s="122">
        <v>4121.0872899943997</v>
      </c>
      <c r="K211" s="122">
        <v>11042.238115129299</v>
      </c>
      <c r="L211" s="122">
        <v>3244.8581993057401</v>
      </c>
      <c r="M211" s="122"/>
      <c r="N211" s="214">
        <v>0.81</v>
      </c>
      <c r="O211" s="214">
        <v>0.75</v>
      </c>
      <c r="P211" s="214">
        <v>0.68</v>
      </c>
      <c r="Q211" s="214">
        <v>0.81</v>
      </c>
      <c r="R211" s="214">
        <v>0.55016747868453098</v>
      </c>
      <c r="S211" s="122"/>
    </row>
    <row r="212" spans="1:19" ht="12.75" x14ac:dyDescent="0.2">
      <c r="A212" s="122" t="s">
        <v>561</v>
      </c>
      <c r="B212" s="122">
        <v>24270</v>
      </c>
      <c r="C212" s="122">
        <v>-381</v>
      </c>
      <c r="D212" s="122">
        <v>0</v>
      </c>
      <c r="E212" s="122">
        <v>380.78588892566802</v>
      </c>
      <c r="F212" s="122">
        <v>97.9</v>
      </c>
      <c r="G212" s="122">
        <v>27157.9335370915</v>
      </c>
      <c r="H212" s="122">
        <v>6175.7011541983702</v>
      </c>
      <c r="I212" s="122">
        <v>9018.3445308922492</v>
      </c>
      <c r="J212" s="122">
        <v>3797.2691765518398</v>
      </c>
      <c r="K212" s="122">
        <v>13211.431860082301</v>
      </c>
      <c r="L212" s="122">
        <v>3832.3863895792501</v>
      </c>
      <c r="M212" s="122"/>
      <c r="N212" s="214">
        <v>0.81</v>
      </c>
      <c r="O212" s="214">
        <v>0.75</v>
      </c>
      <c r="P212" s="214">
        <v>0.68</v>
      </c>
      <c r="Q212" s="214">
        <v>0.81</v>
      </c>
      <c r="R212" s="214">
        <v>0.55016747868453098</v>
      </c>
      <c r="S212" s="122"/>
    </row>
    <row r="213" spans="1:19" ht="12.75" x14ac:dyDescent="0.2">
      <c r="A213" s="122" t="s">
        <v>562</v>
      </c>
      <c r="B213" s="122">
        <v>3663</v>
      </c>
      <c r="C213" s="122">
        <v>-381</v>
      </c>
      <c r="D213" s="122">
        <v>0</v>
      </c>
      <c r="E213" s="122">
        <v>380.78588892566802</v>
      </c>
      <c r="F213" s="122">
        <v>97.6</v>
      </c>
      <c r="G213" s="122">
        <v>29680.0063008734</v>
      </c>
      <c r="H213" s="122">
        <v>4970.6128582382598</v>
      </c>
      <c r="I213" s="122">
        <v>8661.3931229476202</v>
      </c>
      <c r="J213" s="122">
        <v>3710.4116857098002</v>
      </c>
      <c r="K213" s="122">
        <v>17800.552060525599</v>
      </c>
      <c r="L213" s="122">
        <v>4028.2968624034602</v>
      </c>
      <c r="M213" s="122"/>
      <c r="N213" s="214">
        <v>0.81</v>
      </c>
      <c r="O213" s="214">
        <v>0.75</v>
      </c>
      <c r="P213" s="214">
        <v>0.68</v>
      </c>
      <c r="Q213" s="214">
        <v>0.81</v>
      </c>
      <c r="R213" s="214">
        <v>0.55016747868453098</v>
      </c>
      <c r="S213" s="122"/>
    </row>
    <row r="214" spans="1:19" ht="12.75" x14ac:dyDescent="0.2">
      <c r="A214" s="122" t="s">
        <v>563</v>
      </c>
      <c r="B214" s="122">
        <v>4032</v>
      </c>
      <c r="C214" s="122">
        <v>-381</v>
      </c>
      <c r="D214" s="122">
        <v>0</v>
      </c>
      <c r="E214" s="122">
        <v>380.78588892566802</v>
      </c>
      <c r="F214" s="122">
        <v>97.7</v>
      </c>
      <c r="G214" s="122">
        <v>27809.736852420399</v>
      </c>
      <c r="H214" s="122">
        <v>5606.11896587502</v>
      </c>
      <c r="I214" s="122">
        <v>10041.4246631936</v>
      </c>
      <c r="J214" s="122">
        <v>4789.6744908597602</v>
      </c>
      <c r="K214" s="122">
        <v>13321.631328690801</v>
      </c>
      <c r="L214" s="122">
        <v>3072.1771608230702</v>
      </c>
      <c r="M214" s="122"/>
      <c r="N214" s="214">
        <v>0.81</v>
      </c>
      <c r="O214" s="214">
        <v>0.75</v>
      </c>
      <c r="P214" s="214">
        <v>0.68</v>
      </c>
      <c r="Q214" s="214">
        <v>0.81</v>
      </c>
      <c r="R214" s="214">
        <v>0.55016747868453098</v>
      </c>
      <c r="S214" s="122"/>
    </row>
    <row r="215" spans="1:19" ht="12.75" x14ac:dyDescent="0.2">
      <c r="A215" s="122" t="s">
        <v>564</v>
      </c>
      <c r="B215" s="122">
        <v>13208</v>
      </c>
      <c r="C215" s="122">
        <v>-381</v>
      </c>
      <c r="D215" s="122">
        <v>0</v>
      </c>
      <c r="E215" s="122">
        <v>380.78588892566802</v>
      </c>
      <c r="F215" s="122">
        <v>97.9</v>
      </c>
      <c r="G215" s="122">
        <v>27451.7661093836</v>
      </c>
      <c r="H215" s="122">
        <v>5711.6170407242398</v>
      </c>
      <c r="I215" s="122">
        <v>9681.0303058579302</v>
      </c>
      <c r="J215" s="122">
        <v>4422.7753927078902</v>
      </c>
      <c r="K215" s="122">
        <v>13774.0770018863</v>
      </c>
      <c r="L215" s="122">
        <v>2544.8504186069499</v>
      </c>
      <c r="M215" s="122"/>
      <c r="N215" s="214">
        <v>0.81</v>
      </c>
      <c r="O215" s="214">
        <v>0.75</v>
      </c>
      <c r="P215" s="214">
        <v>0.68</v>
      </c>
      <c r="Q215" s="214">
        <v>0.81</v>
      </c>
      <c r="R215" s="214">
        <v>0.55016747868453098</v>
      </c>
      <c r="S215" s="122"/>
    </row>
    <row r="216" spans="1:19" ht="12.75" x14ac:dyDescent="0.2">
      <c r="A216" s="122" t="s">
        <v>565</v>
      </c>
      <c r="B216" s="122">
        <v>15366</v>
      </c>
      <c r="C216" s="122">
        <v>-381</v>
      </c>
      <c r="D216" s="122">
        <v>0</v>
      </c>
      <c r="E216" s="122">
        <v>380.78588892566802</v>
      </c>
      <c r="F216" s="122">
        <v>97.7</v>
      </c>
      <c r="G216" s="122">
        <v>27937.488552439499</v>
      </c>
      <c r="H216" s="122">
        <v>5529.2516405991601</v>
      </c>
      <c r="I216" s="122">
        <v>9878.8314207367403</v>
      </c>
      <c r="J216" s="122">
        <v>4039.7152399348402</v>
      </c>
      <c r="K216" s="122">
        <v>14386.081172565</v>
      </c>
      <c r="L216" s="122">
        <v>2998.9759645796698</v>
      </c>
      <c r="M216" s="122"/>
      <c r="N216" s="214">
        <v>0.81</v>
      </c>
      <c r="O216" s="214">
        <v>0.75</v>
      </c>
      <c r="P216" s="214">
        <v>0.68</v>
      </c>
      <c r="Q216" s="214">
        <v>0.81</v>
      </c>
      <c r="R216" s="214">
        <v>0.55016747868453098</v>
      </c>
      <c r="S216" s="122"/>
    </row>
    <row r="217" spans="1:19" ht="12.75" x14ac:dyDescent="0.2">
      <c r="A217" s="122" t="s">
        <v>566</v>
      </c>
      <c r="B217" s="122">
        <v>11910</v>
      </c>
      <c r="C217" s="122">
        <v>-381</v>
      </c>
      <c r="D217" s="122">
        <v>0</v>
      </c>
      <c r="E217" s="122">
        <v>380.78588892566802</v>
      </c>
      <c r="F217" s="122">
        <v>97</v>
      </c>
      <c r="G217" s="122">
        <v>30039.492524983001</v>
      </c>
      <c r="H217" s="122">
        <v>5097.4898755671002</v>
      </c>
      <c r="I217" s="122">
        <v>8877.7495010264993</v>
      </c>
      <c r="J217" s="122">
        <v>4179.7513231181802</v>
      </c>
      <c r="K217" s="122">
        <v>18270.747822725101</v>
      </c>
      <c r="L217" s="122">
        <v>2927.61209318896</v>
      </c>
      <c r="M217" s="122"/>
      <c r="N217" s="214">
        <v>0.81</v>
      </c>
      <c r="O217" s="214">
        <v>0.75</v>
      </c>
      <c r="P217" s="214">
        <v>0.68</v>
      </c>
      <c r="Q217" s="214">
        <v>0.81</v>
      </c>
      <c r="R217" s="214">
        <v>0.55016747868453098</v>
      </c>
      <c r="S217" s="122"/>
    </row>
    <row r="218" spans="1:19" ht="12.75" x14ac:dyDescent="0.2">
      <c r="A218" s="122" t="s">
        <v>567</v>
      </c>
      <c r="B218" s="122">
        <v>9869</v>
      </c>
      <c r="C218" s="122">
        <v>-381</v>
      </c>
      <c r="D218" s="122">
        <v>0</v>
      </c>
      <c r="E218" s="122">
        <v>380.78588892566802</v>
      </c>
      <c r="F218" s="122">
        <v>98.8</v>
      </c>
      <c r="G218" s="122">
        <v>28392.133604777599</v>
      </c>
      <c r="H218" s="122">
        <v>5590.4652321765598</v>
      </c>
      <c r="I218" s="122">
        <v>10871.658959418501</v>
      </c>
      <c r="J218" s="122">
        <v>4873.3554644925598</v>
      </c>
      <c r="K218" s="122">
        <v>13457.272010503901</v>
      </c>
      <c r="L218" s="122">
        <v>2718.8820872585802</v>
      </c>
      <c r="M218" s="122"/>
      <c r="N218" s="214">
        <v>0.81</v>
      </c>
      <c r="O218" s="214">
        <v>0.75</v>
      </c>
      <c r="P218" s="214">
        <v>0.68</v>
      </c>
      <c r="Q218" s="214">
        <v>0.81</v>
      </c>
      <c r="R218" s="214">
        <v>0.55016747868453098</v>
      </c>
      <c r="S218" s="122"/>
    </row>
    <row r="219" spans="1:19" ht="12.75" x14ac:dyDescent="0.2">
      <c r="A219" s="19" t="s">
        <v>568</v>
      </c>
      <c r="B219" s="122"/>
      <c r="C219" s="122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214"/>
      <c r="O219" s="214"/>
      <c r="P219" s="214"/>
      <c r="Q219" s="214"/>
      <c r="R219" s="214"/>
      <c r="S219" s="122"/>
    </row>
    <row r="220" spans="1:19" ht="12.75" x14ac:dyDescent="0.2">
      <c r="A220" s="122" t="s">
        <v>569</v>
      </c>
      <c r="B220" s="122">
        <v>11151</v>
      </c>
      <c r="C220" s="122">
        <v>-381</v>
      </c>
      <c r="D220" s="122">
        <v>0</v>
      </c>
      <c r="E220" s="122">
        <v>380.78588892566802</v>
      </c>
      <c r="F220" s="122">
        <v>98.1</v>
      </c>
      <c r="G220" s="122">
        <v>26541.5774685299</v>
      </c>
      <c r="H220" s="122">
        <v>5561.9055718848103</v>
      </c>
      <c r="I220" s="122">
        <v>9779.0423244887897</v>
      </c>
      <c r="J220" s="122">
        <v>4126.36703780075</v>
      </c>
      <c r="K220" s="122">
        <v>13043.8074254778</v>
      </c>
      <c r="L220" s="122">
        <v>2418.7882111406502</v>
      </c>
      <c r="M220" s="122"/>
      <c r="N220" s="214">
        <v>0.81</v>
      </c>
      <c r="O220" s="214">
        <v>0.75</v>
      </c>
      <c r="P220" s="214">
        <v>0.68</v>
      </c>
      <c r="Q220" s="214">
        <v>0.81</v>
      </c>
      <c r="R220" s="214">
        <v>0.55016747868453098</v>
      </c>
      <c r="S220" s="122"/>
    </row>
    <row r="221" spans="1:19" ht="12.75" x14ac:dyDescent="0.2">
      <c r="A221" s="122" t="s">
        <v>570</v>
      </c>
      <c r="B221" s="122">
        <v>9543</v>
      </c>
      <c r="C221" s="122">
        <v>-381</v>
      </c>
      <c r="D221" s="122">
        <v>0</v>
      </c>
      <c r="E221" s="122">
        <v>380.78588892566802</v>
      </c>
      <c r="F221" s="122">
        <v>97.6</v>
      </c>
      <c r="G221" s="122">
        <v>27245.441443980901</v>
      </c>
      <c r="H221" s="122">
        <v>5202.7883602020202</v>
      </c>
      <c r="I221" s="122">
        <v>9119.4926613436692</v>
      </c>
      <c r="J221" s="122">
        <v>4889.4434021924299</v>
      </c>
      <c r="K221" s="122">
        <v>13369.153129172801</v>
      </c>
      <c r="L221" s="122">
        <v>3703.8318458243998</v>
      </c>
      <c r="M221" s="122"/>
      <c r="N221" s="214">
        <v>0.81</v>
      </c>
      <c r="O221" s="214">
        <v>0.75</v>
      </c>
      <c r="P221" s="214">
        <v>0.68</v>
      </c>
      <c r="Q221" s="214">
        <v>0.81</v>
      </c>
      <c r="R221" s="214">
        <v>0.55016747868453098</v>
      </c>
      <c r="S221" s="122"/>
    </row>
    <row r="222" spans="1:19" ht="12.75" x14ac:dyDescent="0.2">
      <c r="A222" s="122" t="s">
        <v>571</v>
      </c>
      <c r="B222" s="122">
        <v>15509</v>
      </c>
      <c r="C222" s="122">
        <v>-381</v>
      </c>
      <c r="D222" s="122">
        <v>0</v>
      </c>
      <c r="E222" s="122">
        <v>380.78588892566802</v>
      </c>
      <c r="F222" s="122">
        <v>98.2</v>
      </c>
      <c r="G222" s="122">
        <v>26878.268530252801</v>
      </c>
      <c r="H222" s="122">
        <v>6545.0796174444404</v>
      </c>
      <c r="I222" s="122">
        <v>10168.6098671123</v>
      </c>
      <c r="J222" s="122">
        <v>4621.3858208498796</v>
      </c>
      <c r="K222" s="122">
        <v>11438.453749865599</v>
      </c>
      <c r="L222" s="122">
        <v>2803.8857329553198</v>
      </c>
      <c r="M222" s="122"/>
      <c r="N222" s="214">
        <v>0.81</v>
      </c>
      <c r="O222" s="214">
        <v>0.75</v>
      </c>
      <c r="P222" s="214">
        <v>0.68</v>
      </c>
      <c r="Q222" s="214">
        <v>0.81</v>
      </c>
      <c r="R222" s="214">
        <v>0.55016747868453098</v>
      </c>
      <c r="S222" s="122"/>
    </row>
    <row r="223" spans="1:19" ht="12.75" x14ac:dyDescent="0.2">
      <c r="A223" s="122" t="s">
        <v>572</v>
      </c>
      <c r="B223" s="122">
        <v>7032</v>
      </c>
      <c r="C223" s="122">
        <v>-381</v>
      </c>
      <c r="D223" s="122">
        <v>0</v>
      </c>
      <c r="E223" s="122">
        <v>380.78588892566802</v>
      </c>
      <c r="F223" s="122">
        <v>97.8</v>
      </c>
      <c r="G223" s="122">
        <v>27809.296559759499</v>
      </c>
      <c r="H223" s="122">
        <v>5266.62919715524</v>
      </c>
      <c r="I223" s="122">
        <v>8243.5268509928701</v>
      </c>
      <c r="J223" s="122">
        <v>4248.9720568988696</v>
      </c>
      <c r="K223" s="122">
        <v>15721.858173545799</v>
      </c>
      <c r="L223" s="122">
        <v>3156.6308803060501</v>
      </c>
      <c r="M223" s="122"/>
      <c r="N223" s="214">
        <v>0.81</v>
      </c>
      <c r="O223" s="214">
        <v>0.75</v>
      </c>
      <c r="P223" s="214">
        <v>0.68</v>
      </c>
      <c r="Q223" s="214">
        <v>0.81</v>
      </c>
      <c r="R223" s="214">
        <v>0.55016747868453098</v>
      </c>
      <c r="S223" s="122"/>
    </row>
    <row r="224" spans="1:19" ht="12.75" x14ac:dyDescent="0.2">
      <c r="A224" s="122" t="s">
        <v>573</v>
      </c>
      <c r="B224" s="122">
        <v>30283</v>
      </c>
      <c r="C224" s="122">
        <v>-381</v>
      </c>
      <c r="D224" s="122">
        <v>0</v>
      </c>
      <c r="E224" s="122">
        <v>380.78588892566802</v>
      </c>
      <c r="F224" s="122">
        <v>98.3</v>
      </c>
      <c r="G224" s="122">
        <v>27596.763401589</v>
      </c>
      <c r="H224" s="122">
        <v>6065.35849249487</v>
      </c>
      <c r="I224" s="122">
        <v>9785.1655766361491</v>
      </c>
      <c r="J224" s="122">
        <v>4094.72018132123</v>
      </c>
      <c r="K224" s="122">
        <v>12905.0618471589</v>
      </c>
      <c r="L224" s="122">
        <v>3830.5408849916998</v>
      </c>
      <c r="M224" s="122"/>
      <c r="N224" s="214">
        <v>0.81</v>
      </c>
      <c r="O224" s="214">
        <v>0.75</v>
      </c>
      <c r="P224" s="214">
        <v>0.68</v>
      </c>
      <c r="Q224" s="214">
        <v>0.81</v>
      </c>
      <c r="R224" s="214">
        <v>0.55016747868453098</v>
      </c>
      <c r="S224" s="122"/>
    </row>
    <row r="225" spans="1:19" ht="12.75" x14ac:dyDescent="0.2">
      <c r="A225" s="122" t="s">
        <v>574</v>
      </c>
      <c r="B225" s="122">
        <v>21154</v>
      </c>
      <c r="C225" s="122">
        <v>-381</v>
      </c>
      <c r="D225" s="122">
        <v>0</v>
      </c>
      <c r="E225" s="122">
        <v>380.78588892566802</v>
      </c>
      <c r="F225" s="122">
        <v>98.7</v>
      </c>
      <c r="G225" s="122">
        <v>27879.6319432985</v>
      </c>
      <c r="H225" s="122">
        <v>8500.8249838030206</v>
      </c>
      <c r="I225" s="122">
        <v>11682.2988314868</v>
      </c>
      <c r="J225" s="122">
        <v>4230.4199380251603</v>
      </c>
      <c r="K225" s="122">
        <v>9393.7524816014793</v>
      </c>
      <c r="L225" s="122">
        <v>3174.6960380588998</v>
      </c>
      <c r="M225" s="122"/>
      <c r="N225" s="214">
        <v>0.81</v>
      </c>
      <c r="O225" s="214">
        <v>0.75</v>
      </c>
      <c r="P225" s="214">
        <v>0.68</v>
      </c>
      <c r="Q225" s="214">
        <v>0.81</v>
      </c>
      <c r="R225" s="214">
        <v>0.55016747868453098</v>
      </c>
      <c r="S225" s="122"/>
    </row>
    <row r="226" spans="1:19" ht="12.75" x14ac:dyDescent="0.2">
      <c r="A226" s="122" t="s">
        <v>575</v>
      </c>
      <c r="B226" s="122">
        <v>5656</v>
      </c>
      <c r="C226" s="122">
        <v>-381</v>
      </c>
      <c r="D226" s="122">
        <v>0</v>
      </c>
      <c r="E226" s="122">
        <v>380.78588892566802</v>
      </c>
      <c r="F226" s="122">
        <v>98.4</v>
      </c>
      <c r="G226" s="122">
        <v>27387.253305855498</v>
      </c>
      <c r="H226" s="122">
        <v>4952.5704607634698</v>
      </c>
      <c r="I226" s="122">
        <v>8823.8035299209005</v>
      </c>
      <c r="J226" s="122">
        <v>4958.6439426266897</v>
      </c>
      <c r="K226" s="122">
        <v>15156.0573971456</v>
      </c>
      <c r="L226" s="122">
        <v>2016.7208268567599</v>
      </c>
      <c r="M226" s="122"/>
      <c r="N226" s="214">
        <v>0.81</v>
      </c>
      <c r="O226" s="214">
        <v>0.75</v>
      </c>
      <c r="P226" s="214">
        <v>0.68</v>
      </c>
      <c r="Q226" s="214">
        <v>0.81</v>
      </c>
      <c r="R226" s="214">
        <v>0.55016747868453098</v>
      </c>
      <c r="S226" s="122"/>
    </row>
    <row r="227" spans="1:19" ht="12.75" x14ac:dyDescent="0.2">
      <c r="A227" s="122" t="s">
        <v>576</v>
      </c>
      <c r="B227" s="122">
        <v>7492</v>
      </c>
      <c r="C227" s="122">
        <v>-381</v>
      </c>
      <c r="D227" s="122">
        <v>0</v>
      </c>
      <c r="E227" s="122">
        <v>380.78588892566802</v>
      </c>
      <c r="F227" s="122">
        <v>98.3</v>
      </c>
      <c r="G227" s="122">
        <v>28057.6235487786</v>
      </c>
      <c r="H227" s="122">
        <v>8964.7841083379408</v>
      </c>
      <c r="I227" s="122">
        <v>11345.555491036001</v>
      </c>
      <c r="J227" s="122">
        <v>3575.1331150399001</v>
      </c>
      <c r="K227" s="122">
        <v>10345.8170107321</v>
      </c>
      <c r="L227" s="122">
        <v>2682.4186506924598</v>
      </c>
      <c r="M227" s="122"/>
      <c r="N227" s="214">
        <v>0.81</v>
      </c>
      <c r="O227" s="214">
        <v>0.75</v>
      </c>
      <c r="P227" s="214">
        <v>0.68</v>
      </c>
      <c r="Q227" s="214">
        <v>0.81</v>
      </c>
      <c r="R227" s="214">
        <v>0.55016747868453098</v>
      </c>
      <c r="S227" s="122"/>
    </row>
    <row r="228" spans="1:19" ht="12.75" x14ac:dyDescent="0.2">
      <c r="A228" s="122" t="s">
        <v>577</v>
      </c>
      <c r="B228" s="122">
        <v>23562</v>
      </c>
      <c r="C228" s="122">
        <v>-381</v>
      </c>
      <c r="D228" s="122">
        <v>0</v>
      </c>
      <c r="E228" s="122">
        <v>380.78588892566802</v>
      </c>
      <c r="F228" s="122">
        <v>97.6</v>
      </c>
      <c r="G228" s="122">
        <v>27622.446841798501</v>
      </c>
      <c r="H228" s="122">
        <v>6542.5406536624396</v>
      </c>
      <c r="I228" s="122">
        <v>10111.342973470801</v>
      </c>
      <c r="J228" s="122">
        <v>4285.59537843001</v>
      </c>
      <c r="K228" s="122">
        <v>12115.1275280102</v>
      </c>
      <c r="L228" s="122">
        <v>3657.1109801309299</v>
      </c>
      <c r="M228" s="122"/>
      <c r="N228" s="214">
        <v>0.81</v>
      </c>
      <c r="O228" s="214">
        <v>0.75</v>
      </c>
      <c r="P228" s="214">
        <v>0.68</v>
      </c>
      <c r="Q228" s="214">
        <v>0.81</v>
      </c>
      <c r="R228" s="214">
        <v>0.55016747868453098</v>
      </c>
      <c r="S228" s="122"/>
    </row>
    <row r="229" spans="1:19" ht="12.75" x14ac:dyDescent="0.2">
      <c r="A229" s="122" t="s">
        <v>578</v>
      </c>
      <c r="B229" s="122">
        <v>4928</v>
      </c>
      <c r="C229" s="122">
        <v>-381</v>
      </c>
      <c r="D229" s="122">
        <v>0</v>
      </c>
      <c r="E229" s="122">
        <v>380.78588892566802</v>
      </c>
      <c r="F229" s="122">
        <v>97.8</v>
      </c>
      <c r="G229" s="122">
        <v>26468.5125399809</v>
      </c>
      <c r="H229" s="122">
        <v>4530.9983312303802</v>
      </c>
      <c r="I229" s="122">
        <v>8652.7200842044003</v>
      </c>
      <c r="J229" s="122">
        <v>4432.8041044480196</v>
      </c>
      <c r="K229" s="122">
        <v>14336.754284409501</v>
      </c>
      <c r="L229" s="122">
        <v>3056.8620143739299</v>
      </c>
      <c r="M229" s="122"/>
      <c r="N229" s="214">
        <v>0.81</v>
      </c>
      <c r="O229" s="214">
        <v>0.75</v>
      </c>
      <c r="P229" s="214">
        <v>0.68</v>
      </c>
      <c r="Q229" s="214">
        <v>0.81</v>
      </c>
      <c r="R229" s="214">
        <v>0.55016747868453098</v>
      </c>
      <c r="S229" s="122"/>
    </row>
    <row r="230" spans="1:19" ht="12.75" x14ac:dyDescent="0.2">
      <c r="A230" s="122" t="s">
        <v>579</v>
      </c>
      <c r="B230" s="122">
        <v>10502</v>
      </c>
      <c r="C230" s="122">
        <v>-381</v>
      </c>
      <c r="D230" s="122">
        <v>0</v>
      </c>
      <c r="E230" s="122">
        <v>380.78588892566802</v>
      </c>
      <c r="F230" s="122">
        <v>97.9</v>
      </c>
      <c r="G230" s="122">
        <v>27153.159956267398</v>
      </c>
      <c r="H230" s="122">
        <v>6156.3791910971404</v>
      </c>
      <c r="I230" s="122">
        <v>10290.0746217735</v>
      </c>
      <c r="J230" s="122">
        <v>4271.8435502545899</v>
      </c>
      <c r="K230" s="122">
        <v>12164.9520983863</v>
      </c>
      <c r="L230" s="122">
        <v>3072.6498689536602</v>
      </c>
      <c r="M230" s="122"/>
      <c r="N230" s="214">
        <v>0.81</v>
      </c>
      <c r="O230" s="214">
        <v>0.75</v>
      </c>
      <c r="P230" s="214">
        <v>0.68</v>
      </c>
      <c r="Q230" s="214">
        <v>0.81</v>
      </c>
      <c r="R230" s="214">
        <v>0.55016747868453098</v>
      </c>
      <c r="S230" s="122"/>
    </row>
    <row r="231" spans="1:19" ht="12.75" x14ac:dyDescent="0.2">
      <c r="A231" s="122" t="s">
        <v>568</v>
      </c>
      <c r="B231" s="122">
        <v>144200</v>
      </c>
      <c r="C231" s="122">
        <v>-381</v>
      </c>
      <c r="D231" s="122">
        <v>0</v>
      </c>
      <c r="E231" s="122">
        <v>380.78588892566802</v>
      </c>
      <c r="F231" s="122">
        <v>99.1</v>
      </c>
      <c r="G231" s="122">
        <v>26450.922882664501</v>
      </c>
      <c r="H231" s="122">
        <v>7967.2060932371496</v>
      </c>
      <c r="I231" s="122">
        <v>10165.528676993101</v>
      </c>
      <c r="J231" s="122">
        <v>3632.0295860648198</v>
      </c>
      <c r="K231" s="122">
        <v>9261.0815199438093</v>
      </c>
      <c r="L231" s="122">
        <v>4366.0946580529999</v>
      </c>
      <c r="M231" s="122"/>
      <c r="N231" s="214">
        <v>0.81</v>
      </c>
      <c r="O231" s="214">
        <v>0.75</v>
      </c>
      <c r="P231" s="214">
        <v>0.68</v>
      </c>
      <c r="Q231" s="214">
        <v>0.81</v>
      </c>
      <c r="R231" s="214">
        <v>0.55016747868453098</v>
      </c>
      <c r="S231" s="122"/>
    </row>
    <row r="232" spans="1:19" ht="12.75" x14ac:dyDescent="0.2">
      <c r="A232" s="19" t="s">
        <v>580</v>
      </c>
      <c r="B232" s="122"/>
      <c r="C232" s="122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214"/>
      <c r="O232" s="214"/>
      <c r="P232" s="214"/>
      <c r="Q232" s="214"/>
      <c r="R232" s="214"/>
      <c r="S232" s="122"/>
    </row>
    <row r="233" spans="1:19" ht="12.75" x14ac:dyDescent="0.2">
      <c r="A233" s="122" t="s">
        <v>581</v>
      </c>
      <c r="B233" s="122">
        <v>13858</v>
      </c>
      <c r="C233" s="122">
        <v>-381</v>
      </c>
      <c r="D233" s="122">
        <v>0</v>
      </c>
      <c r="E233" s="122">
        <v>380.78588892566802</v>
      </c>
      <c r="F233" s="122">
        <v>98.7</v>
      </c>
      <c r="G233" s="122">
        <v>26919.192366844301</v>
      </c>
      <c r="H233" s="122">
        <v>6229.7429322383005</v>
      </c>
      <c r="I233" s="122">
        <v>9718.1774017622301</v>
      </c>
      <c r="J233" s="122">
        <v>4082.8681531653501</v>
      </c>
      <c r="K233" s="122">
        <v>12125.712406504301</v>
      </c>
      <c r="L233" s="122">
        <v>3610.3372590069798</v>
      </c>
      <c r="M233" s="122"/>
      <c r="N233" s="214">
        <v>0.81</v>
      </c>
      <c r="O233" s="214">
        <v>0.75</v>
      </c>
      <c r="P233" s="214">
        <v>0.68</v>
      </c>
      <c r="Q233" s="214">
        <v>0.81</v>
      </c>
      <c r="R233" s="214">
        <v>0.55016747868453098</v>
      </c>
      <c r="S233" s="122"/>
    </row>
    <row r="234" spans="1:19" ht="12.75" x14ac:dyDescent="0.2">
      <c r="A234" s="122" t="s">
        <v>582</v>
      </c>
      <c r="B234" s="122">
        <v>13286</v>
      </c>
      <c r="C234" s="122">
        <v>-381</v>
      </c>
      <c r="D234" s="122">
        <v>0</v>
      </c>
      <c r="E234" s="122">
        <v>380.78588892566802</v>
      </c>
      <c r="F234" s="122">
        <v>98.4</v>
      </c>
      <c r="G234" s="122">
        <v>28368.160420138702</v>
      </c>
      <c r="H234" s="122">
        <v>7288.6853979368198</v>
      </c>
      <c r="I234" s="122">
        <v>10261.413586127699</v>
      </c>
      <c r="J234" s="122">
        <v>3733.2601496389302</v>
      </c>
      <c r="K234" s="122">
        <v>12925.5438978123</v>
      </c>
      <c r="L234" s="122">
        <v>3198.9488063522799</v>
      </c>
      <c r="M234" s="122"/>
      <c r="N234" s="214">
        <v>0.81</v>
      </c>
      <c r="O234" s="214">
        <v>0.75</v>
      </c>
      <c r="P234" s="214">
        <v>0.68</v>
      </c>
      <c r="Q234" s="214">
        <v>0.81</v>
      </c>
      <c r="R234" s="214">
        <v>0.55016747868453098</v>
      </c>
      <c r="S234" s="122"/>
    </row>
    <row r="235" spans="1:19" ht="12.75" x14ac:dyDescent="0.2">
      <c r="A235" s="122" t="s">
        <v>583</v>
      </c>
      <c r="B235" s="122">
        <v>15645</v>
      </c>
      <c r="C235" s="122">
        <v>-381</v>
      </c>
      <c r="D235" s="122">
        <v>0</v>
      </c>
      <c r="E235" s="122">
        <v>380.78588892566802</v>
      </c>
      <c r="F235" s="122">
        <v>98.9</v>
      </c>
      <c r="G235" s="122">
        <v>27686.655713668599</v>
      </c>
      <c r="H235" s="122">
        <v>7197.3188825071102</v>
      </c>
      <c r="I235" s="122">
        <v>9833.6987543590603</v>
      </c>
      <c r="J235" s="122">
        <v>3881.38241418393</v>
      </c>
      <c r="K235" s="122">
        <v>12036.9437776574</v>
      </c>
      <c r="L235" s="122">
        <v>3803.0035081748501</v>
      </c>
      <c r="M235" s="122"/>
      <c r="N235" s="214">
        <v>0.81</v>
      </c>
      <c r="O235" s="214">
        <v>0.75</v>
      </c>
      <c r="P235" s="214">
        <v>0.68</v>
      </c>
      <c r="Q235" s="214">
        <v>0.81</v>
      </c>
      <c r="R235" s="214">
        <v>0.55016747868453098</v>
      </c>
      <c r="S235" s="122"/>
    </row>
    <row r="236" spans="1:19" ht="12.75" x14ac:dyDescent="0.2">
      <c r="A236" s="122" t="s">
        <v>584</v>
      </c>
      <c r="B236" s="122">
        <v>8343</v>
      </c>
      <c r="C236" s="122">
        <v>-381</v>
      </c>
      <c r="D236" s="122">
        <v>0</v>
      </c>
      <c r="E236" s="122">
        <v>380.78588892566802</v>
      </c>
      <c r="F236" s="122">
        <v>98.3</v>
      </c>
      <c r="G236" s="122">
        <v>26231.896597824001</v>
      </c>
      <c r="H236" s="122">
        <v>6675.6129843754097</v>
      </c>
      <c r="I236" s="122">
        <v>10518.9667675743</v>
      </c>
      <c r="J236" s="122">
        <v>4395.65698782461</v>
      </c>
      <c r="K236" s="122">
        <v>10314.826178356099</v>
      </c>
      <c r="L236" s="122">
        <v>2892.5174792502798</v>
      </c>
      <c r="M236" s="122"/>
      <c r="N236" s="214">
        <v>0.81</v>
      </c>
      <c r="O236" s="214">
        <v>0.75</v>
      </c>
      <c r="P236" s="214">
        <v>0.68</v>
      </c>
      <c r="Q236" s="214">
        <v>0.81</v>
      </c>
      <c r="R236" s="214">
        <v>0.55016747868453098</v>
      </c>
      <c r="S236" s="122"/>
    </row>
    <row r="237" spans="1:19" ht="12.75" x14ac:dyDescent="0.2">
      <c r="A237" s="122" t="s">
        <v>585</v>
      </c>
      <c r="B237" s="122">
        <v>25557</v>
      </c>
      <c r="C237" s="122">
        <v>-381</v>
      </c>
      <c r="D237" s="122">
        <v>0</v>
      </c>
      <c r="E237" s="122">
        <v>380.78588892566802</v>
      </c>
      <c r="F237" s="122">
        <v>98.5</v>
      </c>
      <c r="G237" s="122">
        <v>27691.2613208394</v>
      </c>
      <c r="H237" s="122">
        <v>6522.24490369661</v>
      </c>
      <c r="I237" s="122">
        <v>10092.972989837799</v>
      </c>
      <c r="J237" s="122">
        <v>3798.63049552846</v>
      </c>
      <c r="K237" s="122">
        <v>12455.1333258097</v>
      </c>
      <c r="L237" s="122">
        <v>3938.41250083062</v>
      </c>
      <c r="M237" s="122"/>
      <c r="N237" s="214">
        <v>0.81</v>
      </c>
      <c r="O237" s="214">
        <v>0.75</v>
      </c>
      <c r="P237" s="214">
        <v>0.68</v>
      </c>
      <c r="Q237" s="214">
        <v>0.81</v>
      </c>
      <c r="R237" s="214">
        <v>0.55016747868453098</v>
      </c>
      <c r="S237" s="122"/>
    </row>
    <row r="238" spans="1:19" ht="12.75" x14ac:dyDescent="0.2">
      <c r="A238" s="122" t="s">
        <v>586</v>
      </c>
      <c r="B238" s="122">
        <v>5803</v>
      </c>
      <c r="C238" s="122">
        <v>-381</v>
      </c>
      <c r="D238" s="122">
        <v>0</v>
      </c>
      <c r="E238" s="122">
        <v>380.78588892566802</v>
      </c>
      <c r="F238" s="122">
        <v>97.9</v>
      </c>
      <c r="G238" s="122">
        <v>27009.226840189898</v>
      </c>
      <c r="H238" s="122">
        <v>6425.4733067919396</v>
      </c>
      <c r="I238" s="122">
        <v>9136.7015600700997</v>
      </c>
      <c r="J238" s="122">
        <v>3891.4059970544399</v>
      </c>
      <c r="K238" s="122">
        <v>12912.0277197259</v>
      </c>
      <c r="L238" s="122">
        <v>3357.4662847710802</v>
      </c>
      <c r="M238" s="122"/>
      <c r="N238" s="214">
        <v>0.81</v>
      </c>
      <c r="O238" s="214">
        <v>0.75</v>
      </c>
      <c r="P238" s="214">
        <v>0.68</v>
      </c>
      <c r="Q238" s="214">
        <v>0.81</v>
      </c>
      <c r="R238" s="214">
        <v>0.55016747868453098</v>
      </c>
      <c r="S238" s="122"/>
    </row>
    <row r="239" spans="1:19" ht="12.75" x14ac:dyDescent="0.2">
      <c r="A239" s="122" t="s">
        <v>587</v>
      </c>
      <c r="B239" s="122">
        <v>22109</v>
      </c>
      <c r="C239" s="122">
        <v>-381</v>
      </c>
      <c r="D239" s="122">
        <v>0</v>
      </c>
      <c r="E239" s="122">
        <v>380.78588892566802</v>
      </c>
      <c r="F239" s="122">
        <v>98.4</v>
      </c>
      <c r="G239" s="122">
        <v>27437.632621938599</v>
      </c>
      <c r="H239" s="122">
        <v>6930.2132319945404</v>
      </c>
      <c r="I239" s="122">
        <v>9822.0284322861899</v>
      </c>
      <c r="J239" s="122">
        <v>4042.76965213114</v>
      </c>
      <c r="K239" s="122">
        <v>12144.0842820694</v>
      </c>
      <c r="L239" s="122">
        <v>3402.32205720095</v>
      </c>
      <c r="M239" s="122"/>
      <c r="N239" s="214">
        <v>0.81</v>
      </c>
      <c r="O239" s="214">
        <v>0.75</v>
      </c>
      <c r="P239" s="214">
        <v>0.68</v>
      </c>
      <c r="Q239" s="214">
        <v>0.81</v>
      </c>
      <c r="R239" s="214">
        <v>0.55016747868453098</v>
      </c>
      <c r="S239" s="122"/>
    </row>
    <row r="240" spans="1:19" ht="12.75" x14ac:dyDescent="0.2">
      <c r="A240" s="122" t="s">
        <v>588</v>
      </c>
      <c r="B240" s="122">
        <v>4472</v>
      </c>
      <c r="C240" s="122">
        <v>-381</v>
      </c>
      <c r="D240" s="122">
        <v>0</v>
      </c>
      <c r="E240" s="122">
        <v>380.78588892566802</v>
      </c>
      <c r="F240" s="122">
        <v>98</v>
      </c>
      <c r="G240" s="122">
        <v>27128.4347539808</v>
      </c>
      <c r="H240" s="122">
        <v>5855.0046130906203</v>
      </c>
      <c r="I240" s="122">
        <v>9361.6498143938898</v>
      </c>
      <c r="J240" s="122">
        <v>3573.93386565931</v>
      </c>
      <c r="K240" s="122">
        <v>13589.985730928</v>
      </c>
      <c r="L240" s="122">
        <v>3501.6249787942402</v>
      </c>
      <c r="M240" s="122"/>
      <c r="N240" s="214">
        <v>0.81</v>
      </c>
      <c r="O240" s="214">
        <v>0.75</v>
      </c>
      <c r="P240" s="214">
        <v>0.68</v>
      </c>
      <c r="Q240" s="214">
        <v>0.81</v>
      </c>
      <c r="R240" s="214">
        <v>0.55016747868453098</v>
      </c>
      <c r="S240" s="122"/>
    </row>
    <row r="241" spans="1:19" ht="12.75" x14ac:dyDescent="0.2">
      <c r="A241" s="122" t="s">
        <v>589</v>
      </c>
      <c r="B241" s="122">
        <v>9985</v>
      </c>
      <c r="C241" s="122">
        <v>-381</v>
      </c>
      <c r="D241" s="122">
        <v>0</v>
      </c>
      <c r="E241" s="122">
        <v>380.78588892566802</v>
      </c>
      <c r="F241" s="122">
        <v>98.8</v>
      </c>
      <c r="G241" s="122">
        <v>26917.198159579799</v>
      </c>
      <c r="H241" s="122">
        <v>6912.32121962581</v>
      </c>
      <c r="I241" s="122">
        <v>10459.3077125534</v>
      </c>
      <c r="J241" s="122">
        <v>3896.35489645703</v>
      </c>
      <c r="K241" s="122">
        <v>11158.3804007324</v>
      </c>
      <c r="L241" s="122">
        <v>3246.1528575881098</v>
      </c>
      <c r="M241" s="122"/>
      <c r="N241" s="214">
        <v>0.81</v>
      </c>
      <c r="O241" s="214">
        <v>0.75</v>
      </c>
      <c r="P241" s="214">
        <v>0.68</v>
      </c>
      <c r="Q241" s="214">
        <v>0.81</v>
      </c>
      <c r="R241" s="214">
        <v>0.55016747868453098</v>
      </c>
      <c r="S241" s="122"/>
    </row>
    <row r="242" spans="1:19" ht="12.75" x14ac:dyDescent="0.2">
      <c r="A242" s="122" t="s">
        <v>590</v>
      </c>
      <c r="B242" s="122">
        <v>145218</v>
      </c>
      <c r="C242" s="122">
        <v>-274</v>
      </c>
      <c r="D242" s="122">
        <v>106.336757233249</v>
      </c>
      <c r="E242" s="122">
        <v>380.78588892566802</v>
      </c>
      <c r="F242" s="122">
        <v>100.4</v>
      </c>
      <c r="G242" s="122">
        <v>26584.189308311801</v>
      </c>
      <c r="H242" s="122">
        <v>7486.5712763058</v>
      </c>
      <c r="I242" s="122">
        <v>10164.503202530601</v>
      </c>
      <c r="J242" s="122">
        <v>3553.4633696144001</v>
      </c>
      <c r="K242" s="122">
        <v>9857.4805341839692</v>
      </c>
      <c r="L242" s="122">
        <v>4536.3910904854201</v>
      </c>
      <c r="M242" s="122"/>
      <c r="N242" s="214">
        <v>0.81</v>
      </c>
      <c r="O242" s="214">
        <v>0.75</v>
      </c>
      <c r="P242" s="214">
        <v>0.68</v>
      </c>
      <c r="Q242" s="214">
        <v>0.81</v>
      </c>
      <c r="R242" s="214">
        <v>0.55016747868453098</v>
      </c>
      <c r="S242" s="122"/>
    </row>
    <row r="243" spans="1:19" ht="12.75" x14ac:dyDescent="0.2">
      <c r="A243" s="19" t="s">
        <v>591</v>
      </c>
      <c r="B243" s="122"/>
      <c r="C243" s="122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214"/>
      <c r="O243" s="214"/>
      <c r="P243" s="214"/>
      <c r="Q243" s="214"/>
      <c r="R243" s="214"/>
      <c r="S243" s="122"/>
    </row>
    <row r="244" spans="1:19" ht="12.75" x14ac:dyDescent="0.2">
      <c r="A244" s="122" t="s">
        <v>592</v>
      </c>
      <c r="B244" s="122">
        <v>22781</v>
      </c>
      <c r="C244" s="122">
        <v>-381</v>
      </c>
      <c r="D244" s="122">
        <v>0</v>
      </c>
      <c r="E244" s="122">
        <v>380.78588892566802</v>
      </c>
      <c r="F244" s="122">
        <v>98</v>
      </c>
      <c r="G244" s="122">
        <v>26733.505807448098</v>
      </c>
      <c r="H244" s="122">
        <v>6233.3483645862398</v>
      </c>
      <c r="I244" s="122">
        <v>9070.1880357151695</v>
      </c>
      <c r="J244" s="122">
        <v>3710.0969689038002</v>
      </c>
      <c r="K244" s="122">
        <v>12912.531867568499</v>
      </c>
      <c r="L244" s="122">
        <v>3453.1954856807301</v>
      </c>
      <c r="M244" s="122"/>
      <c r="N244" s="214">
        <v>0.81</v>
      </c>
      <c r="O244" s="214">
        <v>0.75</v>
      </c>
      <c r="P244" s="214">
        <v>0.68</v>
      </c>
      <c r="Q244" s="214">
        <v>0.81</v>
      </c>
      <c r="R244" s="214">
        <v>0.55016747868453098</v>
      </c>
      <c r="S244" s="122"/>
    </row>
    <row r="245" spans="1:19" ht="12.75" x14ac:dyDescent="0.2">
      <c r="A245" s="122" t="s">
        <v>593</v>
      </c>
      <c r="B245" s="122">
        <v>50988</v>
      </c>
      <c r="C245" s="122">
        <v>-381</v>
      </c>
      <c r="D245" s="122">
        <v>0</v>
      </c>
      <c r="E245" s="122">
        <v>380.78588892566802</v>
      </c>
      <c r="F245" s="122">
        <v>98.6</v>
      </c>
      <c r="G245" s="122">
        <v>27831.9953935706</v>
      </c>
      <c r="H245" s="122">
        <v>7612.1224164195201</v>
      </c>
      <c r="I245" s="122">
        <v>10922.715332165</v>
      </c>
      <c r="J245" s="122">
        <v>3810.24137565717</v>
      </c>
      <c r="K245" s="122">
        <v>10316.0193433158</v>
      </c>
      <c r="L245" s="122">
        <v>4593.5102155745499</v>
      </c>
      <c r="M245" s="122"/>
      <c r="N245" s="214">
        <v>0.81</v>
      </c>
      <c r="O245" s="214">
        <v>0.75</v>
      </c>
      <c r="P245" s="214">
        <v>0.68</v>
      </c>
      <c r="Q245" s="214">
        <v>0.81</v>
      </c>
      <c r="R245" s="214">
        <v>0.55016747868453098</v>
      </c>
      <c r="S245" s="122"/>
    </row>
    <row r="246" spans="1:19" ht="12.75" x14ac:dyDescent="0.2">
      <c r="A246" s="122" t="s">
        <v>594</v>
      </c>
      <c r="B246" s="122">
        <v>57062</v>
      </c>
      <c r="C246" s="122">
        <v>-381</v>
      </c>
      <c r="D246" s="122">
        <v>0</v>
      </c>
      <c r="E246" s="122">
        <v>380.78588892566802</v>
      </c>
      <c r="F246" s="122">
        <v>98</v>
      </c>
      <c r="G246" s="122">
        <v>26979.8038051412</v>
      </c>
      <c r="H246" s="122">
        <v>7418.5962744349299</v>
      </c>
      <c r="I246" s="122">
        <v>10146.6898812779</v>
      </c>
      <c r="J246" s="122">
        <v>3846.6830394838198</v>
      </c>
      <c r="K246" s="122">
        <v>10573.6922781263</v>
      </c>
      <c r="L246" s="122">
        <v>3962.9536172735702</v>
      </c>
      <c r="M246" s="122"/>
      <c r="N246" s="214">
        <v>0.81</v>
      </c>
      <c r="O246" s="214">
        <v>0.75</v>
      </c>
      <c r="P246" s="214">
        <v>0.68</v>
      </c>
      <c r="Q246" s="214">
        <v>0.81</v>
      </c>
      <c r="R246" s="214">
        <v>0.55016747868453098</v>
      </c>
      <c r="S246" s="122"/>
    </row>
    <row r="247" spans="1:19" ht="12.75" x14ac:dyDescent="0.2">
      <c r="A247" s="122" t="s">
        <v>595</v>
      </c>
      <c r="B247" s="122">
        <v>10079</v>
      </c>
      <c r="C247" s="122">
        <v>-381</v>
      </c>
      <c r="D247" s="122">
        <v>0</v>
      </c>
      <c r="E247" s="122">
        <v>380.78588892566802</v>
      </c>
      <c r="F247" s="122">
        <v>97.5</v>
      </c>
      <c r="G247" s="122">
        <v>27733.117926866998</v>
      </c>
      <c r="H247" s="122">
        <v>7552.81872651297</v>
      </c>
      <c r="I247" s="122">
        <v>11029.146635872599</v>
      </c>
      <c r="J247" s="122">
        <v>4734.9388483941602</v>
      </c>
      <c r="K247" s="122">
        <v>11008.5192187337</v>
      </c>
      <c r="L247" s="122">
        <v>2193.5425923215798</v>
      </c>
      <c r="M247" s="122"/>
      <c r="N247" s="214">
        <v>0.81</v>
      </c>
      <c r="O247" s="214">
        <v>0.75</v>
      </c>
      <c r="P247" s="214">
        <v>0.68</v>
      </c>
      <c r="Q247" s="214">
        <v>0.81</v>
      </c>
      <c r="R247" s="214">
        <v>0.55016747868453098</v>
      </c>
      <c r="S247" s="122"/>
    </row>
    <row r="248" spans="1:19" ht="12.75" x14ac:dyDescent="0.2">
      <c r="A248" s="122" t="s">
        <v>596</v>
      </c>
      <c r="B248" s="122">
        <v>15235</v>
      </c>
      <c r="C248" s="122">
        <v>-381</v>
      </c>
      <c r="D248" s="122">
        <v>0</v>
      </c>
      <c r="E248" s="122">
        <v>380.78588892566802</v>
      </c>
      <c r="F248" s="122">
        <v>97.7</v>
      </c>
      <c r="G248" s="122">
        <v>27088.089497301498</v>
      </c>
      <c r="H248" s="122">
        <v>5576.4763944023698</v>
      </c>
      <c r="I248" s="122">
        <v>9804.7067950206801</v>
      </c>
      <c r="J248" s="122">
        <v>4286.03796956936</v>
      </c>
      <c r="K248" s="122">
        <v>12947.745188647599</v>
      </c>
      <c r="L248" s="122">
        <v>3299.7844652670001</v>
      </c>
      <c r="M248" s="122"/>
      <c r="N248" s="214">
        <v>0.81</v>
      </c>
      <c r="O248" s="214">
        <v>0.75</v>
      </c>
      <c r="P248" s="214">
        <v>0.68</v>
      </c>
      <c r="Q248" s="214">
        <v>0.81</v>
      </c>
      <c r="R248" s="214">
        <v>0.55016747868453098</v>
      </c>
      <c r="S248" s="122"/>
    </row>
    <row r="249" spans="1:19" ht="12.75" x14ac:dyDescent="0.2">
      <c r="A249" s="122" t="s">
        <v>597</v>
      </c>
      <c r="B249" s="122">
        <v>15326</v>
      </c>
      <c r="C249" s="122">
        <v>-381</v>
      </c>
      <c r="D249" s="122">
        <v>0</v>
      </c>
      <c r="E249" s="122">
        <v>380.78588892566802</v>
      </c>
      <c r="F249" s="122">
        <v>98.5</v>
      </c>
      <c r="G249" s="122">
        <v>26804.092688529501</v>
      </c>
      <c r="H249" s="122">
        <v>5673.8266676193798</v>
      </c>
      <c r="I249" s="122">
        <v>9336.0327683387604</v>
      </c>
      <c r="J249" s="122">
        <v>4201.3872421771202</v>
      </c>
      <c r="K249" s="122">
        <v>13675.169083697099</v>
      </c>
      <c r="L249" s="122">
        <v>2312.8197836612198</v>
      </c>
      <c r="M249" s="122"/>
      <c r="N249" s="214">
        <v>0.81</v>
      </c>
      <c r="O249" s="214">
        <v>0.75</v>
      </c>
      <c r="P249" s="214">
        <v>0.68</v>
      </c>
      <c r="Q249" s="214">
        <v>0.81</v>
      </c>
      <c r="R249" s="214">
        <v>0.55016747868453098</v>
      </c>
      <c r="S249" s="122"/>
    </row>
    <row r="250" spans="1:19" ht="12.75" x14ac:dyDescent="0.2">
      <c r="A250" s="122" t="s">
        <v>598</v>
      </c>
      <c r="B250" s="122">
        <v>26362</v>
      </c>
      <c r="C250" s="122">
        <v>-381</v>
      </c>
      <c r="D250" s="122">
        <v>0</v>
      </c>
      <c r="E250" s="122">
        <v>380.78588892566802</v>
      </c>
      <c r="F250" s="122">
        <v>97.8</v>
      </c>
      <c r="G250" s="122">
        <v>28722.272905272799</v>
      </c>
      <c r="H250" s="122">
        <v>6648.2058857990996</v>
      </c>
      <c r="I250" s="122">
        <v>9419.4913895551199</v>
      </c>
      <c r="J250" s="122">
        <v>3913.16686863528</v>
      </c>
      <c r="K250" s="122">
        <v>13980.665176488201</v>
      </c>
      <c r="L250" s="122">
        <v>4157.4891657550697</v>
      </c>
      <c r="M250" s="122"/>
      <c r="N250" s="214">
        <v>0.81</v>
      </c>
      <c r="O250" s="214">
        <v>0.75</v>
      </c>
      <c r="P250" s="214">
        <v>0.68</v>
      </c>
      <c r="Q250" s="214">
        <v>0.81</v>
      </c>
      <c r="R250" s="214">
        <v>0.55016747868453098</v>
      </c>
      <c r="S250" s="122"/>
    </row>
    <row r="251" spans="1:19" ht="12.75" x14ac:dyDescent="0.2">
      <c r="A251" s="122" t="s">
        <v>599</v>
      </c>
      <c r="B251" s="122">
        <v>10036</v>
      </c>
      <c r="C251" s="122">
        <v>-381</v>
      </c>
      <c r="D251" s="122">
        <v>0</v>
      </c>
      <c r="E251" s="122">
        <v>380.78588892566802</v>
      </c>
      <c r="F251" s="122">
        <v>97.6</v>
      </c>
      <c r="G251" s="122">
        <v>27739.443590005201</v>
      </c>
      <c r="H251" s="122">
        <v>5503.6482772252602</v>
      </c>
      <c r="I251" s="122">
        <v>9888.1380544362</v>
      </c>
      <c r="J251" s="122">
        <v>4099.2036448079298</v>
      </c>
      <c r="K251" s="122">
        <v>14477.2990013952</v>
      </c>
      <c r="L251" s="122">
        <v>2456.18712006953</v>
      </c>
      <c r="M251" s="122"/>
      <c r="N251" s="214">
        <v>0.81</v>
      </c>
      <c r="O251" s="214">
        <v>0.75</v>
      </c>
      <c r="P251" s="214">
        <v>0.68</v>
      </c>
      <c r="Q251" s="214">
        <v>0.81</v>
      </c>
      <c r="R251" s="214">
        <v>0.55016747868453098</v>
      </c>
      <c r="S251" s="122"/>
    </row>
    <row r="252" spans="1:19" ht="12.75" x14ac:dyDescent="0.2">
      <c r="A252" s="122" t="s">
        <v>600</v>
      </c>
      <c r="B252" s="122">
        <v>20101</v>
      </c>
      <c r="C252" s="122">
        <v>-381</v>
      </c>
      <c r="D252" s="122">
        <v>0</v>
      </c>
      <c r="E252" s="122">
        <v>380.78588892566802</v>
      </c>
      <c r="F252" s="122">
        <v>97.8</v>
      </c>
      <c r="G252" s="122">
        <v>26693.5987245631</v>
      </c>
      <c r="H252" s="122">
        <v>5916.4042689753096</v>
      </c>
      <c r="I252" s="122">
        <v>9715.5817478191802</v>
      </c>
      <c r="J252" s="122">
        <v>3524.9493583293502</v>
      </c>
      <c r="K252" s="122">
        <v>13180.275779273799</v>
      </c>
      <c r="L252" s="122">
        <v>2802.1213006611401</v>
      </c>
      <c r="M252" s="122"/>
      <c r="N252" s="214">
        <v>0.81</v>
      </c>
      <c r="O252" s="214">
        <v>0.75</v>
      </c>
      <c r="P252" s="214">
        <v>0.68</v>
      </c>
      <c r="Q252" s="214">
        <v>0.81</v>
      </c>
      <c r="R252" s="214">
        <v>0.55016747868453098</v>
      </c>
      <c r="S252" s="122"/>
    </row>
    <row r="253" spans="1:19" ht="12.75" x14ac:dyDescent="0.2">
      <c r="A253" s="122" t="s">
        <v>601</v>
      </c>
      <c r="B253" s="122">
        <v>6750</v>
      </c>
      <c r="C253" s="122">
        <v>-381</v>
      </c>
      <c r="D253" s="122">
        <v>0</v>
      </c>
      <c r="E253" s="122">
        <v>380.78588892566802</v>
      </c>
      <c r="F253" s="122">
        <v>97.1</v>
      </c>
      <c r="G253" s="122">
        <v>27948.753429226399</v>
      </c>
      <c r="H253" s="122">
        <v>5094.8833693366396</v>
      </c>
      <c r="I253" s="122">
        <v>9510.4385964298199</v>
      </c>
      <c r="J253" s="122">
        <v>4427.3994554113997</v>
      </c>
      <c r="K253" s="122">
        <v>14450.994080643501</v>
      </c>
      <c r="L253" s="122">
        <v>3586.4208521706701</v>
      </c>
      <c r="M253" s="122"/>
      <c r="N253" s="214">
        <v>0.81</v>
      </c>
      <c r="O253" s="214">
        <v>0.75</v>
      </c>
      <c r="P253" s="214">
        <v>0.68</v>
      </c>
      <c r="Q253" s="214">
        <v>0.81</v>
      </c>
      <c r="R253" s="214">
        <v>0.55016747868453098</v>
      </c>
      <c r="S253" s="122"/>
    </row>
    <row r="254" spans="1:19" ht="12.75" x14ac:dyDescent="0.2">
      <c r="A254" s="122" t="s">
        <v>602</v>
      </c>
      <c r="B254" s="122">
        <v>10759</v>
      </c>
      <c r="C254" s="122">
        <v>-381</v>
      </c>
      <c r="D254" s="122">
        <v>0</v>
      </c>
      <c r="E254" s="122">
        <v>380.78588892566802</v>
      </c>
      <c r="F254" s="122">
        <v>97.5</v>
      </c>
      <c r="G254" s="122">
        <v>28851.382124714099</v>
      </c>
      <c r="H254" s="122">
        <v>4652.4942682945702</v>
      </c>
      <c r="I254" s="122">
        <v>9076.2465746634298</v>
      </c>
      <c r="J254" s="122">
        <v>3935.5002619816701</v>
      </c>
      <c r="K254" s="122">
        <v>17489.600141640902</v>
      </c>
      <c r="L254" s="122">
        <v>2604.58969139276</v>
      </c>
      <c r="M254" s="122"/>
      <c r="N254" s="214">
        <v>0.81</v>
      </c>
      <c r="O254" s="214">
        <v>0.75</v>
      </c>
      <c r="P254" s="214">
        <v>0.68</v>
      </c>
      <c r="Q254" s="214">
        <v>0.81</v>
      </c>
      <c r="R254" s="214">
        <v>0.55016747868453098</v>
      </c>
      <c r="S254" s="122"/>
    </row>
    <row r="255" spans="1:19" ht="12.75" x14ac:dyDescent="0.2">
      <c r="A255" s="122" t="s">
        <v>603</v>
      </c>
      <c r="B255" s="122">
        <v>10790</v>
      </c>
      <c r="C255" s="122">
        <v>-381</v>
      </c>
      <c r="D255" s="122">
        <v>0</v>
      </c>
      <c r="E255" s="122">
        <v>380.78588892566802</v>
      </c>
      <c r="F255" s="122">
        <v>97.8</v>
      </c>
      <c r="G255" s="122">
        <v>25906.665734918999</v>
      </c>
      <c r="H255" s="122">
        <v>5872.9622945490601</v>
      </c>
      <c r="I255" s="122">
        <v>9190.6352231537203</v>
      </c>
      <c r="J255" s="122">
        <v>3907.54644411248</v>
      </c>
      <c r="K255" s="122">
        <v>12325.7439320145</v>
      </c>
      <c r="L255" s="122">
        <v>2936.5706891720802</v>
      </c>
      <c r="M255" s="122"/>
      <c r="N255" s="214">
        <v>0.81</v>
      </c>
      <c r="O255" s="214">
        <v>0.75</v>
      </c>
      <c r="P255" s="214">
        <v>0.68</v>
      </c>
      <c r="Q255" s="214">
        <v>0.81</v>
      </c>
      <c r="R255" s="214">
        <v>0.55016747868453098</v>
      </c>
      <c r="S255" s="122"/>
    </row>
    <row r="256" spans="1:19" ht="12.75" x14ac:dyDescent="0.2">
      <c r="A256" s="122" t="s">
        <v>604</v>
      </c>
      <c r="B256" s="122">
        <v>11009</v>
      </c>
      <c r="C256" s="122">
        <v>-381</v>
      </c>
      <c r="D256" s="122">
        <v>0</v>
      </c>
      <c r="E256" s="122">
        <v>380.78588892566802</v>
      </c>
      <c r="F256" s="122">
        <v>97.3</v>
      </c>
      <c r="G256" s="122">
        <v>26397.460464699201</v>
      </c>
      <c r="H256" s="122">
        <v>6729.9872342726903</v>
      </c>
      <c r="I256" s="122">
        <v>10131.3050711214</v>
      </c>
      <c r="J256" s="122">
        <v>3751.7795721645498</v>
      </c>
      <c r="K256" s="122">
        <v>11706.958985331699</v>
      </c>
      <c r="L256" s="122">
        <v>2388.08211192004</v>
      </c>
      <c r="M256" s="122"/>
      <c r="N256" s="214">
        <v>0.81</v>
      </c>
      <c r="O256" s="214">
        <v>0.75</v>
      </c>
      <c r="P256" s="214">
        <v>0.68</v>
      </c>
      <c r="Q256" s="214">
        <v>0.81</v>
      </c>
      <c r="R256" s="214">
        <v>0.55016747868453098</v>
      </c>
      <c r="S256" s="122"/>
    </row>
    <row r="257" spans="1:19" ht="12.75" x14ac:dyDescent="0.2">
      <c r="A257" s="122" t="s">
        <v>605</v>
      </c>
      <c r="B257" s="122">
        <v>6715</v>
      </c>
      <c r="C257" s="122">
        <v>-381</v>
      </c>
      <c r="D257" s="122">
        <v>0</v>
      </c>
      <c r="E257" s="122">
        <v>380.78588892566802</v>
      </c>
      <c r="F257" s="122">
        <v>97.3</v>
      </c>
      <c r="G257" s="122">
        <v>28379.1729234542</v>
      </c>
      <c r="H257" s="122">
        <v>5684.8392172423601</v>
      </c>
      <c r="I257" s="122">
        <v>10123.513292333801</v>
      </c>
      <c r="J257" s="122">
        <v>4728.5412426728499</v>
      </c>
      <c r="K257" s="122">
        <v>14571.912402149501</v>
      </c>
      <c r="L257" s="122">
        <v>2114.1945726418398</v>
      </c>
      <c r="M257" s="122"/>
      <c r="N257" s="214">
        <v>0.81</v>
      </c>
      <c r="O257" s="214">
        <v>0.75</v>
      </c>
      <c r="P257" s="214">
        <v>0.68</v>
      </c>
      <c r="Q257" s="214">
        <v>0.81</v>
      </c>
      <c r="R257" s="214">
        <v>0.55016747868453098</v>
      </c>
      <c r="S257" s="122"/>
    </row>
    <row r="258" spans="1:19" ht="12.75" x14ac:dyDescent="0.2">
      <c r="A258" s="122" t="s">
        <v>606</v>
      </c>
      <c r="B258" s="122">
        <v>7035</v>
      </c>
      <c r="C258" s="122">
        <v>-381</v>
      </c>
      <c r="D258" s="122">
        <v>0</v>
      </c>
      <c r="E258" s="122">
        <v>380.78588892566802</v>
      </c>
      <c r="F258" s="122">
        <v>97.4</v>
      </c>
      <c r="G258" s="122">
        <v>29618.062614318002</v>
      </c>
      <c r="H258" s="122">
        <v>5815.9499419917802</v>
      </c>
      <c r="I258" s="122">
        <v>10815.824172430001</v>
      </c>
      <c r="J258" s="122">
        <v>4137.0892343975202</v>
      </c>
      <c r="K258" s="122">
        <v>15798.9621468243</v>
      </c>
      <c r="L258" s="122">
        <v>2153.6987545996099</v>
      </c>
      <c r="M258" s="122"/>
      <c r="N258" s="214">
        <v>0.81</v>
      </c>
      <c r="O258" s="214">
        <v>0.75</v>
      </c>
      <c r="P258" s="214">
        <v>0.68</v>
      </c>
      <c r="Q258" s="214">
        <v>0.81</v>
      </c>
      <c r="R258" s="214">
        <v>0.55016747868453098</v>
      </c>
      <c r="S258" s="122"/>
    </row>
    <row r="259" spans="1:19" ht="12.75" x14ac:dyDescent="0.2">
      <c r="A259" s="19" t="s">
        <v>607</v>
      </c>
      <c r="B259" s="122"/>
      <c r="C259" s="122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214"/>
      <c r="O259" s="214"/>
      <c r="P259" s="214"/>
      <c r="Q259" s="214"/>
      <c r="R259" s="214"/>
      <c r="S259" s="122"/>
    </row>
    <row r="260" spans="1:19" ht="12.75" x14ac:dyDescent="0.2">
      <c r="A260" s="122" t="s">
        <v>608</v>
      </c>
      <c r="B260" s="122">
        <v>26594</v>
      </c>
      <c r="C260" s="122">
        <v>-381</v>
      </c>
      <c r="D260" s="122">
        <v>0</v>
      </c>
      <c r="E260" s="122">
        <v>380.78588892566802</v>
      </c>
      <c r="F260" s="122">
        <v>97.6</v>
      </c>
      <c r="G260" s="122">
        <v>28227.5892673739</v>
      </c>
      <c r="H260" s="122">
        <v>6285.98194636887</v>
      </c>
      <c r="I260" s="122">
        <v>9629.4274176673207</v>
      </c>
      <c r="J260" s="122">
        <v>4064.6025526333001</v>
      </c>
      <c r="K260" s="122">
        <v>13673.1926215372</v>
      </c>
      <c r="L260" s="122">
        <v>3770.9563882064099</v>
      </c>
      <c r="M260" s="122"/>
      <c r="N260" s="214">
        <v>0.81</v>
      </c>
      <c r="O260" s="214">
        <v>0.75</v>
      </c>
      <c r="P260" s="214">
        <v>0.68</v>
      </c>
      <c r="Q260" s="214">
        <v>0.81</v>
      </c>
      <c r="R260" s="214">
        <v>0.55016747868453098</v>
      </c>
      <c r="S260" s="122"/>
    </row>
    <row r="261" spans="1:19" ht="12.75" x14ac:dyDescent="0.2">
      <c r="A261" s="122" t="s">
        <v>609</v>
      </c>
      <c r="B261" s="122">
        <v>98877</v>
      </c>
      <c r="C261" s="122">
        <v>-381</v>
      </c>
      <c r="D261" s="122">
        <v>0</v>
      </c>
      <c r="E261" s="122">
        <v>380.78588892566802</v>
      </c>
      <c r="F261" s="122">
        <v>99.2</v>
      </c>
      <c r="G261" s="122">
        <v>26308.7228903869</v>
      </c>
      <c r="H261" s="122">
        <v>7295.4734808113799</v>
      </c>
      <c r="I261" s="122">
        <v>10023.4394530483</v>
      </c>
      <c r="J261" s="122">
        <v>3632.0385341383999</v>
      </c>
      <c r="K261" s="122">
        <v>9986.3567044969204</v>
      </c>
      <c r="L261" s="122">
        <v>4222.4863106073799</v>
      </c>
      <c r="M261" s="122"/>
      <c r="N261" s="214">
        <v>0.81</v>
      </c>
      <c r="O261" s="214">
        <v>0.75</v>
      </c>
      <c r="P261" s="214">
        <v>0.68</v>
      </c>
      <c r="Q261" s="214">
        <v>0.81</v>
      </c>
      <c r="R261" s="214">
        <v>0.55016747868453098</v>
      </c>
      <c r="S261" s="122"/>
    </row>
    <row r="262" spans="1:19" ht="12.75" x14ac:dyDescent="0.2">
      <c r="A262" s="122" t="s">
        <v>610</v>
      </c>
      <c r="B262" s="122">
        <v>9435</v>
      </c>
      <c r="C262" s="122">
        <v>-381</v>
      </c>
      <c r="D262" s="122">
        <v>0</v>
      </c>
      <c r="E262" s="122">
        <v>380.78588892566802</v>
      </c>
      <c r="F262" s="122">
        <v>97.9</v>
      </c>
      <c r="G262" s="122">
        <v>29230.042557992401</v>
      </c>
      <c r="H262" s="122">
        <v>5726.7983493817801</v>
      </c>
      <c r="I262" s="122">
        <v>9015.2579551588096</v>
      </c>
      <c r="J262" s="122">
        <v>5301.5445187640598</v>
      </c>
      <c r="K262" s="122">
        <v>14573.778128592299</v>
      </c>
      <c r="L262" s="122">
        <v>4398.8093907172697</v>
      </c>
      <c r="M262" s="122"/>
      <c r="N262" s="214">
        <v>0.81</v>
      </c>
      <c r="O262" s="214">
        <v>0.75</v>
      </c>
      <c r="P262" s="214">
        <v>0.68</v>
      </c>
      <c r="Q262" s="214">
        <v>0.81</v>
      </c>
      <c r="R262" s="214">
        <v>0.55016747868453098</v>
      </c>
      <c r="S262" s="122"/>
    </row>
    <row r="263" spans="1:19" ht="12.75" x14ac:dyDescent="0.2">
      <c r="A263" s="122" t="s">
        <v>611</v>
      </c>
      <c r="B263" s="122">
        <v>36975</v>
      </c>
      <c r="C263" s="122">
        <v>-381</v>
      </c>
      <c r="D263" s="122">
        <v>0</v>
      </c>
      <c r="E263" s="122">
        <v>380.78588892566802</v>
      </c>
      <c r="F263" s="122">
        <v>97.6</v>
      </c>
      <c r="G263" s="122">
        <v>27476.308689208399</v>
      </c>
      <c r="H263" s="122">
        <v>6308.6503885320799</v>
      </c>
      <c r="I263" s="122">
        <v>10252.972620394799</v>
      </c>
      <c r="J263" s="122">
        <v>3734.1101707997</v>
      </c>
      <c r="K263" s="122">
        <v>12578.107481479699</v>
      </c>
      <c r="L263" s="122">
        <v>3542.7583573629499</v>
      </c>
      <c r="M263" s="122"/>
      <c r="N263" s="214">
        <v>0.81</v>
      </c>
      <c r="O263" s="214">
        <v>0.75</v>
      </c>
      <c r="P263" s="214">
        <v>0.68</v>
      </c>
      <c r="Q263" s="214">
        <v>0.81</v>
      </c>
      <c r="R263" s="214">
        <v>0.55016747868453098</v>
      </c>
      <c r="S263" s="122"/>
    </row>
    <row r="264" spans="1:19" ht="12.75" x14ac:dyDescent="0.2">
      <c r="A264" s="122" t="s">
        <v>612</v>
      </c>
      <c r="B264" s="122">
        <v>19027</v>
      </c>
      <c r="C264" s="122">
        <v>-381</v>
      </c>
      <c r="D264" s="122">
        <v>0</v>
      </c>
      <c r="E264" s="122">
        <v>380.78588892566802</v>
      </c>
      <c r="F264" s="122">
        <v>97.9</v>
      </c>
      <c r="G264" s="122">
        <v>28837.304864889298</v>
      </c>
      <c r="H264" s="122">
        <v>5547.9489815749703</v>
      </c>
      <c r="I264" s="122">
        <v>10484.2450459265</v>
      </c>
      <c r="J264" s="122">
        <v>4193.10335867512</v>
      </c>
      <c r="K264" s="122">
        <v>14649.6485702269</v>
      </c>
      <c r="L264" s="122">
        <v>3204.0366758876298</v>
      </c>
      <c r="M264" s="122"/>
      <c r="N264" s="214">
        <v>0.81</v>
      </c>
      <c r="O264" s="214">
        <v>0.75</v>
      </c>
      <c r="P264" s="214">
        <v>0.68</v>
      </c>
      <c r="Q264" s="214">
        <v>0.81</v>
      </c>
      <c r="R264" s="214">
        <v>0.55016747868453098</v>
      </c>
      <c r="S264" s="122"/>
    </row>
    <row r="265" spans="1:19" ht="12.75" x14ac:dyDescent="0.2">
      <c r="A265" s="122" t="s">
        <v>613</v>
      </c>
      <c r="B265" s="122">
        <v>9490</v>
      </c>
      <c r="C265" s="122">
        <v>-381</v>
      </c>
      <c r="D265" s="122">
        <v>0</v>
      </c>
      <c r="E265" s="122">
        <v>380.78588892566802</v>
      </c>
      <c r="F265" s="122">
        <v>97.5</v>
      </c>
      <c r="G265" s="122">
        <v>28026.953553220199</v>
      </c>
      <c r="H265" s="122">
        <v>6252.4070272262697</v>
      </c>
      <c r="I265" s="122">
        <v>10589.604261917701</v>
      </c>
      <c r="J265" s="122">
        <v>3971.39698335298</v>
      </c>
      <c r="K265" s="122">
        <v>13276.4045345087</v>
      </c>
      <c r="L265" s="122">
        <v>2846.15704083529</v>
      </c>
      <c r="M265" s="122"/>
      <c r="N265" s="214">
        <v>0.81</v>
      </c>
      <c r="O265" s="214">
        <v>0.75</v>
      </c>
      <c r="P265" s="214">
        <v>0.68</v>
      </c>
      <c r="Q265" s="214">
        <v>0.81</v>
      </c>
      <c r="R265" s="214">
        <v>0.55016747868453098</v>
      </c>
      <c r="S265" s="122"/>
    </row>
    <row r="266" spans="1:19" ht="12.75" x14ac:dyDescent="0.2">
      <c r="A266" s="122" t="s">
        <v>614</v>
      </c>
      <c r="B266" s="122">
        <v>5849</v>
      </c>
      <c r="C266" s="122">
        <v>-381</v>
      </c>
      <c r="D266" s="122">
        <v>0</v>
      </c>
      <c r="E266" s="122">
        <v>380.78588892566802</v>
      </c>
      <c r="F266" s="122">
        <v>98.2</v>
      </c>
      <c r="G266" s="122">
        <v>26516.580965174599</v>
      </c>
      <c r="H266" s="122">
        <v>5205.9980292298997</v>
      </c>
      <c r="I266" s="122">
        <v>8500.8618524991107</v>
      </c>
      <c r="J266" s="122">
        <v>4038.6975805911402</v>
      </c>
      <c r="K266" s="122">
        <v>13936.2742219015</v>
      </c>
      <c r="L266" s="122">
        <v>3434.1900798998399</v>
      </c>
      <c r="M266" s="122"/>
      <c r="N266" s="214">
        <v>0.81</v>
      </c>
      <c r="O266" s="214">
        <v>0.75</v>
      </c>
      <c r="P266" s="214">
        <v>0.68</v>
      </c>
      <c r="Q266" s="214">
        <v>0.81</v>
      </c>
      <c r="R266" s="214">
        <v>0.55016747868453098</v>
      </c>
      <c r="S266" s="122"/>
    </row>
    <row r="267" spans="1:19" ht="12.75" x14ac:dyDescent="0.2">
      <c r="A267" s="122" t="s">
        <v>615</v>
      </c>
      <c r="B267" s="122">
        <v>11469</v>
      </c>
      <c r="C267" s="122">
        <v>-381</v>
      </c>
      <c r="D267" s="122">
        <v>0</v>
      </c>
      <c r="E267" s="122">
        <v>380.78588892566802</v>
      </c>
      <c r="F267" s="122">
        <v>97.9</v>
      </c>
      <c r="G267" s="122">
        <v>27558.099679335101</v>
      </c>
      <c r="H267" s="122">
        <v>5634.4925177546902</v>
      </c>
      <c r="I267" s="122">
        <v>9576.7285648138895</v>
      </c>
      <c r="J267" s="122">
        <v>4183.5671160388201</v>
      </c>
      <c r="K267" s="122">
        <v>13875.664072082</v>
      </c>
      <c r="L267" s="122">
        <v>3139.9543702239398</v>
      </c>
      <c r="M267" s="122"/>
      <c r="N267" s="214">
        <v>0.81</v>
      </c>
      <c r="O267" s="214">
        <v>0.75</v>
      </c>
      <c r="P267" s="214">
        <v>0.68</v>
      </c>
      <c r="Q267" s="214">
        <v>0.81</v>
      </c>
      <c r="R267" s="214">
        <v>0.55016747868453098</v>
      </c>
      <c r="S267" s="122"/>
    </row>
    <row r="268" spans="1:19" ht="12.75" x14ac:dyDescent="0.2">
      <c r="A268" s="122" t="s">
        <v>616</v>
      </c>
      <c r="B268" s="122">
        <v>38314</v>
      </c>
      <c r="C268" s="122">
        <v>-381</v>
      </c>
      <c r="D268" s="122">
        <v>0</v>
      </c>
      <c r="E268" s="122">
        <v>380.78588892566802</v>
      </c>
      <c r="F268" s="122">
        <v>98.5</v>
      </c>
      <c r="G268" s="122">
        <v>27370.1900048315</v>
      </c>
      <c r="H268" s="122">
        <v>6332.62421546519</v>
      </c>
      <c r="I268" s="122">
        <v>10148.8141979477</v>
      </c>
      <c r="J268" s="122">
        <v>4277.2208093469399</v>
      </c>
      <c r="K268" s="122">
        <v>11608.5834331558</v>
      </c>
      <c r="L268" s="122">
        <v>4212.7008600608297</v>
      </c>
      <c r="M268" s="122"/>
      <c r="N268" s="214">
        <v>0.81</v>
      </c>
      <c r="O268" s="214">
        <v>0.75</v>
      </c>
      <c r="P268" s="214">
        <v>0.68</v>
      </c>
      <c r="Q268" s="214">
        <v>0.81</v>
      </c>
      <c r="R268" s="214">
        <v>0.55016747868453098</v>
      </c>
      <c r="S268" s="122"/>
    </row>
    <row r="269" spans="1:19" ht="12.75" x14ac:dyDescent="0.2">
      <c r="A269" s="122" t="s">
        <v>617</v>
      </c>
      <c r="B269" s="122">
        <v>25785</v>
      </c>
      <c r="C269" s="122">
        <v>-381</v>
      </c>
      <c r="D269" s="122">
        <v>0</v>
      </c>
      <c r="E269" s="122">
        <v>380.78588892566802</v>
      </c>
      <c r="F269" s="122">
        <v>97.8</v>
      </c>
      <c r="G269" s="122">
        <v>27367.062120372801</v>
      </c>
      <c r="H269" s="122">
        <v>5947.6468289158101</v>
      </c>
      <c r="I269" s="122">
        <v>9186.2813357840405</v>
      </c>
      <c r="J269" s="122">
        <v>3764.6105538596398</v>
      </c>
      <c r="K269" s="122">
        <v>13782.4524095581</v>
      </c>
      <c r="L269" s="122">
        <v>3518.99309529426</v>
      </c>
      <c r="M269" s="122"/>
      <c r="N269" s="214">
        <v>0.81</v>
      </c>
      <c r="O269" s="214">
        <v>0.75</v>
      </c>
      <c r="P269" s="214">
        <v>0.68</v>
      </c>
      <c r="Q269" s="214">
        <v>0.81</v>
      </c>
      <c r="R269" s="214">
        <v>0.55016747868453098</v>
      </c>
      <c r="S269" s="122"/>
    </row>
    <row r="270" spans="1:19" ht="12.75" x14ac:dyDescent="0.2">
      <c r="A270" s="19" t="s">
        <v>618</v>
      </c>
      <c r="B270" s="122"/>
      <c r="C270" s="122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214"/>
      <c r="O270" s="214"/>
      <c r="P270" s="214"/>
      <c r="Q270" s="214"/>
      <c r="R270" s="214"/>
      <c r="S270" s="122"/>
    </row>
    <row r="271" spans="1:19" ht="12.75" x14ac:dyDescent="0.2">
      <c r="A271" s="122" t="s">
        <v>619</v>
      </c>
      <c r="B271" s="122">
        <v>25066</v>
      </c>
      <c r="C271" s="122">
        <v>-381</v>
      </c>
      <c r="D271" s="122">
        <v>0</v>
      </c>
      <c r="E271" s="122">
        <v>380.78588892566802</v>
      </c>
      <c r="F271" s="122">
        <v>97.5</v>
      </c>
      <c r="G271" s="122">
        <v>27182.297749771398</v>
      </c>
      <c r="H271" s="122">
        <v>6242.2169671033098</v>
      </c>
      <c r="I271" s="122">
        <v>9920.6104309789807</v>
      </c>
      <c r="J271" s="122">
        <v>3683.0889523907599</v>
      </c>
      <c r="K271" s="122">
        <v>12690.467993510199</v>
      </c>
      <c r="L271" s="122">
        <v>3456.8830301674502</v>
      </c>
      <c r="M271" s="122"/>
      <c r="N271" s="214">
        <v>0.81</v>
      </c>
      <c r="O271" s="214">
        <v>0.75</v>
      </c>
      <c r="P271" s="214">
        <v>0.68</v>
      </c>
      <c r="Q271" s="214">
        <v>0.81</v>
      </c>
      <c r="R271" s="214">
        <v>0.55016747868453098</v>
      </c>
      <c r="S271" s="122"/>
    </row>
    <row r="272" spans="1:19" ht="12.75" x14ac:dyDescent="0.2">
      <c r="A272" s="122" t="s">
        <v>620</v>
      </c>
      <c r="B272" s="122">
        <v>18359</v>
      </c>
      <c r="C272" s="122">
        <v>-381</v>
      </c>
      <c r="D272" s="122">
        <v>0</v>
      </c>
      <c r="E272" s="122">
        <v>380.78588892566802</v>
      </c>
      <c r="F272" s="122">
        <v>97.4</v>
      </c>
      <c r="G272" s="122">
        <v>27666.044936579401</v>
      </c>
      <c r="H272" s="122">
        <v>4811.2830289782296</v>
      </c>
      <c r="I272" s="122">
        <v>9041.9142200915103</v>
      </c>
      <c r="J272" s="122">
        <v>3961.14605498009</v>
      </c>
      <c r="K272" s="122">
        <v>15423.294953374199</v>
      </c>
      <c r="L272" s="122">
        <v>3273.58824030305</v>
      </c>
      <c r="M272" s="122"/>
      <c r="N272" s="214">
        <v>0.81</v>
      </c>
      <c r="O272" s="214">
        <v>0.75</v>
      </c>
      <c r="P272" s="214">
        <v>0.68</v>
      </c>
      <c r="Q272" s="214">
        <v>0.81</v>
      </c>
      <c r="R272" s="214">
        <v>0.55016747868453098</v>
      </c>
      <c r="S272" s="122"/>
    </row>
    <row r="273" spans="1:19" ht="12.75" x14ac:dyDescent="0.2">
      <c r="A273" s="122" t="s">
        <v>621</v>
      </c>
      <c r="B273" s="122">
        <v>19783</v>
      </c>
      <c r="C273" s="122">
        <v>-381</v>
      </c>
      <c r="D273" s="122">
        <v>0</v>
      </c>
      <c r="E273" s="122">
        <v>380.78588892566802</v>
      </c>
      <c r="F273" s="122">
        <v>96.7</v>
      </c>
      <c r="G273" s="122">
        <v>29225.870714229499</v>
      </c>
      <c r="H273" s="122">
        <v>5768.8157179186801</v>
      </c>
      <c r="I273" s="122">
        <v>9596.3031477488403</v>
      </c>
      <c r="J273" s="122">
        <v>4038.44323144488</v>
      </c>
      <c r="K273" s="122">
        <v>15834.530394282099</v>
      </c>
      <c r="L273" s="122">
        <v>3242.2701709266598</v>
      </c>
      <c r="M273" s="122"/>
      <c r="N273" s="214">
        <v>0.81</v>
      </c>
      <c r="O273" s="214">
        <v>0.75</v>
      </c>
      <c r="P273" s="214">
        <v>0.68</v>
      </c>
      <c r="Q273" s="214">
        <v>0.81</v>
      </c>
      <c r="R273" s="214">
        <v>0.55016747868453098</v>
      </c>
      <c r="S273" s="122"/>
    </row>
    <row r="274" spans="1:19" ht="12.75" x14ac:dyDescent="0.2">
      <c r="A274" s="122" t="s">
        <v>622</v>
      </c>
      <c r="B274" s="122">
        <v>97633</v>
      </c>
      <c r="C274" s="122">
        <v>-381</v>
      </c>
      <c r="D274" s="122">
        <v>0</v>
      </c>
      <c r="E274" s="122">
        <v>380.78588892566802</v>
      </c>
      <c r="F274" s="122">
        <v>98.5</v>
      </c>
      <c r="G274" s="122">
        <v>26651.405365757601</v>
      </c>
      <c r="H274" s="122">
        <v>7042.4529852353098</v>
      </c>
      <c r="I274" s="122">
        <v>10430.8383163375</v>
      </c>
      <c r="J274" s="122">
        <v>3492.4356643300998</v>
      </c>
      <c r="K274" s="122">
        <v>10530.834466042899</v>
      </c>
      <c r="L274" s="122">
        <v>4033.4218709736001</v>
      </c>
      <c r="M274" s="122"/>
      <c r="N274" s="214">
        <v>0.81</v>
      </c>
      <c r="O274" s="214">
        <v>0.75</v>
      </c>
      <c r="P274" s="214">
        <v>0.68</v>
      </c>
      <c r="Q274" s="214">
        <v>0.81</v>
      </c>
      <c r="R274" s="214">
        <v>0.55016747868453098</v>
      </c>
      <c r="S274" s="122"/>
    </row>
    <row r="275" spans="1:19" ht="12.75" x14ac:dyDescent="0.2">
      <c r="A275" s="122" t="s">
        <v>623</v>
      </c>
      <c r="B275" s="122">
        <v>17987</v>
      </c>
      <c r="C275" s="122">
        <v>-381</v>
      </c>
      <c r="D275" s="122">
        <v>0</v>
      </c>
      <c r="E275" s="122">
        <v>380.78588892566802</v>
      </c>
      <c r="F275" s="122">
        <v>98</v>
      </c>
      <c r="G275" s="122">
        <v>27490.405057192202</v>
      </c>
      <c r="H275" s="122">
        <v>6932.1255919682599</v>
      </c>
      <c r="I275" s="122">
        <v>11033.0698361347</v>
      </c>
      <c r="J275" s="122">
        <v>4335.4578504245301</v>
      </c>
      <c r="K275" s="122">
        <v>10699.5284771364</v>
      </c>
      <c r="L275" s="122">
        <v>3609.5400451075802</v>
      </c>
      <c r="M275" s="122"/>
      <c r="N275" s="214">
        <v>0.81</v>
      </c>
      <c r="O275" s="214">
        <v>0.75</v>
      </c>
      <c r="P275" s="214">
        <v>0.68</v>
      </c>
      <c r="Q275" s="214">
        <v>0.81</v>
      </c>
      <c r="R275" s="214">
        <v>0.55016747868453098</v>
      </c>
      <c r="S275" s="122"/>
    </row>
    <row r="276" spans="1:19" ht="12.75" x14ac:dyDescent="0.2">
      <c r="A276" s="122" t="s">
        <v>624</v>
      </c>
      <c r="B276" s="122">
        <v>9493</v>
      </c>
      <c r="C276" s="122">
        <v>-381</v>
      </c>
      <c r="D276" s="122">
        <v>0</v>
      </c>
      <c r="E276" s="122">
        <v>380.78588892566802</v>
      </c>
      <c r="F276" s="122">
        <v>97.6</v>
      </c>
      <c r="G276" s="122">
        <v>29248.122987934799</v>
      </c>
      <c r="H276" s="122">
        <v>4739.7209202722697</v>
      </c>
      <c r="I276" s="122">
        <v>9601.2664791964507</v>
      </c>
      <c r="J276" s="122">
        <v>4478.4949061750904</v>
      </c>
      <c r="K276" s="122">
        <v>16463.5735068797</v>
      </c>
      <c r="L276" s="122">
        <v>3321.0398235715002</v>
      </c>
      <c r="M276" s="122"/>
      <c r="N276" s="214">
        <v>0.81</v>
      </c>
      <c r="O276" s="214">
        <v>0.75</v>
      </c>
      <c r="P276" s="214">
        <v>0.68</v>
      </c>
      <c r="Q276" s="214">
        <v>0.81</v>
      </c>
      <c r="R276" s="214">
        <v>0.55016747868453098</v>
      </c>
      <c r="S276" s="122"/>
    </row>
    <row r="277" spans="1:19" ht="12.75" x14ac:dyDescent="0.2">
      <c r="A277" s="122" t="s">
        <v>625</v>
      </c>
      <c r="B277" s="122">
        <v>55576</v>
      </c>
      <c r="C277" s="122">
        <v>-381</v>
      </c>
      <c r="D277" s="122">
        <v>0</v>
      </c>
      <c r="E277" s="122">
        <v>380.78588892566802</v>
      </c>
      <c r="F277" s="122">
        <v>97.6</v>
      </c>
      <c r="G277" s="122">
        <v>27788.832741475399</v>
      </c>
      <c r="H277" s="122">
        <v>7143.0068348424902</v>
      </c>
      <c r="I277" s="122">
        <v>10074.9626743069</v>
      </c>
      <c r="J277" s="122">
        <v>3999.3610543280001</v>
      </c>
      <c r="K277" s="122">
        <v>12524.051948774901</v>
      </c>
      <c r="L277" s="122">
        <v>2876.8105447753301</v>
      </c>
      <c r="M277" s="122"/>
      <c r="N277" s="214">
        <v>0.81</v>
      </c>
      <c r="O277" s="214">
        <v>0.75</v>
      </c>
      <c r="P277" s="214">
        <v>0.68</v>
      </c>
      <c r="Q277" s="214">
        <v>0.81</v>
      </c>
      <c r="R277" s="214">
        <v>0.55016747868453098</v>
      </c>
      <c r="S277" s="122"/>
    </row>
    <row r="278" spans="1:19" ht="12.75" x14ac:dyDescent="0.2">
      <c r="A278" s="19" t="s">
        <v>626</v>
      </c>
      <c r="B278" s="122"/>
      <c r="C278" s="122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214"/>
      <c r="O278" s="214"/>
      <c r="P278" s="214"/>
      <c r="Q278" s="214"/>
      <c r="R278" s="214"/>
      <c r="S278" s="122"/>
    </row>
    <row r="279" spans="1:19" ht="12.75" x14ac:dyDescent="0.2">
      <c r="A279" s="122" t="s">
        <v>627</v>
      </c>
      <c r="B279" s="122">
        <v>7032</v>
      </c>
      <c r="C279" s="122">
        <v>-381</v>
      </c>
      <c r="D279" s="122">
        <v>0</v>
      </c>
      <c r="E279" s="122">
        <v>380.78588892566802</v>
      </c>
      <c r="F279" s="122">
        <v>97.7</v>
      </c>
      <c r="G279" s="122">
        <v>31183.139716047001</v>
      </c>
      <c r="H279" s="122">
        <v>5522.4253740071499</v>
      </c>
      <c r="I279" s="122">
        <v>11265.451222725</v>
      </c>
      <c r="J279" s="122">
        <v>4135.5901388536604</v>
      </c>
      <c r="K279" s="122">
        <v>17556.442443977001</v>
      </c>
      <c r="L279" s="122">
        <v>2231.9877484428898</v>
      </c>
      <c r="M279" s="122"/>
      <c r="N279" s="214">
        <v>0.81</v>
      </c>
      <c r="O279" s="214">
        <v>0.75</v>
      </c>
      <c r="P279" s="214">
        <v>0.68</v>
      </c>
      <c r="Q279" s="214">
        <v>0.81</v>
      </c>
      <c r="R279" s="214">
        <v>0.55016747868453098</v>
      </c>
      <c r="S279" s="122"/>
    </row>
    <row r="280" spans="1:19" ht="12.75" x14ac:dyDescent="0.2">
      <c r="A280" s="122" t="s">
        <v>628</v>
      </c>
      <c r="B280" s="122">
        <v>6455</v>
      </c>
      <c r="C280" s="122">
        <v>-381</v>
      </c>
      <c r="D280" s="122">
        <v>0</v>
      </c>
      <c r="E280" s="122">
        <v>380.78588892566802</v>
      </c>
      <c r="F280" s="122">
        <v>97.3</v>
      </c>
      <c r="G280" s="122">
        <v>30783.538224844699</v>
      </c>
      <c r="H280" s="122">
        <v>4606.0217587866</v>
      </c>
      <c r="I280" s="122">
        <v>10983.1558974661</v>
      </c>
      <c r="J280" s="122">
        <v>5729.36763843067</v>
      </c>
      <c r="K280" s="122">
        <v>16293.1392717095</v>
      </c>
      <c r="L280" s="122">
        <v>3129.7394695657699</v>
      </c>
      <c r="M280" s="122"/>
      <c r="N280" s="214">
        <v>0.81</v>
      </c>
      <c r="O280" s="214">
        <v>0.75</v>
      </c>
      <c r="P280" s="214">
        <v>0.68</v>
      </c>
      <c r="Q280" s="214">
        <v>0.81</v>
      </c>
      <c r="R280" s="214">
        <v>0.55016747868453098</v>
      </c>
      <c r="S280" s="122"/>
    </row>
    <row r="281" spans="1:19" ht="12.75" x14ac:dyDescent="0.2">
      <c r="A281" s="122" t="s">
        <v>629</v>
      </c>
      <c r="B281" s="122">
        <v>10262</v>
      </c>
      <c r="C281" s="122">
        <v>-381</v>
      </c>
      <c r="D281" s="122">
        <v>0</v>
      </c>
      <c r="E281" s="122">
        <v>380.78588892566802</v>
      </c>
      <c r="F281" s="122">
        <v>97.8</v>
      </c>
      <c r="G281" s="122">
        <v>29538.185512479798</v>
      </c>
      <c r="H281" s="122">
        <v>4898.8419153443901</v>
      </c>
      <c r="I281" s="122">
        <v>9570.1399162644993</v>
      </c>
      <c r="J281" s="122">
        <v>4223.2509623515598</v>
      </c>
      <c r="K281" s="122">
        <v>17653.594355541602</v>
      </c>
      <c r="L281" s="122">
        <v>2219.8632030829899</v>
      </c>
      <c r="M281" s="122"/>
      <c r="N281" s="214">
        <v>0.81</v>
      </c>
      <c r="O281" s="214">
        <v>0.75</v>
      </c>
      <c r="P281" s="214">
        <v>0.68</v>
      </c>
      <c r="Q281" s="214">
        <v>0.81</v>
      </c>
      <c r="R281" s="214">
        <v>0.55016747868453098</v>
      </c>
      <c r="S281" s="122"/>
    </row>
    <row r="282" spans="1:19" ht="12.75" x14ac:dyDescent="0.2">
      <c r="A282" s="122" t="s">
        <v>630</v>
      </c>
      <c r="B282" s="122">
        <v>14785</v>
      </c>
      <c r="C282" s="122">
        <v>-381</v>
      </c>
      <c r="D282" s="122">
        <v>0</v>
      </c>
      <c r="E282" s="122">
        <v>380.78588892566802</v>
      </c>
      <c r="F282" s="122">
        <v>98.2</v>
      </c>
      <c r="G282" s="122">
        <v>29813.5650324257</v>
      </c>
      <c r="H282" s="122">
        <v>8421.5573803882198</v>
      </c>
      <c r="I282" s="122">
        <v>13528.146356931</v>
      </c>
      <c r="J282" s="122">
        <v>4052.66011627628</v>
      </c>
      <c r="K282" s="122">
        <v>10897.391990362799</v>
      </c>
      <c r="L282" s="122">
        <v>2296.2051453347999</v>
      </c>
      <c r="M282" s="122"/>
      <c r="N282" s="214">
        <v>0.81</v>
      </c>
      <c r="O282" s="214">
        <v>0.75</v>
      </c>
      <c r="P282" s="214">
        <v>0.68</v>
      </c>
      <c r="Q282" s="214">
        <v>0.81</v>
      </c>
      <c r="R282" s="214">
        <v>0.55016747868453098</v>
      </c>
      <c r="S282" s="122"/>
    </row>
    <row r="283" spans="1:19" ht="12.75" x14ac:dyDescent="0.2">
      <c r="A283" s="122" t="s">
        <v>631</v>
      </c>
      <c r="B283" s="122">
        <v>5387</v>
      </c>
      <c r="C283" s="122">
        <v>-381</v>
      </c>
      <c r="D283" s="122">
        <v>0</v>
      </c>
      <c r="E283" s="122">
        <v>380.78588892566802</v>
      </c>
      <c r="F283" s="122">
        <v>97.6</v>
      </c>
      <c r="G283" s="122">
        <v>31669.665107503599</v>
      </c>
      <c r="H283" s="122">
        <v>5433.9462717224096</v>
      </c>
      <c r="I283" s="122">
        <v>9856.0177425026704</v>
      </c>
      <c r="J283" s="122">
        <v>4262.3350257787497</v>
      </c>
      <c r="K283" s="122">
        <v>19025.6266943058</v>
      </c>
      <c r="L283" s="122">
        <v>2848.2415652066902</v>
      </c>
      <c r="M283" s="122"/>
      <c r="N283" s="214">
        <v>0.81</v>
      </c>
      <c r="O283" s="214">
        <v>0.75</v>
      </c>
      <c r="P283" s="214">
        <v>0.68</v>
      </c>
      <c r="Q283" s="214">
        <v>0.81</v>
      </c>
      <c r="R283" s="214">
        <v>0.55016747868453098</v>
      </c>
      <c r="S283" s="122"/>
    </row>
    <row r="284" spans="1:19" ht="12.75" x14ac:dyDescent="0.2">
      <c r="A284" s="122" t="s">
        <v>632</v>
      </c>
      <c r="B284" s="122">
        <v>11712</v>
      </c>
      <c r="C284" s="122">
        <v>-381</v>
      </c>
      <c r="D284" s="122">
        <v>0</v>
      </c>
      <c r="E284" s="122">
        <v>380.78588892566802</v>
      </c>
      <c r="F284" s="122">
        <v>97.5</v>
      </c>
      <c r="G284" s="122">
        <v>30969.070904678701</v>
      </c>
      <c r="H284" s="122">
        <v>5416.4357057357802</v>
      </c>
      <c r="I284" s="122">
        <v>9902.5872734574805</v>
      </c>
      <c r="J284" s="122">
        <v>4425.86066413964</v>
      </c>
      <c r="K284" s="122">
        <v>17855.6081084736</v>
      </c>
      <c r="L284" s="122">
        <v>3057.5956842871301</v>
      </c>
      <c r="M284" s="122"/>
      <c r="N284" s="214">
        <v>0.81</v>
      </c>
      <c r="O284" s="214">
        <v>0.75</v>
      </c>
      <c r="P284" s="214">
        <v>0.68</v>
      </c>
      <c r="Q284" s="214">
        <v>0.81</v>
      </c>
      <c r="R284" s="214">
        <v>0.55016747868453098</v>
      </c>
      <c r="S284" s="122"/>
    </row>
    <row r="285" spans="1:19" ht="12.75" x14ac:dyDescent="0.2">
      <c r="A285" s="122" t="s">
        <v>633</v>
      </c>
      <c r="B285" s="122">
        <v>10677</v>
      </c>
      <c r="C285" s="122">
        <v>-381</v>
      </c>
      <c r="D285" s="122">
        <v>0</v>
      </c>
      <c r="E285" s="122">
        <v>380.78588892566802</v>
      </c>
      <c r="F285" s="122">
        <v>99.1</v>
      </c>
      <c r="G285" s="122">
        <v>26496.576445101298</v>
      </c>
      <c r="H285" s="122">
        <v>6536.0225654245096</v>
      </c>
      <c r="I285" s="122">
        <v>11591.346131273</v>
      </c>
      <c r="J285" s="122">
        <v>4237.6475673651003</v>
      </c>
      <c r="K285" s="122">
        <v>10380.950682295899</v>
      </c>
      <c r="L285" s="122">
        <v>2215.17668237821</v>
      </c>
      <c r="M285" s="122"/>
      <c r="N285" s="214">
        <v>0.81</v>
      </c>
      <c r="O285" s="214">
        <v>0.75</v>
      </c>
      <c r="P285" s="214">
        <v>0.68</v>
      </c>
      <c r="Q285" s="214">
        <v>0.81</v>
      </c>
      <c r="R285" s="214">
        <v>0.55016747868453098</v>
      </c>
      <c r="S285" s="122"/>
    </row>
    <row r="286" spans="1:19" ht="12.75" x14ac:dyDescent="0.2">
      <c r="A286" s="122" t="s">
        <v>634</v>
      </c>
      <c r="B286" s="122">
        <v>61066</v>
      </c>
      <c r="C286" s="122">
        <v>-381</v>
      </c>
      <c r="D286" s="122">
        <v>0</v>
      </c>
      <c r="E286" s="122">
        <v>380.78588892566802</v>
      </c>
      <c r="F286" s="122">
        <v>99</v>
      </c>
      <c r="G286" s="122">
        <v>26063.4305918561</v>
      </c>
      <c r="H286" s="122">
        <v>7270.5348055416498</v>
      </c>
      <c r="I286" s="122">
        <v>9638.0687073546396</v>
      </c>
      <c r="J286" s="122">
        <v>3229.0883034346598</v>
      </c>
      <c r="K286" s="122">
        <v>10973.825764602099</v>
      </c>
      <c r="L286" s="122">
        <v>3382.9097961918501</v>
      </c>
      <c r="M286" s="122"/>
      <c r="N286" s="214">
        <v>0.81</v>
      </c>
      <c r="O286" s="214">
        <v>0.75</v>
      </c>
      <c r="P286" s="214">
        <v>0.68</v>
      </c>
      <c r="Q286" s="214">
        <v>0.81</v>
      </c>
      <c r="R286" s="214">
        <v>0.55016747868453098</v>
      </c>
      <c r="S286" s="122"/>
    </row>
    <row r="287" spans="1:19" ht="12.75" x14ac:dyDescent="0.2">
      <c r="A287" s="19" t="s">
        <v>635</v>
      </c>
      <c r="B287" s="122"/>
      <c r="C287" s="122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214"/>
      <c r="O287" s="214"/>
      <c r="P287" s="214"/>
      <c r="Q287" s="214"/>
      <c r="R287" s="214"/>
      <c r="S287" s="122"/>
    </row>
    <row r="288" spans="1:19" ht="12.75" x14ac:dyDescent="0.2">
      <c r="A288" s="122" t="s">
        <v>636</v>
      </c>
      <c r="B288" s="122">
        <v>2453</v>
      </c>
      <c r="C288" s="122">
        <v>-381</v>
      </c>
      <c r="D288" s="122">
        <v>0</v>
      </c>
      <c r="E288" s="122">
        <v>380.78588892566802</v>
      </c>
      <c r="F288" s="122">
        <v>97.2</v>
      </c>
      <c r="G288" s="122">
        <v>33656.299584893997</v>
      </c>
      <c r="H288" s="122">
        <v>5471.4206991841302</v>
      </c>
      <c r="I288" s="122">
        <v>10811.348453159901</v>
      </c>
      <c r="J288" s="122">
        <v>4814.8500371241398</v>
      </c>
      <c r="K288" s="122">
        <v>19946.377824386898</v>
      </c>
      <c r="L288" s="122">
        <v>3063.2007179280199</v>
      </c>
      <c r="M288" s="122"/>
      <c r="N288" s="214">
        <v>0.81</v>
      </c>
      <c r="O288" s="214">
        <v>0.75</v>
      </c>
      <c r="P288" s="214">
        <v>0.68</v>
      </c>
      <c r="Q288" s="214">
        <v>0.81</v>
      </c>
      <c r="R288" s="214">
        <v>0.55016747868453098</v>
      </c>
      <c r="S288" s="122"/>
    </row>
    <row r="289" spans="1:19" ht="12.75" x14ac:dyDescent="0.2">
      <c r="A289" s="122" t="s">
        <v>637</v>
      </c>
      <c r="B289" s="122">
        <v>2740</v>
      </c>
      <c r="C289" s="122">
        <v>-381</v>
      </c>
      <c r="D289" s="122">
        <v>0</v>
      </c>
      <c r="E289" s="122">
        <v>380.78588892566802</v>
      </c>
      <c r="F289" s="122">
        <v>97.5</v>
      </c>
      <c r="G289" s="122">
        <v>33199.795697661299</v>
      </c>
      <c r="H289" s="122">
        <v>5770.1375240867901</v>
      </c>
      <c r="I289" s="122">
        <v>10233.2919896324</v>
      </c>
      <c r="J289" s="122">
        <v>4159.9961741383704</v>
      </c>
      <c r="K289" s="122">
        <v>20615.161644856398</v>
      </c>
      <c r="L289" s="122">
        <v>2406.4253731327399</v>
      </c>
      <c r="M289" s="122"/>
      <c r="N289" s="214">
        <v>0.81</v>
      </c>
      <c r="O289" s="214">
        <v>0.75</v>
      </c>
      <c r="P289" s="214">
        <v>0.68</v>
      </c>
      <c r="Q289" s="214">
        <v>0.81</v>
      </c>
      <c r="R289" s="214">
        <v>0.55016747868453098</v>
      </c>
      <c r="S289" s="122"/>
    </row>
    <row r="290" spans="1:19" ht="12.75" x14ac:dyDescent="0.2">
      <c r="A290" s="122" t="s">
        <v>638</v>
      </c>
      <c r="B290" s="122">
        <v>12177</v>
      </c>
      <c r="C290" s="122">
        <v>-381</v>
      </c>
      <c r="D290" s="122">
        <v>0</v>
      </c>
      <c r="E290" s="122">
        <v>380.78588892566802</v>
      </c>
      <c r="F290" s="122">
        <v>96.3</v>
      </c>
      <c r="G290" s="122">
        <v>28603.519341200601</v>
      </c>
      <c r="H290" s="122">
        <v>6067.07717273873</v>
      </c>
      <c r="I290" s="122">
        <v>10483.4826364399</v>
      </c>
      <c r="J290" s="122">
        <v>4321.8881585876397</v>
      </c>
      <c r="K290" s="122">
        <v>13641.8662451009</v>
      </c>
      <c r="L290" s="122">
        <v>3340.3996397155302</v>
      </c>
      <c r="M290" s="122"/>
      <c r="N290" s="214">
        <v>0.81</v>
      </c>
      <c r="O290" s="214">
        <v>0.75</v>
      </c>
      <c r="P290" s="214">
        <v>0.68</v>
      </c>
      <c r="Q290" s="214">
        <v>0.81</v>
      </c>
      <c r="R290" s="214">
        <v>0.55016747868453098</v>
      </c>
      <c r="S290" s="122"/>
    </row>
    <row r="291" spans="1:19" ht="12.75" x14ac:dyDescent="0.2">
      <c r="A291" s="122" t="s">
        <v>639</v>
      </c>
      <c r="B291" s="122">
        <v>3109</v>
      </c>
      <c r="C291" s="122">
        <v>-381</v>
      </c>
      <c r="D291" s="122">
        <v>0</v>
      </c>
      <c r="E291" s="122">
        <v>380.78588892566802</v>
      </c>
      <c r="F291" s="122">
        <v>97.3</v>
      </c>
      <c r="G291" s="122">
        <v>29952.583741177601</v>
      </c>
      <c r="H291" s="122">
        <v>5963.7815881206197</v>
      </c>
      <c r="I291" s="122">
        <v>10409.9814538011</v>
      </c>
      <c r="J291" s="122">
        <v>4347.1086235072598</v>
      </c>
      <c r="K291" s="122">
        <v>15788.250711967199</v>
      </c>
      <c r="L291" s="122">
        <v>2853.5267615681601</v>
      </c>
      <c r="M291" s="122"/>
      <c r="N291" s="214">
        <v>0.81</v>
      </c>
      <c r="O291" s="214">
        <v>0.75</v>
      </c>
      <c r="P291" s="214">
        <v>0.68</v>
      </c>
      <c r="Q291" s="214">
        <v>0.81</v>
      </c>
      <c r="R291" s="214">
        <v>0.55016747868453098</v>
      </c>
      <c r="S291" s="122"/>
    </row>
    <row r="292" spans="1:19" ht="12.75" x14ac:dyDescent="0.2">
      <c r="A292" s="122" t="s">
        <v>640</v>
      </c>
      <c r="B292" s="122">
        <v>7060</v>
      </c>
      <c r="C292" s="122">
        <v>-381</v>
      </c>
      <c r="D292" s="122">
        <v>0</v>
      </c>
      <c r="E292" s="122">
        <v>380.78588892566802</v>
      </c>
      <c r="F292" s="122">
        <v>97.4</v>
      </c>
      <c r="G292" s="122">
        <v>28565.987624980298</v>
      </c>
      <c r="H292" s="122">
        <v>5624.8697821876904</v>
      </c>
      <c r="I292" s="122">
        <v>10332.393416045299</v>
      </c>
      <c r="J292" s="122">
        <v>4643.7722584003404</v>
      </c>
      <c r="K292" s="122">
        <v>14045.7521348639</v>
      </c>
      <c r="L292" s="122">
        <v>3136.7242544917799</v>
      </c>
      <c r="M292" s="122"/>
      <c r="N292" s="214">
        <v>0.81</v>
      </c>
      <c r="O292" s="214">
        <v>0.75</v>
      </c>
      <c r="P292" s="214">
        <v>0.68</v>
      </c>
      <c r="Q292" s="214">
        <v>0.81</v>
      </c>
      <c r="R292" s="214">
        <v>0.55016747868453098</v>
      </c>
      <c r="S292" s="122"/>
    </row>
    <row r="293" spans="1:19" ht="12.75" x14ac:dyDescent="0.2">
      <c r="A293" s="122" t="s">
        <v>641</v>
      </c>
      <c r="B293" s="122">
        <v>4176</v>
      </c>
      <c r="C293" s="122">
        <v>-381</v>
      </c>
      <c r="D293" s="122">
        <v>0</v>
      </c>
      <c r="E293" s="122">
        <v>380.78588892566802</v>
      </c>
      <c r="F293" s="122">
        <v>97.2</v>
      </c>
      <c r="G293" s="122">
        <v>30888.573170399599</v>
      </c>
      <c r="H293" s="122">
        <v>6172.4838504685003</v>
      </c>
      <c r="I293" s="122">
        <v>10905.4520602631</v>
      </c>
      <c r="J293" s="122">
        <v>5468.0663057065103</v>
      </c>
      <c r="K293" s="122">
        <v>15541.46741555</v>
      </c>
      <c r="L293" s="122">
        <v>2549.9480907181801</v>
      </c>
      <c r="M293" s="122"/>
      <c r="N293" s="214">
        <v>0.81</v>
      </c>
      <c r="O293" s="214">
        <v>0.75</v>
      </c>
      <c r="P293" s="214">
        <v>0.68</v>
      </c>
      <c r="Q293" s="214">
        <v>0.81</v>
      </c>
      <c r="R293" s="214">
        <v>0.55016747868453098</v>
      </c>
      <c r="S293" s="122"/>
    </row>
    <row r="294" spans="1:19" ht="12.75" x14ac:dyDescent="0.2">
      <c r="A294" s="122" t="s">
        <v>642</v>
      </c>
      <c r="B294" s="122">
        <v>6771</v>
      </c>
      <c r="C294" s="122">
        <v>-381</v>
      </c>
      <c r="D294" s="122">
        <v>0</v>
      </c>
      <c r="E294" s="122">
        <v>380.78588892566802</v>
      </c>
      <c r="F294" s="122">
        <v>97.3</v>
      </c>
      <c r="G294" s="122">
        <v>28575.982029418701</v>
      </c>
      <c r="H294" s="122">
        <v>6217.9986056036896</v>
      </c>
      <c r="I294" s="122">
        <v>11040.604725745399</v>
      </c>
      <c r="J294" s="122">
        <v>4040.3027141337402</v>
      </c>
      <c r="K294" s="122">
        <v>13719.8618413484</v>
      </c>
      <c r="L294" s="122">
        <v>2541.87266904842</v>
      </c>
      <c r="M294" s="122"/>
      <c r="N294" s="214">
        <v>0.81</v>
      </c>
      <c r="O294" s="214">
        <v>0.75</v>
      </c>
      <c r="P294" s="214">
        <v>0.68</v>
      </c>
      <c r="Q294" s="214">
        <v>0.81</v>
      </c>
      <c r="R294" s="214">
        <v>0.55016747868453098</v>
      </c>
      <c r="S294" s="122"/>
    </row>
    <row r="295" spans="1:19" ht="12.75" x14ac:dyDescent="0.2">
      <c r="A295" s="122" t="s">
        <v>643</v>
      </c>
      <c r="B295" s="122">
        <v>72031</v>
      </c>
      <c r="C295" s="122">
        <v>-381</v>
      </c>
      <c r="D295" s="122">
        <v>0</v>
      </c>
      <c r="E295" s="122">
        <v>380.78588892566802</v>
      </c>
      <c r="F295" s="122">
        <v>97.5</v>
      </c>
      <c r="G295" s="122">
        <v>26944.197009525898</v>
      </c>
      <c r="H295" s="122">
        <v>6750.2461496997703</v>
      </c>
      <c r="I295" s="122">
        <v>9892.0363214709396</v>
      </c>
      <c r="J295" s="122">
        <v>4029.43687102994</v>
      </c>
      <c r="K295" s="122">
        <v>11652.9927476012</v>
      </c>
      <c r="L295" s="122">
        <v>3414.4678885785102</v>
      </c>
      <c r="M295" s="122"/>
      <c r="N295" s="214">
        <v>0.81</v>
      </c>
      <c r="O295" s="214">
        <v>0.75</v>
      </c>
      <c r="P295" s="214">
        <v>0.68</v>
      </c>
      <c r="Q295" s="214">
        <v>0.81</v>
      </c>
      <c r="R295" s="214">
        <v>0.55016747868453098</v>
      </c>
      <c r="S295" s="122"/>
    </row>
    <row r="296" spans="1:19" ht="12.75" x14ac:dyDescent="0.2">
      <c r="A296" s="122" t="s">
        <v>644</v>
      </c>
      <c r="B296" s="122">
        <v>2516</v>
      </c>
      <c r="C296" s="122">
        <v>-381</v>
      </c>
      <c r="D296" s="122">
        <v>0</v>
      </c>
      <c r="E296" s="122">
        <v>380.78588892566802</v>
      </c>
      <c r="F296" s="122">
        <v>97.1</v>
      </c>
      <c r="G296" s="122">
        <v>33087.129596009298</v>
      </c>
      <c r="H296" s="122">
        <v>5811.36299792307</v>
      </c>
      <c r="I296" s="122">
        <v>10857.8698359799</v>
      </c>
      <c r="J296" s="122">
        <v>6019.1141286681996</v>
      </c>
      <c r="K296" s="122">
        <v>18145.032731147399</v>
      </c>
      <c r="L296" s="122">
        <v>2628.3797698120902</v>
      </c>
      <c r="M296" s="122"/>
      <c r="N296" s="214">
        <v>0.81</v>
      </c>
      <c r="O296" s="214">
        <v>0.75</v>
      </c>
      <c r="P296" s="214">
        <v>0.68</v>
      </c>
      <c r="Q296" s="214">
        <v>0.81</v>
      </c>
      <c r="R296" s="214">
        <v>0.55016747868453098</v>
      </c>
      <c r="S296" s="122"/>
    </row>
    <row r="297" spans="1:19" ht="12.75" x14ac:dyDescent="0.2">
      <c r="A297" s="122" t="s">
        <v>645</v>
      </c>
      <c r="B297" s="122">
        <v>5943</v>
      </c>
      <c r="C297" s="122">
        <v>-381</v>
      </c>
      <c r="D297" s="122">
        <v>0</v>
      </c>
      <c r="E297" s="122">
        <v>380.78588892566802</v>
      </c>
      <c r="F297" s="122">
        <v>97.3</v>
      </c>
      <c r="G297" s="122">
        <v>29334.404373043999</v>
      </c>
      <c r="H297" s="122">
        <v>5222.9067921834103</v>
      </c>
      <c r="I297" s="122">
        <v>9947.9587720858799</v>
      </c>
      <c r="J297" s="122">
        <v>4854.2030577835303</v>
      </c>
      <c r="K297" s="122">
        <v>16083.919033415899</v>
      </c>
      <c r="L297" s="122">
        <v>2388.4514204533498</v>
      </c>
      <c r="M297" s="122"/>
      <c r="N297" s="214">
        <v>0.81</v>
      </c>
      <c r="O297" s="214">
        <v>0.75</v>
      </c>
      <c r="P297" s="214">
        <v>0.68</v>
      </c>
      <c r="Q297" s="214">
        <v>0.81</v>
      </c>
      <c r="R297" s="214">
        <v>0.55016747868453098</v>
      </c>
      <c r="S297" s="122"/>
    </row>
    <row r="298" spans="1:19" ht="12.75" x14ac:dyDescent="0.2">
      <c r="A298" s="122" t="s">
        <v>646</v>
      </c>
      <c r="B298" s="122">
        <v>120777</v>
      </c>
      <c r="C298" s="122">
        <v>-381</v>
      </c>
      <c r="D298" s="122">
        <v>0</v>
      </c>
      <c r="E298" s="122">
        <v>380.78588892566802</v>
      </c>
      <c r="F298" s="122">
        <v>99.3</v>
      </c>
      <c r="G298" s="122">
        <v>23395.3964894733</v>
      </c>
      <c r="H298" s="122">
        <v>7504.78631351084</v>
      </c>
      <c r="I298" s="122">
        <v>9335.3396967348308</v>
      </c>
      <c r="J298" s="122">
        <v>3246.3361607367501</v>
      </c>
      <c r="K298" s="122">
        <v>7655.4156723850701</v>
      </c>
      <c r="L298" s="122">
        <v>3465.52566793714</v>
      </c>
      <c r="M298" s="122"/>
      <c r="N298" s="214">
        <v>0.81</v>
      </c>
      <c r="O298" s="214">
        <v>0.75</v>
      </c>
      <c r="P298" s="214">
        <v>0.68</v>
      </c>
      <c r="Q298" s="214">
        <v>0.81</v>
      </c>
      <c r="R298" s="214">
        <v>0.55016747868453098</v>
      </c>
      <c r="S298" s="122"/>
    </row>
    <row r="299" spans="1:19" ht="12.75" x14ac:dyDescent="0.2">
      <c r="A299" s="122" t="s">
        <v>647</v>
      </c>
      <c r="B299" s="122">
        <v>6829</v>
      </c>
      <c r="C299" s="122">
        <v>-381</v>
      </c>
      <c r="D299" s="122">
        <v>0</v>
      </c>
      <c r="E299" s="122">
        <v>380.78588892566802</v>
      </c>
      <c r="F299" s="122">
        <v>96.7</v>
      </c>
      <c r="G299" s="122">
        <v>31998.3378044358</v>
      </c>
      <c r="H299" s="122">
        <v>5577.2160576424103</v>
      </c>
      <c r="I299" s="122">
        <v>12452.341735346299</v>
      </c>
      <c r="J299" s="122">
        <v>5044.6897741421399</v>
      </c>
      <c r="K299" s="122">
        <v>16325.457132035701</v>
      </c>
      <c r="L299" s="122">
        <v>2703.7715432160799</v>
      </c>
      <c r="M299" s="122"/>
      <c r="N299" s="214">
        <v>0.81</v>
      </c>
      <c r="O299" s="214">
        <v>0.75</v>
      </c>
      <c r="P299" s="214">
        <v>0.68</v>
      </c>
      <c r="Q299" s="214">
        <v>0.81</v>
      </c>
      <c r="R299" s="214">
        <v>0.55016747868453098</v>
      </c>
      <c r="S299" s="122"/>
    </row>
    <row r="300" spans="1:19" ht="12.75" x14ac:dyDescent="0.2">
      <c r="A300" s="122" t="s">
        <v>648</v>
      </c>
      <c r="B300" s="122">
        <v>5371</v>
      </c>
      <c r="C300" s="122">
        <v>-381</v>
      </c>
      <c r="D300" s="122">
        <v>0</v>
      </c>
      <c r="E300" s="122">
        <v>380.78588892566802</v>
      </c>
      <c r="F300" s="122">
        <v>97.4</v>
      </c>
      <c r="G300" s="122">
        <v>30042.454156514901</v>
      </c>
      <c r="H300" s="122">
        <v>5954.8876489270797</v>
      </c>
      <c r="I300" s="122">
        <v>10269.7673822367</v>
      </c>
      <c r="J300" s="122">
        <v>4490.0467947384104</v>
      </c>
      <c r="K300" s="122">
        <v>16348.880964206601</v>
      </c>
      <c r="L300" s="122">
        <v>2219.0410558182198</v>
      </c>
      <c r="M300" s="122"/>
      <c r="N300" s="214">
        <v>0.81</v>
      </c>
      <c r="O300" s="214">
        <v>0.75</v>
      </c>
      <c r="P300" s="214">
        <v>0.68</v>
      </c>
      <c r="Q300" s="214">
        <v>0.81</v>
      </c>
      <c r="R300" s="214">
        <v>0.55016747868453098</v>
      </c>
      <c r="S300" s="122"/>
    </row>
    <row r="301" spans="1:19" ht="12.75" x14ac:dyDescent="0.2">
      <c r="A301" s="122" t="s">
        <v>649</v>
      </c>
      <c r="B301" s="122">
        <v>8593</v>
      </c>
      <c r="C301" s="122">
        <v>-381</v>
      </c>
      <c r="D301" s="122">
        <v>0</v>
      </c>
      <c r="E301" s="122">
        <v>380.78588892566802</v>
      </c>
      <c r="F301" s="122">
        <v>97.3</v>
      </c>
      <c r="G301" s="122">
        <v>28738.0584910457</v>
      </c>
      <c r="H301" s="122">
        <v>7865.1345111812898</v>
      </c>
      <c r="I301" s="122">
        <v>11355.0657719422</v>
      </c>
      <c r="J301" s="122">
        <v>5057.3980026066902</v>
      </c>
      <c r="K301" s="122">
        <v>11027.7288502426</v>
      </c>
      <c r="L301" s="122">
        <v>2689.1978440831699</v>
      </c>
      <c r="M301" s="122"/>
      <c r="N301" s="214">
        <v>0.81</v>
      </c>
      <c r="O301" s="214">
        <v>0.75</v>
      </c>
      <c r="P301" s="214">
        <v>0.68</v>
      </c>
      <c r="Q301" s="214">
        <v>0.81</v>
      </c>
      <c r="R301" s="214">
        <v>0.55016747868453098</v>
      </c>
      <c r="S301" s="122"/>
    </row>
    <row r="302" spans="1:19" ht="12.75" x14ac:dyDescent="0.2">
      <c r="A302" s="122" t="s">
        <v>650</v>
      </c>
      <c r="B302" s="122">
        <v>2832</v>
      </c>
      <c r="C302" s="122">
        <v>-381</v>
      </c>
      <c r="D302" s="122">
        <v>0</v>
      </c>
      <c r="E302" s="122">
        <v>380.78588892566802</v>
      </c>
      <c r="F302" s="122">
        <v>96.5</v>
      </c>
      <c r="G302" s="122">
        <v>33683.741048863703</v>
      </c>
      <c r="H302" s="122">
        <v>4121.4468046821903</v>
      </c>
      <c r="I302" s="122">
        <v>10580.702802542501</v>
      </c>
      <c r="J302" s="122">
        <v>5979.1568293226601</v>
      </c>
      <c r="K302" s="122">
        <v>20743.5572679795</v>
      </c>
      <c r="L302" s="122">
        <v>2802.29941589391</v>
      </c>
      <c r="M302" s="122"/>
      <c r="N302" s="214">
        <v>0.81</v>
      </c>
      <c r="O302" s="214">
        <v>0.75</v>
      </c>
      <c r="P302" s="214">
        <v>0.68</v>
      </c>
      <c r="Q302" s="214">
        <v>0.81</v>
      </c>
      <c r="R302" s="214">
        <v>0.55016747868453098</v>
      </c>
      <c r="S302" s="122"/>
    </row>
    <row r="303" spans="1:19" ht="12.75" x14ac:dyDescent="0.2">
      <c r="A303" s="19" t="s">
        <v>651</v>
      </c>
      <c r="B303" s="122"/>
      <c r="C303" s="122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214"/>
      <c r="O303" s="214"/>
      <c r="P303" s="214"/>
      <c r="Q303" s="214"/>
      <c r="R303" s="214"/>
      <c r="S303" s="122"/>
    </row>
    <row r="304" spans="1:19" ht="12.75" x14ac:dyDescent="0.2">
      <c r="A304" s="122" t="s">
        <v>652</v>
      </c>
      <c r="B304" s="122">
        <v>2887</v>
      </c>
      <c r="C304" s="122">
        <v>-381</v>
      </c>
      <c r="D304" s="122">
        <v>0</v>
      </c>
      <c r="E304" s="122">
        <v>380.78588892566802</v>
      </c>
      <c r="F304" s="122">
        <v>97.2</v>
      </c>
      <c r="G304" s="122">
        <v>29855.756658991999</v>
      </c>
      <c r="H304" s="122">
        <v>5307.1315061695996</v>
      </c>
      <c r="I304" s="122">
        <v>9187.0146821660092</v>
      </c>
      <c r="J304" s="122">
        <v>4451.5589576296597</v>
      </c>
      <c r="K304" s="122">
        <v>17233.498865304999</v>
      </c>
      <c r="L304" s="122">
        <v>3054.5697817382502</v>
      </c>
      <c r="M304" s="122"/>
      <c r="N304" s="214">
        <v>0.81</v>
      </c>
      <c r="O304" s="214">
        <v>0.75</v>
      </c>
      <c r="P304" s="214">
        <v>0.68</v>
      </c>
      <c r="Q304" s="214">
        <v>0.81</v>
      </c>
      <c r="R304" s="214">
        <v>0.55016747868453098</v>
      </c>
      <c r="S304" s="122"/>
    </row>
    <row r="305" spans="1:19" ht="12.75" x14ac:dyDescent="0.2">
      <c r="A305" s="122" t="s">
        <v>653</v>
      </c>
      <c r="B305" s="122">
        <v>6471</v>
      </c>
      <c r="C305" s="122">
        <v>-381</v>
      </c>
      <c r="D305" s="122">
        <v>0</v>
      </c>
      <c r="E305" s="122">
        <v>380.78588892566802</v>
      </c>
      <c r="F305" s="122">
        <v>97.1</v>
      </c>
      <c r="G305" s="122">
        <v>29228.352619211</v>
      </c>
      <c r="H305" s="122">
        <v>5930.9761618255297</v>
      </c>
      <c r="I305" s="122">
        <v>9323.5625369019708</v>
      </c>
      <c r="J305" s="122">
        <v>4433.85428886924</v>
      </c>
      <c r="K305" s="122">
        <v>15789.3192779414</v>
      </c>
      <c r="L305" s="122">
        <v>2957.6820821596398</v>
      </c>
      <c r="M305" s="122"/>
      <c r="N305" s="214">
        <v>0.81</v>
      </c>
      <c r="O305" s="214">
        <v>0.75</v>
      </c>
      <c r="P305" s="214">
        <v>0.68</v>
      </c>
      <c r="Q305" s="214">
        <v>0.81</v>
      </c>
      <c r="R305" s="214">
        <v>0.55016747868453098</v>
      </c>
      <c r="S305" s="122"/>
    </row>
    <row r="306" spans="1:19" ht="12.75" x14ac:dyDescent="0.2">
      <c r="A306" s="122" t="s">
        <v>654</v>
      </c>
      <c r="B306" s="122">
        <v>27913</v>
      </c>
      <c r="C306" s="122">
        <v>-381</v>
      </c>
      <c r="D306" s="122">
        <v>0</v>
      </c>
      <c r="E306" s="122">
        <v>380.78588892566802</v>
      </c>
      <c r="F306" s="122">
        <v>97</v>
      </c>
      <c r="G306" s="122">
        <v>25799.459170459799</v>
      </c>
      <c r="H306" s="122">
        <v>5657.57651802698</v>
      </c>
      <c r="I306" s="122">
        <v>9495.8998552805406</v>
      </c>
      <c r="J306" s="122">
        <v>3852.7216751219298</v>
      </c>
      <c r="K306" s="122">
        <v>12103.122963989401</v>
      </c>
      <c r="L306" s="122">
        <v>3038.1965932989401</v>
      </c>
      <c r="M306" s="122"/>
      <c r="N306" s="214">
        <v>0.81</v>
      </c>
      <c r="O306" s="214">
        <v>0.75</v>
      </c>
      <c r="P306" s="214">
        <v>0.68</v>
      </c>
      <c r="Q306" s="214">
        <v>0.81</v>
      </c>
      <c r="R306" s="214">
        <v>0.55016747868453098</v>
      </c>
      <c r="S306" s="122"/>
    </row>
    <row r="307" spans="1:19" ht="12.75" x14ac:dyDescent="0.2">
      <c r="A307" s="122" t="s">
        <v>655</v>
      </c>
      <c r="B307" s="122">
        <v>18123</v>
      </c>
      <c r="C307" s="122">
        <v>-381</v>
      </c>
      <c r="D307" s="122">
        <v>0</v>
      </c>
      <c r="E307" s="122">
        <v>380.78588892566802</v>
      </c>
      <c r="F307" s="122">
        <v>97.4</v>
      </c>
      <c r="G307" s="122">
        <v>25392.887741655199</v>
      </c>
      <c r="H307" s="122">
        <v>5520.7370637784597</v>
      </c>
      <c r="I307" s="122">
        <v>8608.9053720951106</v>
      </c>
      <c r="J307" s="122">
        <v>3455.4865621581498</v>
      </c>
      <c r="K307" s="122">
        <v>13143.325383851299</v>
      </c>
      <c r="L307" s="122">
        <v>2669.3458349221601</v>
      </c>
      <c r="M307" s="122"/>
      <c r="N307" s="214">
        <v>0.81</v>
      </c>
      <c r="O307" s="214">
        <v>0.75</v>
      </c>
      <c r="P307" s="214">
        <v>0.68</v>
      </c>
      <c r="Q307" s="214">
        <v>0.81</v>
      </c>
      <c r="R307" s="214">
        <v>0.55016747868453098</v>
      </c>
      <c r="S307" s="122"/>
    </row>
    <row r="308" spans="1:19" ht="12.75" x14ac:dyDescent="0.2">
      <c r="A308" s="122" t="s">
        <v>656</v>
      </c>
      <c r="B308" s="122">
        <v>9831</v>
      </c>
      <c r="C308" s="122">
        <v>-381</v>
      </c>
      <c r="D308" s="122">
        <v>0</v>
      </c>
      <c r="E308" s="122">
        <v>380.78588892566802</v>
      </c>
      <c r="F308" s="122">
        <v>97.8</v>
      </c>
      <c r="G308" s="122">
        <v>27376.527797239301</v>
      </c>
      <c r="H308" s="122">
        <v>5922.1533922195304</v>
      </c>
      <c r="I308" s="122">
        <v>9973.3565616760407</v>
      </c>
      <c r="J308" s="122">
        <v>4027.8029538528099</v>
      </c>
      <c r="K308" s="122">
        <v>12999.045495623801</v>
      </c>
      <c r="L308" s="122">
        <v>3328.8650077760899</v>
      </c>
      <c r="M308" s="122"/>
      <c r="N308" s="214">
        <v>0.81</v>
      </c>
      <c r="O308" s="214">
        <v>0.75</v>
      </c>
      <c r="P308" s="214">
        <v>0.68</v>
      </c>
      <c r="Q308" s="214">
        <v>0.81</v>
      </c>
      <c r="R308" s="214">
        <v>0.55016747868453098</v>
      </c>
      <c r="S308" s="122"/>
    </row>
    <row r="309" spans="1:19" ht="12.75" x14ac:dyDescent="0.2">
      <c r="A309" s="122" t="s">
        <v>657</v>
      </c>
      <c r="B309" s="122">
        <v>5072</v>
      </c>
      <c r="C309" s="122">
        <v>-381</v>
      </c>
      <c r="D309" s="122">
        <v>0</v>
      </c>
      <c r="E309" s="122">
        <v>380.78588892566802</v>
      </c>
      <c r="F309" s="122">
        <v>97.5</v>
      </c>
      <c r="G309" s="122">
        <v>27709.797960741598</v>
      </c>
      <c r="H309" s="122">
        <v>5169.0480093033602</v>
      </c>
      <c r="I309" s="122">
        <v>8857.9365381418502</v>
      </c>
      <c r="J309" s="122">
        <v>4137.3957394591998</v>
      </c>
      <c r="K309" s="122">
        <v>15765.0774160089</v>
      </c>
      <c r="L309" s="122">
        <v>2356.1459192379298</v>
      </c>
      <c r="M309" s="122"/>
      <c r="N309" s="214">
        <v>0.81</v>
      </c>
      <c r="O309" s="214">
        <v>0.75</v>
      </c>
      <c r="P309" s="214">
        <v>0.68</v>
      </c>
      <c r="Q309" s="214">
        <v>0.81</v>
      </c>
      <c r="R309" s="214">
        <v>0.55016747868453098</v>
      </c>
      <c r="S309" s="122"/>
    </row>
    <row r="310" spans="1:19" ht="12.75" x14ac:dyDescent="0.2">
      <c r="A310" s="122" t="s">
        <v>658</v>
      </c>
      <c r="B310" s="122">
        <v>16248</v>
      </c>
      <c r="C310" s="122">
        <v>-381</v>
      </c>
      <c r="D310" s="122">
        <v>0</v>
      </c>
      <c r="E310" s="122">
        <v>380.78588892566802</v>
      </c>
      <c r="F310" s="122">
        <v>97.2</v>
      </c>
      <c r="G310" s="122">
        <v>27046.373271852</v>
      </c>
      <c r="H310" s="122">
        <v>5184.8879630358697</v>
      </c>
      <c r="I310" s="122">
        <v>9473.7263343424893</v>
      </c>
      <c r="J310" s="122">
        <v>4444.1401547719497</v>
      </c>
      <c r="K310" s="122">
        <v>13580.718390702599</v>
      </c>
      <c r="L310" s="122">
        <v>3124.3614643163501</v>
      </c>
      <c r="M310" s="122"/>
      <c r="N310" s="214">
        <v>0.81</v>
      </c>
      <c r="O310" s="214">
        <v>0.75</v>
      </c>
      <c r="P310" s="214">
        <v>0.68</v>
      </c>
      <c r="Q310" s="214">
        <v>0.81</v>
      </c>
      <c r="R310" s="214">
        <v>0.55016747868453098</v>
      </c>
      <c r="S310" s="122"/>
    </row>
    <row r="311" spans="1:19" ht="12.75" x14ac:dyDescent="0.2">
      <c r="A311" s="122" t="s">
        <v>659</v>
      </c>
      <c r="B311" s="122">
        <v>23178</v>
      </c>
      <c r="C311" s="122">
        <v>-381</v>
      </c>
      <c r="D311" s="122">
        <v>0</v>
      </c>
      <c r="E311" s="122">
        <v>380.78588892566802</v>
      </c>
      <c r="F311" s="122">
        <v>98.4</v>
      </c>
      <c r="G311" s="122">
        <v>25550.289402992301</v>
      </c>
      <c r="H311" s="122">
        <v>6669.09101044832</v>
      </c>
      <c r="I311" s="122">
        <v>9831.3412903112003</v>
      </c>
      <c r="J311" s="122">
        <v>4092.4346080975101</v>
      </c>
      <c r="K311" s="122">
        <v>10532.2559946766</v>
      </c>
      <c r="L311" s="122">
        <v>2655.2584152998102</v>
      </c>
      <c r="M311" s="122"/>
      <c r="N311" s="214">
        <v>0.81</v>
      </c>
      <c r="O311" s="214">
        <v>0.75</v>
      </c>
      <c r="P311" s="214">
        <v>0.68</v>
      </c>
      <c r="Q311" s="214">
        <v>0.81</v>
      </c>
      <c r="R311" s="214">
        <v>0.55016747868453098</v>
      </c>
      <c r="S311" s="122"/>
    </row>
    <row r="312" spans="1:19" ht="12.75" x14ac:dyDescent="0.2">
      <c r="A312" s="122" t="s">
        <v>660</v>
      </c>
      <c r="B312" s="122">
        <v>76088</v>
      </c>
      <c r="C312" s="122">
        <v>-381</v>
      </c>
      <c r="D312" s="122">
        <v>0</v>
      </c>
      <c r="E312" s="122">
        <v>380.78588892566802</v>
      </c>
      <c r="F312" s="122">
        <v>98.7</v>
      </c>
      <c r="G312" s="122">
        <v>24261.086967844702</v>
      </c>
      <c r="H312" s="122">
        <v>6613.8012617504801</v>
      </c>
      <c r="I312" s="122">
        <v>9224.4168662475895</v>
      </c>
      <c r="J312" s="122">
        <v>3475.7100146253301</v>
      </c>
      <c r="K312" s="122">
        <v>9503.4674054431598</v>
      </c>
      <c r="L312" s="122">
        <v>3497.66927770438</v>
      </c>
      <c r="M312" s="122"/>
      <c r="N312" s="214">
        <v>0.81</v>
      </c>
      <c r="O312" s="214">
        <v>0.75</v>
      </c>
      <c r="P312" s="214">
        <v>0.68</v>
      </c>
      <c r="Q312" s="214">
        <v>0.81</v>
      </c>
      <c r="R312" s="214">
        <v>0.55016747868453098</v>
      </c>
      <c r="S312" s="122"/>
    </row>
    <row r="313" spans="1:19" ht="12.75" x14ac:dyDescent="0.2">
      <c r="A313" s="122" t="s">
        <v>661</v>
      </c>
      <c r="B313" s="122">
        <v>6193</v>
      </c>
      <c r="C313" s="122">
        <v>-381</v>
      </c>
      <c r="D313" s="122">
        <v>0</v>
      </c>
      <c r="E313" s="122">
        <v>380.78588892566802</v>
      </c>
      <c r="F313" s="122">
        <v>96.7</v>
      </c>
      <c r="G313" s="122">
        <v>31435.564927732001</v>
      </c>
      <c r="H313" s="122">
        <v>5064.9743269222299</v>
      </c>
      <c r="I313" s="122">
        <v>10406.70551983</v>
      </c>
      <c r="J313" s="122">
        <v>4254.1678108715396</v>
      </c>
      <c r="K313" s="122">
        <v>19218.298949995198</v>
      </c>
      <c r="L313" s="122">
        <v>1941.6820578307299</v>
      </c>
      <c r="M313" s="122"/>
      <c r="N313" s="214">
        <v>0.81</v>
      </c>
      <c r="O313" s="214">
        <v>0.75</v>
      </c>
      <c r="P313" s="214">
        <v>0.68</v>
      </c>
      <c r="Q313" s="214">
        <v>0.81</v>
      </c>
      <c r="R313" s="214">
        <v>0.55016747868453098</v>
      </c>
      <c r="S313" s="122"/>
    </row>
    <row r="314" spans="1:19" ht="12.75" x14ac:dyDescent="0.2">
      <c r="A314" s="122" t="s">
        <v>662</v>
      </c>
      <c r="B314" s="122">
        <v>41548</v>
      </c>
      <c r="C314" s="122">
        <v>-381</v>
      </c>
      <c r="D314" s="122">
        <v>0</v>
      </c>
      <c r="E314" s="122">
        <v>380.78588892566802</v>
      </c>
      <c r="F314" s="122">
        <v>97.7</v>
      </c>
      <c r="G314" s="122">
        <v>25220.346385662499</v>
      </c>
      <c r="H314" s="122">
        <v>6316.6737521831601</v>
      </c>
      <c r="I314" s="122">
        <v>9933.1966128763597</v>
      </c>
      <c r="J314" s="122">
        <v>3777.9709900013499</v>
      </c>
      <c r="K314" s="122">
        <v>10618.672565052901</v>
      </c>
      <c r="L314" s="122">
        <v>2696.99353984152</v>
      </c>
      <c r="M314" s="122"/>
      <c r="N314" s="214">
        <v>0.81</v>
      </c>
      <c r="O314" s="214">
        <v>0.75</v>
      </c>
      <c r="P314" s="214">
        <v>0.68</v>
      </c>
      <c r="Q314" s="214">
        <v>0.81</v>
      </c>
      <c r="R314" s="214">
        <v>0.55016747868453098</v>
      </c>
      <c r="S314" s="122"/>
    </row>
    <row r="315" spans="1:19" ht="12.75" x14ac:dyDescent="0.2">
      <c r="A315" s="122" t="s">
        <v>663</v>
      </c>
      <c r="B315" s="122">
        <v>8183</v>
      </c>
      <c r="C315" s="122">
        <v>-381</v>
      </c>
      <c r="D315" s="122">
        <v>0</v>
      </c>
      <c r="E315" s="122">
        <v>380.78588892566802</v>
      </c>
      <c r="F315" s="122">
        <v>97.5</v>
      </c>
      <c r="G315" s="122">
        <v>27982.988659789102</v>
      </c>
      <c r="H315" s="122">
        <v>5711.5439627095402</v>
      </c>
      <c r="I315" s="122">
        <v>10134.0205321921</v>
      </c>
      <c r="J315" s="122">
        <v>4823.96684890695</v>
      </c>
      <c r="K315" s="122">
        <v>13539.0978878777</v>
      </c>
      <c r="L315" s="122">
        <v>2743.0845385865</v>
      </c>
      <c r="M315" s="122"/>
      <c r="N315" s="214">
        <v>0.81</v>
      </c>
      <c r="O315" s="214">
        <v>0.75</v>
      </c>
      <c r="P315" s="214">
        <v>0.68</v>
      </c>
      <c r="Q315" s="214">
        <v>0.81</v>
      </c>
      <c r="R315" s="214">
        <v>0.55016747868453098</v>
      </c>
      <c r="S315" s="122"/>
    </row>
    <row r="316" spans="1:19" ht="12.75" x14ac:dyDescent="0.2">
      <c r="A316" s="122" t="s">
        <v>664</v>
      </c>
      <c r="B316" s="122">
        <v>3395</v>
      </c>
      <c r="C316" s="122">
        <v>-381</v>
      </c>
      <c r="D316" s="122">
        <v>0</v>
      </c>
      <c r="E316" s="122">
        <v>380.78588892566802</v>
      </c>
      <c r="F316" s="122">
        <v>97.1</v>
      </c>
      <c r="G316" s="122">
        <v>30279.0999640554</v>
      </c>
      <c r="H316" s="122">
        <v>3798.3830754486498</v>
      </c>
      <c r="I316" s="122">
        <v>8600.0883117414505</v>
      </c>
      <c r="J316" s="122">
        <v>4195.0803744714303</v>
      </c>
      <c r="K316" s="122">
        <v>20157.604552282199</v>
      </c>
      <c r="L316" s="122">
        <v>2857.36463541167</v>
      </c>
      <c r="M316" s="122"/>
      <c r="N316" s="214">
        <v>0.81</v>
      </c>
      <c r="O316" s="214">
        <v>0.75</v>
      </c>
      <c r="P316" s="214">
        <v>0.68</v>
      </c>
      <c r="Q316" s="214">
        <v>0.81</v>
      </c>
      <c r="R316" s="214">
        <v>0.55016747868453098</v>
      </c>
      <c r="S316" s="122"/>
    </row>
    <row r="317" spans="1:19" ht="12.75" x14ac:dyDescent="0.2">
      <c r="A317" s="122" t="s">
        <v>665</v>
      </c>
      <c r="B317" s="122">
        <v>4603</v>
      </c>
      <c r="C317" s="122">
        <v>-381</v>
      </c>
      <c r="D317" s="122">
        <v>0</v>
      </c>
      <c r="E317" s="122">
        <v>380.78588892566802</v>
      </c>
      <c r="F317" s="122">
        <v>96.8</v>
      </c>
      <c r="G317" s="122">
        <v>29201.4766445473</v>
      </c>
      <c r="H317" s="122">
        <v>4272.6169248593096</v>
      </c>
      <c r="I317" s="122">
        <v>9562.6370255280599</v>
      </c>
      <c r="J317" s="122">
        <v>5518.7822626135103</v>
      </c>
      <c r="K317" s="122">
        <v>16817.3396621879</v>
      </c>
      <c r="L317" s="122">
        <v>2169.9975872263699</v>
      </c>
      <c r="M317" s="122"/>
      <c r="N317" s="214">
        <v>0.81</v>
      </c>
      <c r="O317" s="214">
        <v>0.75</v>
      </c>
      <c r="P317" s="214">
        <v>0.68</v>
      </c>
      <c r="Q317" s="214">
        <v>0.81</v>
      </c>
      <c r="R317" s="214">
        <v>0.55016747868453098</v>
      </c>
      <c r="S317" s="122"/>
    </row>
    <row r="318" spans="1:19" ht="5.25" customHeight="1" thickBot="1" x14ac:dyDescent="0.25">
      <c r="A318" s="213"/>
      <c r="B318" s="213"/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  <c r="M318" s="213"/>
      <c r="N318" s="215"/>
      <c r="O318" s="215"/>
      <c r="P318" s="215"/>
      <c r="Q318" s="215"/>
      <c r="R318" s="215"/>
      <c r="S318" s="18"/>
    </row>
    <row r="319" spans="1:19" x14ac:dyDescent="0.2">
      <c r="A319" s="220" t="s">
        <v>319</v>
      </c>
    </row>
    <row r="320" spans="1:19" ht="12.75" x14ac:dyDescent="0.2">
      <c r="A320" s="20"/>
      <c r="G320"/>
    </row>
    <row r="321" spans="1:7" customFormat="1" ht="12.75" x14ac:dyDescent="0.2">
      <c r="A321" s="20"/>
    </row>
    <row r="322" spans="1:7" customFormat="1" ht="12.75" x14ac:dyDescent="0.2">
      <c r="A322" s="20"/>
    </row>
    <row r="323" spans="1:7" customFormat="1" x14ac:dyDescent="0.2">
      <c r="G323" s="73"/>
    </row>
  </sheetData>
  <mergeCells count="2">
    <mergeCell ref="N3:R3"/>
    <mergeCell ref="H3:L3"/>
  </mergeCells>
  <conditionalFormatting sqref="S8:V8">
    <cfRule type="cellIs" dxfId="72" priority="3" operator="lessThan">
      <formula>0</formula>
    </cfRule>
  </conditionalFormatting>
  <conditionalFormatting sqref="S9:V317">
    <cfRule type="cellIs" dxfId="71" priority="2" operator="lessThan">
      <formula>0</formula>
    </cfRule>
  </conditionalFormatting>
  <conditionalFormatting sqref="B8:R317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70" max="17" man="1"/>
    <brk id="215" max="17" man="1"/>
    <brk id="258" max="16383" man="1"/>
    <brk id="30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4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2.85546875" customWidth="1"/>
    <col min="3" max="3" width="11.85546875" bestFit="1" customWidth="1"/>
    <col min="4" max="4" width="12.7109375" style="224" customWidth="1"/>
    <col min="5" max="5" width="9.7109375" customWidth="1"/>
    <col min="6" max="6" width="11.28515625" customWidth="1"/>
    <col min="7" max="7" width="17.85546875" style="73" bestFit="1" customWidth="1"/>
    <col min="8" max="9" width="8.42578125" style="94" customWidth="1"/>
    <col min="10" max="10" width="9.140625" style="94" customWidth="1"/>
    <col min="11" max="11" width="3.7109375" style="94" customWidth="1"/>
    <col min="12" max="13" width="9.140625" style="94" customWidth="1"/>
    <col min="14" max="14" width="8" style="94" customWidth="1"/>
    <col min="15" max="15" width="11.140625" style="94" customWidth="1"/>
    <col min="16" max="16" width="4.28515625" customWidth="1"/>
    <col min="17" max="20" width="0" hidden="1" customWidth="1"/>
    <col min="21" max="16384" width="9.140625" hidden="1"/>
  </cols>
  <sheetData>
    <row r="1" spans="1:16" x14ac:dyDescent="0.2">
      <c r="D1"/>
      <c r="H1"/>
      <c r="I1"/>
      <c r="J1"/>
      <c r="K1"/>
      <c r="L1"/>
      <c r="M1"/>
      <c r="N1"/>
      <c r="O1"/>
    </row>
    <row r="2" spans="1:16" ht="16.5" thickBot="1" x14ac:dyDescent="0.3">
      <c r="A2" s="71" t="str">
        <f>"Tabell 12  Kollektivtrafik, utjämningsåret "&amp;Innehåll!C46</f>
        <v>Tabell 12  Kollektivtrafik, utjämningsåret 2017</v>
      </c>
      <c r="B2" s="71"/>
      <c r="C2" s="70"/>
      <c r="D2" s="70"/>
      <c r="E2" s="70"/>
      <c r="F2" s="70"/>
      <c r="G2" s="72"/>
      <c r="H2" s="72"/>
      <c r="I2" s="72"/>
      <c r="J2" s="72"/>
      <c r="K2" s="72"/>
      <c r="L2" s="72"/>
      <c r="M2" s="72"/>
      <c r="N2" s="72"/>
      <c r="O2" s="72"/>
    </row>
    <row r="3" spans="1:16" s="66" customFormat="1" ht="16.5" customHeight="1" x14ac:dyDescent="0.2">
      <c r="A3" t="s">
        <v>19</v>
      </c>
      <c r="C3"/>
      <c r="D3" s="77"/>
      <c r="E3" s="77"/>
      <c r="F3" s="77"/>
      <c r="G3" s="103"/>
      <c r="H3" s="665" t="s">
        <v>160</v>
      </c>
      <c r="I3" s="665"/>
      <c r="J3" s="665"/>
      <c r="K3" s="222"/>
      <c r="L3" s="665" t="s">
        <v>161</v>
      </c>
      <c r="M3" s="665"/>
      <c r="N3" s="665"/>
      <c r="O3" s="665"/>
    </row>
    <row r="4" spans="1:16" s="66" customFormat="1" ht="63.75" x14ac:dyDescent="0.2">
      <c r="A4" s="3" t="s">
        <v>47</v>
      </c>
      <c r="B4" s="203" t="str">
        <f>"Folkmängd 31/12 -"&amp;Innehåll!C46-2</f>
        <v>Folkmängd 31/12 -2015</v>
      </c>
      <c r="C4" s="203" t="s">
        <v>284</v>
      </c>
      <c r="D4" s="203" t="s">
        <v>159</v>
      </c>
      <c r="E4" s="203" t="s">
        <v>334</v>
      </c>
      <c r="F4" s="203" t="s">
        <v>328</v>
      </c>
      <c r="G4" s="221" t="s">
        <v>332</v>
      </c>
      <c r="H4" s="203" t="s">
        <v>327</v>
      </c>
      <c r="I4" s="203" t="s">
        <v>326</v>
      </c>
      <c r="J4" s="203" t="s">
        <v>325</v>
      </c>
      <c r="K4" s="3"/>
      <c r="L4" s="3" t="s">
        <v>172</v>
      </c>
      <c r="M4" s="203" t="s">
        <v>327</v>
      </c>
      <c r="N4" s="203" t="s">
        <v>326</v>
      </c>
      <c r="O4" s="203" t="s">
        <v>325</v>
      </c>
    </row>
    <row r="5" spans="1:16" s="205" customFormat="1" ht="12.75" x14ac:dyDescent="0.2">
      <c r="B5" s="199"/>
      <c r="C5" s="199" t="s">
        <v>92</v>
      </c>
      <c r="D5" s="199" t="s">
        <v>93</v>
      </c>
      <c r="E5" s="199" t="s">
        <v>94</v>
      </c>
      <c r="F5" s="199" t="s">
        <v>95</v>
      </c>
      <c r="G5" s="199" t="s">
        <v>96</v>
      </c>
      <c r="H5" s="199" t="s">
        <v>118</v>
      </c>
      <c r="I5" s="199" t="s">
        <v>320</v>
      </c>
      <c r="J5" s="199" t="s">
        <v>99</v>
      </c>
      <c r="K5" s="199"/>
      <c r="L5" s="199" t="s">
        <v>100</v>
      </c>
      <c r="M5" s="199" t="s">
        <v>101</v>
      </c>
      <c r="N5" s="199" t="s">
        <v>102</v>
      </c>
      <c r="O5" s="199" t="s">
        <v>324</v>
      </c>
    </row>
    <row r="6" spans="1:16" s="205" customFormat="1" x14ac:dyDescent="0.2">
      <c r="A6" s="78"/>
      <c r="B6" s="211"/>
      <c r="C6" s="219" t="s">
        <v>329</v>
      </c>
      <c r="D6" s="211"/>
      <c r="E6" s="211"/>
      <c r="F6" s="211"/>
      <c r="G6" s="260" t="s">
        <v>331</v>
      </c>
      <c r="H6" s="84"/>
      <c r="I6" s="84"/>
      <c r="J6" s="84"/>
      <c r="K6" s="84"/>
      <c r="L6" s="84"/>
      <c r="M6" s="84"/>
      <c r="N6" s="84"/>
      <c r="O6" s="84"/>
    </row>
    <row r="7" spans="1:16" ht="12.75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ht="12.75" x14ac:dyDescent="0.2">
      <c r="A8" s="122" t="s">
        <v>359</v>
      </c>
      <c r="B8" s="122">
        <v>89425</v>
      </c>
      <c r="C8" s="122">
        <v>1536</v>
      </c>
      <c r="D8" s="178">
        <v>1.8776198814970599</v>
      </c>
      <c r="E8" s="122">
        <v>1022.562991978</v>
      </c>
      <c r="F8" s="198">
        <v>0</v>
      </c>
      <c r="G8" s="122">
        <v>1022.562991978</v>
      </c>
      <c r="H8" s="214">
        <v>7.6509999999999998</v>
      </c>
      <c r="I8" s="214">
        <v>0.88892190196550303</v>
      </c>
      <c r="J8" s="214">
        <v>0.247639751747639</v>
      </c>
      <c r="K8" s="214"/>
      <c r="L8" s="214">
        <v>-1203.7974154876199</v>
      </c>
      <c r="M8" s="214">
        <v>35.011803680635801</v>
      </c>
      <c r="N8" s="214">
        <v>1291.6344773882799</v>
      </c>
      <c r="O8" s="214">
        <v>7401.4204111571598</v>
      </c>
      <c r="P8" s="122"/>
    </row>
    <row r="9" spans="1:16" ht="12.75" x14ac:dyDescent="0.2">
      <c r="A9" s="122" t="s">
        <v>360</v>
      </c>
      <c r="B9" s="122">
        <v>32421</v>
      </c>
      <c r="C9" s="122">
        <v>1536</v>
      </c>
      <c r="D9" s="178">
        <v>1.8776198814970599</v>
      </c>
      <c r="E9" s="122">
        <v>1022.562991978</v>
      </c>
      <c r="F9" s="198">
        <v>0</v>
      </c>
      <c r="G9" s="122">
        <v>1022.562991978</v>
      </c>
      <c r="H9" s="214">
        <v>7.6509999999999998</v>
      </c>
      <c r="I9" s="214">
        <v>0.88892190196550303</v>
      </c>
      <c r="J9" s="214">
        <v>0.247639751747639</v>
      </c>
      <c r="K9" s="214"/>
      <c r="L9" s="214">
        <v>-1203.7974154876199</v>
      </c>
      <c r="M9" s="214">
        <v>35.011803680635801</v>
      </c>
      <c r="N9" s="214">
        <v>1291.6344773882799</v>
      </c>
      <c r="O9" s="214">
        <v>7401.4204111571598</v>
      </c>
      <c r="P9" s="122"/>
    </row>
    <row r="10" spans="1:16" ht="12.75" x14ac:dyDescent="0.2">
      <c r="A10" s="122" t="s">
        <v>361</v>
      </c>
      <c r="B10" s="122">
        <v>26984</v>
      </c>
      <c r="C10" s="122">
        <v>1536</v>
      </c>
      <c r="D10" s="178">
        <v>1.8776198814970599</v>
      </c>
      <c r="E10" s="122">
        <v>1022.562991978</v>
      </c>
      <c r="F10" s="198">
        <v>0</v>
      </c>
      <c r="G10" s="122">
        <v>1022.562991978</v>
      </c>
      <c r="H10" s="214">
        <v>7.6509999999999998</v>
      </c>
      <c r="I10" s="214">
        <v>0.88892190196550303</v>
      </c>
      <c r="J10" s="214">
        <v>0.247639751747639</v>
      </c>
      <c r="K10" s="214"/>
      <c r="L10" s="214">
        <v>-1203.7974154876199</v>
      </c>
      <c r="M10" s="214">
        <v>35.011803680635801</v>
      </c>
      <c r="N10" s="214">
        <v>1291.6344773882799</v>
      </c>
      <c r="O10" s="214">
        <v>7401.4204111571598</v>
      </c>
      <c r="P10" s="122"/>
    </row>
    <row r="11" spans="1:16" ht="12.75" x14ac:dyDescent="0.2">
      <c r="A11" s="122" t="s">
        <v>362</v>
      </c>
      <c r="B11" s="122">
        <v>83866</v>
      </c>
      <c r="C11" s="122">
        <v>1536</v>
      </c>
      <c r="D11" s="178">
        <v>1.8776198814970599</v>
      </c>
      <c r="E11" s="122">
        <v>1022.562991978</v>
      </c>
      <c r="F11" s="198">
        <v>0</v>
      </c>
      <c r="G11" s="122">
        <v>1022.562991978</v>
      </c>
      <c r="H11" s="214">
        <v>7.6509999999999998</v>
      </c>
      <c r="I11" s="214">
        <v>0.88892190196550303</v>
      </c>
      <c r="J11" s="214">
        <v>0.247639751747639</v>
      </c>
      <c r="K11" s="214"/>
      <c r="L11" s="214">
        <v>-1203.7974154876199</v>
      </c>
      <c r="M11" s="214">
        <v>35.011803680635801</v>
      </c>
      <c r="N11" s="214">
        <v>1291.6344773882799</v>
      </c>
      <c r="O11" s="214">
        <v>7401.4204111571598</v>
      </c>
      <c r="P11" s="122"/>
    </row>
    <row r="12" spans="1:16" ht="12.75" x14ac:dyDescent="0.2">
      <c r="A12" s="122" t="s">
        <v>363</v>
      </c>
      <c r="B12" s="122">
        <v>105311</v>
      </c>
      <c r="C12" s="122">
        <v>1536</v>
      </c>
      <c r="D12" s="178">
        <v>1.8776198814970599</v>
      </c>
      <c r="E12" s="122">
        <v>1022.562991978</v>
      </c>
      <c r="F12" s="198">
        <v>0</v>
      </c>
      <c r="G12" s="122">
        <v>1022.562991978</v>
      </c>
      <c r="H12" s="214">
        <v>7.6509999999999998</v>
      </c>
      <c r="I12" s="214">
        <v>0.88892190196550303</v>
      </c>
      <c r="J12" s="214">
        <v>0.247639751747639</v>
      </c>
      <c r="K12" s="214"/>
      <c r="L12" s="214">
        <v>-1203.7974154876199</v>
      </c>
      <c r="M12" s="214">
        <v>35.011803680635801</v>
      </c>
      <c r="N12" s="214">
        <v>1291.6344773882799</v>
      </c>
      <c r="O12" s="214">
        <v>7401.4204111571598</v>
      </c>
      <c r="P12" s="122"/>
    </row>
    <row r="13" spans="1:16" ht="12.75" x14ac:dyDescent="0.2">
      <c r="A13" s="122" t="s">
        <v>364</v>
      </c>
      <c r="B13" s="122">
        <v>72429</v>
      </c>
      <c r="C13" s="122">
        <v>1536</v>
      </c>
      <c r="D13" s="178">
        <v>1.8776198814970599</v>
      </c>
      <c r="E13" s="122">
        <v>1022.562991978</v>
      </c>
      <c r="F13" s="198">
        <v>0</v>
      </c>
      <c r="G13" s="122">
        <v>1022.562991978</v>
      </c>
      <c r="H13" s="214">
        <v>7.6509999999999998</v>
      </c>
      <c r="I13" s="214">
        <v>0.88892190196550303</v>
      </c>
      <c r="J13" s="214">
        <v>0.247639751747639</v>
      </c>
      <c r="K13" s="214"/>
      <c r="L13" s="214">
        <v>-1203.7974154876199</v>
      </c>
      <c r="M13" s="214">
        <v>35.011803680635801</v>
      </c>
      <c r="N13" s="214">
        <v>1291.6344773882799</v>
      </c>
      <c r="O13" s="214">
        <v>7401.4204111571598</v>
      </c>
      <c r="P13" s="122"/>
    </row>
    <row r="14" spans="1:16" ht="12.75" x14ac:dyDescent="0.2">
      <c r="A14" s="122" t="s">
        <v>365</v>
      </c>
      <c r="B14" s="122">
        <v>46302</v>
      </c>
      <c r="C14" s="122">
        <v>1536</v>
      </c>
      <c r="D14" s="178">
        <v>1.8776198814970599</v>
      </c>
      <c r="E14" s="122">
        <v>1022.562991978</v>
      </c>
      <c r="F14" s="198">
        <v>0</v>
      </c>
      <c r="G14" s="122">
        <v>1022.562991978</v>
      </c>
      <c r="H14" s="214">
        <v>7.6509999999999998</v>
      </c>
      <c r="I14" s="214">
        <v>0.88892190196550303</v>
      </c>
      <c r="J14" s="214">
        <v>0.247639751747639</v>
      </c>
      <c r="K14" s="214"/>
      <c r="L14" s="214">
        <v>-1203.7974154876199</v>
      </c>
      <c r="M14" s="214">
        <v>35.011803680635801</v>
      </c>
      <c r="N14" s="214">
        <v>1291.6344773882799</v>
      </c>
      <c r="O14" s="214">
        <v>7401.4204111571598</v>
      </c>
      <c r="P14" s="122"/>
    </row>
    <row r="15" spans="1:16" ht="12.75" x14ac:dyDescent="0.2">
      <c r="A15" s="122" t="s">
        <v>366</v>
      </c>
      <c r="B15" s="122">
        <v>97986</v>
      </c>
      <c r="C15" s="122">
        <v>1536</v>
      </c>
      <c r="D15" s="178">
        <v>1.8776198814970599</v>
      </c>
      <c r="E15" s="122">
        <v>1022.562991978</v>
      </c>
      <c r="F15" s="198">
        <v>0</v>
      </c>
      <c r="G15" s="122">
        <v>1022.562991978</v>
      </c>
      <c r="H15" s="214">
        <v>7.6509999999999998</v>
      </c>
      <c r="I15" s="214">
        <v>0.88892190196550303</v>
      </c>
      <c r="J15" s="214">
        <v>0.247639751747639</v>
      </c>
      <c r="K15" s="214"/>
      <c r="L15" s="214">
        <v>-1203.7974154876199</v>
      </c>
      <c r="M15" s="214">
        <v>35.011803680635801</v>
      </c>
      <c r="N15" s="214">
        <v>1291.6344773882799</v>
      </c>
      <c r="O15" s="214">
        <v>7401.4204111571598</v>
      </c>
      <c r="P15" s="122"/>
    </row>
    <row r="16" spans="1:16" ht="12.75" x14ac:dyDescent="0.2">
      <c r="A16" s="122" t="s">
        <v>367</v>
      </c>
      <c r="B16" s="122">
        <v>58669</v>
      </c>
      <c r="C16" s="122">
        <v>1536</v>
      </c>
      <c r="D16" s="178">
        <v>1.8776198814970599</v>
      </c>
      <c r="E16" s="122">
        <v>1022.562991978</v>
      </c>
      <c r="F16" s="198">
        <v>0</v>
      </c>
      <c r="G16" s="122">
        <v>1022.562991978</v>
      </c>
      <c r="H16" s="214">
        <v>7.6509999999999998</v>
      </c>
      <c r="I16" s="214">
        <v>0.88892190196550303</v>
      </c>
      <c r="J16" s="214">
        <v>0.247639751747639</v>
      </c>
      <c r="K16" s="214"/>
      <c r="L16" s="214">
        <v>-1203.7974154876199</v>
      </c>
      <c r="M16" s="214">
        <v>35.011803680635801</v>
      </c>
      <c r="N16" s="214">
        <v>1291.6344773882799</v>
      </c>
      <c r="O16" s="214">
        <v>7401.4204111571598</v>
      </c>
      <c r="P16" s="122"/>
    </row>
    <row r="17" spans="1:16" ht="12.75" x14ac:dyDescent="0.2">
      <c r="A17" s="122" t="s">
        <v>368</v>
      </c>
      <c r="B17" s="122">
        <v>10192</v>
      </c>
      <c r="C17" s="122">
        <v>1536</v>
      </c>
      <c r="D17" s="178">
        <v>1.8776198814970599</v>
      </c>
      <c r="E17" s="122">
        <v>1022.562991978</v>
      </c>
      <c r="F17" s="198">
        <v>0</v>
      </c>
      <c r="G17" s="122">
        <v>1022.562991978</v>
      </c>
      <c r="H17" s="214">
        <v>7.6509999999999998</v>
      </c>
      <c r="I17" s="214">
        <v>0.88892190196550303</v>
      </c>
      <c r="J17" s="214">
        <v>0.247639751747639</v>
      </c>
      <c r="K17" s="214"/>
      <c r="L17" s="214">
        <v>-1203.7974154876199</v>
      </c>
      <c r="M17" s="214">
        <v>35.011803680635801</v>
      </c>
      <c r="N17" s="214">
        <v>1291.6344773882799</v>
      </c>
      <c r="O17" s="214">
        <v>7401.4204111571598</v>
      </c>
      <c r="P17" s="122"/>
    </row>
    <row r="18" spans="1:16" ht="12.75" x14ac:dyDescent="0.2">
      <c r="A18" s="122" t="s">
        <v>369</v>
      </c>
      <c r="B18" s="122">
        <v>27500</v>
      </c>
      <c r="C18" s="122">
        <v>1536</v>
      </c>
      <c r="D18" s="178">
        <v>1.8776198814970599</v>
      </c>
      <c r="E18" s="122">
        <v>1022.562991978</v>
      </c>
      <c r="F18" s="198">
        <v>0</v>
      </c>
      <c r="G18" s="122">
        <v>1022.562991978</v>
      </c>
      <c r="H18" s="214">
        <v>7.6509999999999998</v>
      </c>
      <c r="I18" s="214">
        <v>0.88892190196550303</v>
      </c>
      <c r="J18" s="214">
        <v>0.247639751747639</v>
      </c>
      <c r="K18" s="214"/>
      <c r="L18" s="214">
        <v>-1203.7974154876199</v>
      </c>
      <c r="M18" s="214">
        <v>35.011803680635801</v>
      </c>
      <c r="N18" s="214">
        <v>1291.6344773882799</v>
      </c>
      <c r="O18" s="214">
        <v>7401.4204111571598</v>
      </c>
      <c r="P18" s="122"/>
    </row>
    <row r="19" spans="1:16" ht="12.75" x14ac:dyDescent="0.2">
      <c r="A19" s="122" t="s">
        <v>370</v>
      </c>
      <c r="B19" s="122">
        <v>16426</v>
      </c>
      <c r="C19" s="122">
        <v>1536</v>
      </c>
      <c r="D19" s="178">
        <v>1.8776198814970599</v>
      </c>
      <c r="E19" s="122">
        <v>1022.562991978</v>
      </c>
      <c r="F19" s="198">
        <v>0</v>
      </c>
      <c r="G19" s="122">
        <v>1022.562991978</v>
      </c>
      <c r="H19" s="214">
        <v>7.6509999999999998</v>
      </c>
      <c r="I19" s="214">
        <v>0.88892190196550303</v>
      </c>
      <c r="J19" s="214">
        <v>0.247639751747639</v>
      </c>
      <c r="K19" s="214"/>
      <c r="L19" s="214">
        <v>-1203.7974154876199</v>
      </c>
      <c r="M19" s="214">
        <v>35.011803680635801</v>
      </c>
      <c r="N19" s="214">
        <v>1291.6344773882799</v>
      </c>
      <c r="O19" s="214">
        <v>7401.4204111571598</v>
      </c>
      <c r="P19" s="122"/>
    </row>
    <row r="20" spans="1:16" ht="12.75" x14ac:dyDescent="0.2">
      <c r="A20" s="122" t="s">
        <v>371</v>
      </c>
      <c r="B20" s="122">
        <v>44786</v>
      </c>
      <c r="C20" s="122">
        <v>1536</v>
      </c>
      <c r="D20" s="178">
        <v>1.8776198814970599</v>
      </c>
      <c r="E20" s="122">
        <v>1022.562991978</v>
      </c>
      <c r="F20" s="198">
        <v>0</v>
      </c>
      <c r="G20" s="122">
        <v>1022.562991978</v>
      </c>
      <c r="H20" s="214">
        <v>7.6509999999999998</v>
      </c>
      <c r="I20" s="214">
        <v>0.88892190196550303</v>
      </c>
      <c r="J20" s="214">
        <v>0.247639751747639</v>
      </c>
      <c r="K20" s="214"/>
      <c r="L20" s="214">
        <v>-1203.7974154876199</v>
      </c>
      <c r="M20" s="214">
        <v>35.011803680635801</v>
      </c>
      <c r="N20" s="214">
        <v>1291.6344773882799</v>
      </c>
      <c r="O20" s="214">
        <v>7401.4204111571598</v>
      </c>
      <c r="P20" s="122"/>
    </row>
    <row r="21" spans="1:16" ht="12.75" x14ac:dyDescent="0.2">
      <c r="A21" s="122" t="s">
        <v>372</v>
      </c>
      <c r="B21" s="122">
        <v>70251</v>
      </c>
      <c r="C21" s="122">
        <v>1536</v>
      </c>
      <c r="D21" s="178">
        <v>1.8776198814970599</v>
      </c>
      <c r="E21" s="122">
        <v>1022.562991978</v>
      </c>
      <c r="F21" s="198">
        <v>0</v>
      </c>
      <c r="G21" s="122">
        <v>1022.562991978</v>
      </c>
      <c r="H21" s="214">
        <v>7.6509999999999998</v>
      </c>
      <c r="I21" s="214">
        <v>0.88892190196550303</v>
      </c>
      <c r="J21" s="214">
        <v>0.247639751747639</v>
      </c>
      <c r="K21" s="214"/>
      <c r="L21" s="214">
        <v>-1203.7974154876199</v>
      </c>
      <c r="M21" s="214">
        <v>35.011803680635801</v>
      </c>
      <c r="N21" s="214">
        <v>1291.6344773882799</v>
      </c>
      <c r="O21" s="214">
        <v>7401.4204111571598</v>
      </c>
      <c r="P21" s="122"/>
    </row>
    <row r="22" spans="1:16" ht="12.75" x14ac:dyDescent="0.2">
      <c r="A22" s="122" t="s">
        <v>373</v>
      </c>
      <c r="B22" s="122">
        <v>76158</v>
      </c>
      <c r="C22" s="122">
        <v>1536</v>
      </c>
      <c r="D22" s="178">
        <v>1.8776198814970599</v>
      </c>
      <c r="E22" s="122">
        <v>1022.562991978</v>
      </c>
      <c r="F22" s="198">
        <v>0</v>
      </c>
      <c r="G22" s="122">
        <v>1022.562991978</v>
      </c>
      <c r="H22" s="214">
        <v>7.6509999999999998</v>
      </c>
      <c r="I22" s="214">
        <v>0.88892190196550303</v>
      </c>
      <c r="J22" s="214">
        <v>0.247639751747639</v>
      </c>
      <c r="K22" s="214"/>
      <c r="L22" s="214">
        <v>-1203.7974154876199</v>
      </c>
      <c r="M22" s="214">
        <v>35.011803680635801</v>
      </c>
      <c r="N22" s="214">
        <v>1291.6344773882799</v>
      </c>
      <c r="O22" s="214">
        <v>7401.4204111571598</v>
      </c>
      <c r="P22" s="122"/>
    </row>
    <row r="23" spans="1:16" ht="12.75" x14ac:dyDescent="0.2">
      <c r="A23" s="122" t="s">
        <v>374</v>
      </c>
      <c r="B23" s="122">
        <v>923516</v>
      </c>
      <c r="C23" s="122">
        <v>1536</v>
      </c>
      <c r="D23" s="178">
        <v>1.8776198814970599</v>
      </c>
      <c r="E23" s="122">
        <v>1022.562991978</v>
      </c>
      <c r="F23" s="198">
        <v>0</v>
      </c>
      <c r="G23" s="122">
        <v>1022.562991978</v>
      </c>
      <c r="H23" s="214">
        <v>7.6509999999999998</v>
      </c>
      <c r="I23" s="214">
        <v>0.88892190196550303</v>
      </c>
      <c r="J23" s="214">
        <v>0.247639751747639</v>
      </c>
      <c r="K23" s="214"/>
      <c r="L23" s="214">
        <v>-1203.7974154876199</v>
      </c>
      <c r="M23" s="214">
        <v>35.011803680635801</v>
      </c>
      <c r="N23" s="214">
        <v>1291.6344773882799</v>
      </c>
      <c r="O23" s="214">
        <v>7401.4204111571598</v>
      </c>
      <c r="P23" s="122"/>
    </row>
    <row r="24" spans="1:16" ht="12.75" x14ac:dyDescent="0.2">
      <c r="A24" s="122" t="s">
        <v>375</v>
      </c>
      <c r="B24" s="122">
        <v>46110</v>
      </c>
      <c r="C24" s="122">
        <v>1536</v>
      </c>
      <c r="D24" s="178">
        <v>1.8776198814970599</v>
      </c>
      <c r="E24" s="122">
        <v>1022.562991978</v>
      </c>
      <c r="F24" s="198">
        <v>0</v>
      </c>
      <c r="G24" s="122">
        <v>1022.562991978</v>
      </c>
      <c r="H24" s="214">
        <v>7.6509999999999998</v>
      </c>
      <c r="I24" s="214">
        <v>0.88892190196550303</v>
      </c>
      <c r="J24" s="214">
        <v>0.247639751747639</v>
      </c>
      <c r="K24" s="214"/>
      <c r="L24" s="214">
        <v>-1203.7974154876199</v>
      </c>
      <c r="M24" s="214">
        <v>35.011803680635801</v>
      </c>
      <c r="N24" s="214">
        <v>1291.6344773882799</v>
      </c>
      <c r="O24" s="214">
        <v>7401.4204111571598</v>
      </c>
      <c r="P24" s="122"/>
    </row>
    <row r="25" spans="1:16" ht="12.75" x14ac:dyDescent="0.2">
      <c r="A25" s="122" t="s">
        <v>376</v>
      </c>
      <c r="B25" s="122">
        <v>93202</v>
      </c>
      <c r="C25" s="122">
        <v>1536</v>
      </c>
      <c r="D25" s="178">
        <v>1.8776198814970599</v>
      </c>
      <c r="E25" s="122">
        <v>1022.562991978</v>
      </c>
      <c r="F25" s="198">
        <v>0</v>
      </c>
      <c r="G25" s="122">
        <v>1022.562991978</v>
      </c>
      <c r="H25" s="214">
        <v>7.6509999999999998</v>
      </c>
      <c r="I25" s="214">
        <v>0.88892190196550303</v>
      </c>
      <c r="J25" s="214">
        <v>0.247639751747639</v>
      </c>
      <c r="K25" s="214"/>
      <c r="L25" s="214">
        <v>-1203.7974154876199</v>
      </c>
      <c r="M25" s="214">
        <v>35.011803680635801</v>
      </c>
      <c r="N25" s="214">
        <v>1291.6344773882799</v>
      </c>
      <c r="O25" s="214">
        <v>7401.4204111571598</v>
      </c>
      <c r="P25" s="122"/>
    </row>
    <row r="26" spans="1:16" ht="12.75" x14ac:dyDescent="0.2">
      <c r="A26" s="122" t="s">
        <v>377</v>
      </c>
      <c r="B26" s="122">
        <v>46177</v>
      </c>
      <c r="C26" s="122">
        <v>1536</v>
      </c>
      <c r="D26" s="178">
        <v>1.8776198814970599</v>
      </c>
      <c r="E26" s="122">
        <v>1022.562991978</v>
      </c>
      <c r="F26" s="198">
        <v>0</v>
      </c>
      <c r="G26" s="122">
        <v>1022.562991978</v>
      </c>
      <c r="H26" s="214">
        <v>7.6509999999999998</v>
      </c>
      <c r="I26" s="214">
        <v>0.88892190196550303</v>
      </c>
      <c r="J26" s="214">
        <v>0.247639751747639</v>
      </c>
      <c r="K26" s="214"/>
      <c r="L26" s="214">
        <v>-1203.7974154876199</v>
      </c>
      <c r="M26" s="214">
        <v>35.011803680635801</v>
      </c>
      <c r="N26" s="214">
        <v>1291.6344773882799</v>
      </c>
      <c r="O26" s="214">
        <v>7401.4204111571598</v>
      </c>
      <c r="P26" s="122"/>
    </row>
    <row r="27" spans="1:16" ht="12.75" x14ac:dyDescent="0.2">
      <c r="A27" s="122" t="s">
        <v>378</v>
      </c>
      <c r="B27" s="122">
        <v>68281</v>
      </c>
      <c r="C27" s="122">
        <v>1536</v>
      </c>
      <c r="D27" s="178">
        <v>1.8776198814970599</v>
      </c>
      <c r="E27" s="122">
        <v>1022.562991978</v>
      </c>
      <c r="F27" s="198">
        <v>0</v>
      </c>
      <c r="G27" s="122">
        <v>1022.562991978</v>
      </c>
      <c r="H27" s="214">
        <v>7.6509999999999998</v>
      </c>
      <c r="I27" s="214">
        <v>0.88892190196550303</v>
      </c>
      <c r="J27" s="214">
        <v>0.247639751747639</v>
      </c>
      <c r="K27" s="214"/>
      <c r="L27" s="214">
        <v>-1203.7974154876199</v>
      </c>
      <c r="M27" s="214">
        <v>35.011803680635801</v>
      </c>
      <c r="N27" s="214">
        <v>1291.6344773882799</v>
      </c>
      <c r="O27" s="214">
        <v>7401.4204111571598</v>
      </c>
      <c r="P27" s="122"/>
    </row>
    <row r="28" spans="1:16" ht="12.75" x14ac:dyDescent="0.2">
      <c r="A28" s="122" t="s">
        <v>379</v>
      </c>
      <c r="B28" s="122">
        <v>42661</v>
      </c>
      <c r="C28" s="122">
        <v>1536</v>
      </c>
      <c r="D28" s="178">
        <v>1.8776198814970599</v>
      </c>
      <c r="E28" s="122">
        <v>1022.562991978</v>
      </c>
      <c r="F28" s="198">
        <v>0</v>
      </c>
      <c r="G28" s="122">
        <v>1022.562991978</v>
      </c>
      <c r="H28" s="214">
        <v>7.6509999999999998</v>
      </c>
      <c r="I28" s="214">
        <v>0.88892190196550303</v>
      </c>
      <c r="J28" s="214">
        <v>0.247639751747639</v>
      </c>
      <c r="K28" s="214"/>
      <c r="L28" s="214">
        <v>-1203.7974154876199</v>
      </c>
      <c r="M28" s="214">
        <v>35.011803680635801</v>
      </c>
      <c r="N28" s="214">
        <v>1291.6344773882799</v>
      </c>
      <c r="O28" s="214">
        <v>7401.4204111571598</v>
      </c>
      <c r="P28" s="122"/>
    </row>
    <row r="29" spans="1:16" ht="12.75" x14ac:dyDescent="0.2">
      <c r="A29" s="122" t="s">
        <v>380</v>
      </c>
      <c r="B29" s="122">
        <v>25789</v>
      </c>
      <c r="C29" s="122">
        <v>1536</v>
      </c>
      <c r="D29" s="178">
        <v>1.8776198814970599</v>
      </c>
      <c r="E29" s="122">
        <v>1022.562991978</v>
      </c>
      <c r="F29" s="198">
        <v>0</v>
      </c>
      <c r="G29" s="122">
        <v>1022.562991978</v>
      </c>
      <c r="H29" s="214">
        <v>7.6509999999999998</v>
      </c>
      <c r="I29" s="214">
        <v>0.88892190196550303</v>
      </c>
      <c r="J29" s="214">
        <v>0.247639751747639</v>
      </c>
      <c r="K29" s="214"/>
      <c r="L29" s="214">
        <v>-1203.7974154876199</v>
      </c>
      <c r="M29" s="214">
        <v>35.011803680635801</v>
      </c>
      <c r="N29" s="214">
        <v>1291.6344773882799</v>
      </c>
      <c r="O29" s="214">
        <v>7401.4204111571598</v>
      </c>
      <c r="P29" s="122"/>
    </row>
    <row r="30" spans="1:16" ht="12.75" x14ac:dyDescent="0.2">
      <c r="A30" s="122" t="s">
        <v>381</v>
      </c>
      <c r="B30" s="122">
        <v>32380</v>
      </c>
      <c r="C30" s="122">
        <v>1536</v>
      </c>
      <c r="D30" s="178">
        <v>1.8776198814970599</v>
      </c>
      <c r="E30" s="122">
        <v>1022.562991978</v>
      </c>
      <c r="F30" s="198">
        <v>0</v>
      </c>
      <c r="G30" s="122">
        <v>1022.562991978</v>
      </c>
      <c r="H30" s="214">
        <v>7.6509999999999998</v>
      </c>
      <c r="I30" s="214">
        <v>0.88892190196550303</v>
      </c>
      <c r="J30" s="214">
        <v>0.247639751747639</v>
      </c>
      <c r="K30" s="214"/>
      <c r="L30" s="214">
        <v>-1203.7974154876199</v>
      </c>
      <c r="M30" s="214">
        <v>35.011803680635801</v>
      </c>
      <c r="N30" s="214">
        <v>1291.6344773882799</v>
      </c>
      <c r="O30" s="214">
        <v>7401.4204111571598</v>
      </c>
      <c r="P30" s="122"/>
    </row>
    <row r="31" spans="1:16" ht="12.75" x14ac:dyDescent="0.2">
      <c r="A31" s="122" t="s">
        <v>382</v>
      </c>
      <c r="B31" s="122">
        <v>11380</v>
      </c>
      <c r="C31" s="122">
        <v>1536</v>
      </c>
      <c r="D31" s="178">
        <v>1.8776198814970599</v>
      </c>
      <c r="E31" s="122">
        <v>1022.562991978</v>
      </c>
      <c r="F31" s="198">
        <v>0</v>
      </c>
      <c r="G31" s="122">
        <v>1022.562991978</v>
      </c>
      <c r="H31" s="214">
        <v>7.6509999999999998</v>
      </c>
      <c r="I31" s="214">
        <v>0.88892190196550303</v>
      </c>
      <c r="J31" s="214">
        <v>0.247639751747639</v>
      </c>
      <c r="K31" s="214"/>
      <c r="L31" s="214">
        <v>-1203.7974154876199</v>
      </c>
      <c r="M31" s="214">
        <v>35.011803680635801</v>
      </c>
      <c r="N31" s="214">
        <v>1291.6344773882799</v>
      </c>
      <c r="O31" s="214">
        <v>7401.4204111571598</v>
      </c>
      <c r="P31" s="122"/>
    </row>
    <row r="32" spans="1:16" ht="12.75" x14ac:dyDescent="0.2">
      <c r="A32" s="122" t="s">
        <v>383</v>
      </c>
      <c r="B32" s="122">
        <v>41107</v>
      </c>
      <c r="C32" s="122">
        <v>1536</v>
      </c>
      <c r="D32" s="178">
        <v>1.8776198814970599</v>
      </c>
      <c r="E32" s="122">
        <v>1022.562991978</v>
      </c>
      <c r="F32" s="198">
        <v>0</v>
      </c>
      <c r="G32" s="122">
        <v>1022.562991978</v>
      </c>
      <c r="H32" s="214">
        <v>7.6509999999999998</v>
      </c>
      <c r="I32" s="214">
        <v>0.88892190196550303</v>
      </c>
      <c r="J32" s="214">
        <v>0.247639751747639</v>
      </c>
      <c r="K32" s="214"/>
      <c r="L32" s="214">
        <v>-1203.7974154876199</v>
      </c>
      <c r="M32" s="214">
        <v>35.011803680635801</v>
      </c>
      <c r="N32" s="214">
        <v>1291.6344773882799</v>
      </c>
      <c r="O32" s="214">
        <v>7401.4204111571598</v>
      </c>
      <c r="P32" s="122"/>
    </row>
    <row r="33" spans="1:16" ht="12.75" x14ac:dyDescent="0.2">
      <c r="A33" s="122" t="s">
        <v>384</v>
      </c>
      <c r="B33" s="122">
        <v>42130</v>
      </c>
      <c r="C33" s="122">
        <v>1536</v>
      </c>
      <c r="D33" s="178">
        <v>1.8776198814970599</v>
      </c>
      <c r="E33" s="122">
        <v>1022.562991978</v>
      </c>
      <c r="F33" s="198">
        <v>0</v>
      </c>
      <c r="G33" s="122">
        <v>1022.562991978</v>
      </c>
      <c r="H33" s="214">
        <v>7.6509999999999998</v>
      </c>
      <c r="I33" s="214">
        <v>0.88892190196550303</v>
      </c>
      <c r="J33" s="214">
        <v>0.247639751747639</v>
      </c>
      <c r="K33" s="214"/>
      <c r="L33" s="214">
        <v>-1203.7974154876199</v>
      </c>
      <c r="M33" s="214">
        <v>35.011803680635801</v>
      </c>
      <c r="N33" s="214">
        <v>1291.6344773882799</v>
      </c>
      <c r="O33" s="214">
        <v>7401.4204111571598</v>
      </c>
      <c r="P33" s="122"/>
    </row>
    <row r="34" spans="1:16" ht="12.75" x14ac:dyDescent="0.2">
      <c r="A34" s="19" t="s">
        <v>385</v>
      </c>
      <c r="B34" s="122"/>
      <c r="C34" s="122"/>
      <c r="D34" s="178"/>
      <c r="E34" s="122"/>
      <c r="F34" s="198"/>
      <c r="G34" s="122"/>
      <c r="H34" s="214"/>
      <c r="I34" s="214"/>
      <c r="J34" s="214"/>
      <c r="K34" s="214"/>
      <c r="L34" s="214"/>
      <c r="M34" s="214"/>
      <c r="N34" s="214"/>
      <c r="O34" s="214"/>
      <c r="P34" s="122"/>
    </row>
    <row r="35" spans="1:16" ht="12.75" x14ac:dyDescent="0.2">
      <c r="A35" s="122" t="s">
        <v>386</v>
      </c>
      <c r="B35" s="122">
        <v>41893</v>
      </c>
      <c r="C35" s="122">
        <v>1048</v>
      </c>
      <c r="D35" s="178">
        <v>1.8776198814970599</v>
      </c>
      <c r="E35" s="122">
        <v>557.98567809385497</v>
      </c>
      <c r="F35" s="198">
        <v>0</v>
      </c>
      <c r="G35" s="122">
        <v>557.98567809385497</v>
      </c>
      <c r="H35" s="214">
        <v>12.831</v>
      </c>
      <c r="I35" s="214">
        <v>0.52217616697349301</v>
      </c>
      <c r="J35" s="214">
        <v>0.161600275578546</v>
      </c>
      <c r="K35" s="214"/>
      <c r="L35" s="214">
        <v>-1203.7974154876199</v>
      </c>
      <c r="M35" s="214">
        <v>35.011803680635801</v>
      </c>
      <c r="N35" s="214">
        <v>1291.6344773882799</v>
      </c>
      <c r="O35" s="214">
        <v>7401.4204111571598</v>
      </c>
      <c r="P35" s="122"/>
    </row>
    <row r="36" spans="1:16" ht="12.75" x14ac:dyDescent="0.2">
      <c r="A36" s="122" t="s">
        <v>387</v>
      </c>
      <c r="B36" s="122">
        <v>13594</v>
      </c>
      <c r="C36" s="122">
        <v>1048</v>
      </c>
      <c r="D36" s="178">
        <v>1.8776198814970599</v>
      </c>
      <c r="E36" s="122">
        <v>557.98567809385497</v>
      </c>
      <c r="F36" s="198">
        <v>0</v>
      </c>
      <c r="G36" s="122">
        <v>557.98567809385497</v>
      </c>
      <c r="H36" s="214">
        <v>12.831</v>
      </c>
      <c r="I36" s="214">
        <v>0.52217616697349301</v>
      </c>
      <c r="J36" s="214">
        <v>0.161600275578546</v>
      </c>
      <c r="K36" s="214"/>
      <c r="L36" s="214">
        <v>-1203.7974154876199</v>
      </c>
      <c r="M36" s="214">
        <v>35.011803680635801</v>
      </c>
      <c r="N36" s="214">
        <v>1291.6344773882799</v>
      </c>
      <c r="O36" s="214">
        <v>7401.4204111571598</v>
      </c>
      <c r="P36" s="122"/>
    </row>
    <row r="37" spans="1:16" ht="12.75" x14ac:dyDescent="0.2">
      <c r="A37" s="122" t="s">
        <v>388</v>
      </c>
      <c r="B37" s="122">
        <v>20279</v>
      </c>
      <c r="C37" s="122">
        <v>1048</v>
      </c>
      <c r="D37" s="178">
        <v>1.8776198814970599</v>
      </c>
      <c r="E37" s="122">
        <v>557.98567809385497</v>
      </c>
      <c r="F37" s="198">
        <v>0</v>
      </c>
      <c r="G37" s="122">
        <v>557.98567809385497</v>
      </c>
      <c r="H37" s="214">
        <v>12.831</v>
      </c>
      <c r="I37" s="214">
        <v>0.52217616697349301</v>
      </c>
      <c r="J37" s="214">
        <v>0.161600275578546</v>
      </c>
      <c r="K37" s="214"/>
      <c r="L37" s="214">
        <v>-1203.7974154876199</v>
      </c>
      <c r="M37" s="214">
        <v>35.011803680635801</v>
      </c>
      <c r="N37" s="214">
        <v>1291.6344773882799</v>
      </c>
      <c r="O37" s="214">
        <v>7401.4204111571598</v>
      </c>
      <c r="P37" s="122"/>
    </row>
    <row r="38" spans="1:16" ht="12.75" x14ac:dyDescent="0.2">
      <c r="A38" s="122" t="s">
        <v>389</v>
      </c>
      <c r="B38" s="122">
        <v>16869</v>
      </c>
      <c r="C38" s="122">
        <v>1048</v>
      </c>
      <c r="D38" s="178">
        <v>1.8776198814970599</v>
      </c>
      <c r="E38" s="122">
        <v>557.98567809385497</v>
      </c>
      <c r="F38" s="198">
        <v>0</v>
      </c>
      <c r="G38" s="122">
        <v>557.98567809385497</v>
      </c>
      <c r="H38" s="214">
        <v>12.831</v>
      </c>
      <c r="I38" s="214">
        <v>0.52217616697349301</v>
      </c>
      <c r="J38" s="214">
        <v>0.161600275578546</v>
      </c>
      <c r="K38" s="214"/>
      <c r="L38" s="214">
        <v>-1203.7974154876199</v>
      </c>
      <c r="M38" s="214">
        <v>35.011803680635801</v>
      </c>
      <c r="N38" s="214">
        <v>1291.6344773882799</v>
      </c>
      <c r="O38" s="214">
        <v>7401.4204111571598</v>
      </c>
      <c r="P38" s="122"/>
    </row>
    <row r="39" spans="1:16" ht="12.75" x14ac:dyDescent="0.2">
      <c r="A39" s="122" t="s">
        <v>390</v>
      </c>
      <c r="B39" s="122">
        <v>20547</v>
      </c>
      <c r="C39" s="122">
        <v>1048</v>
      </c>
      <c r="D39" s="178">
        <v>1.8776198814970599</v>
      </c>
      <c r="E39" s="122">
        <v>557.98567809385497</v>
      </c>
      <c r="F39" s="198">
        <v>0</v>
      </c>
      <c r="G39" s="122">
        <v>557.98567809385497</v>
      </c>
      <c r="H39" s="214">
        <v>12.831</v>
      </c>
      <c r="I39" s="214">
        <v>0.52217616697349301</v>
      </c>
      <c r="J39" s="214">
        <v>0.161600275578546</v>
      </c>
      <c r="K39" s="214"/>
      <c r="L39" s="214">
        <v>-1203.7974154876199</v>
      </c>
      <c r="M39" s="214">
        <v>35.011803680635801</v>
      </c>
      <c r="N39" s="214">
        <v>1291.6344773882799</v>
      </c>
      <c r="O39" s="214">
        <v>7401.4204111571598</v>
      </c>
      <c r="P39" s="122"/>
    </row>
    <row r="40" spans="1:16" ht="12.75" x14ac:dyDescent="0.2">
      <c r="A40" s="122" t="s">
        <v>385</v>
      </c>
      <c r="B40" s="122">
        <v>210126</v>
      </c>
      <c r="C40" s="122">
        <v>1048</v>
      </c>
      <c r="D40" s="178">
        <v>1.8776198814970599</v>
      </c>
      <c r="E40" s="122">
        <v>557.98567809385497</v>
      </c>
      <c r="F40" s="198">
        <v>0</v>
      </c>
      <c r="G40" s="122">
        <v>557.98567809385497</v>
      </c>
      <c r="H40" s="214">
        <v>12.831</v>
      </c>
      <c r="I40" s="214">
        <v>0.52217616697349301</v>
      </c>
      <c r="J40" s="214">
        <v>0.161600275578546</v>
      </c>
      <c r="K40" s="214"/>
      <c r="L40" s="214">
        <v>-1203.7974154876199</v>
      </c>
      <c r="M40" s="214">
        <v>35.011803680635801</v>
      </c>
      <c r="N40" s="214">
        <v>1291.6344773882799</v>
      </c>
      <c r="O40" s="214">
        <v>7401.4204111571598</v>
      </c>
      <c r="P40" s="122"/>
    </row>
    <row r="41" spans="1:16" ht="12.75" x14ac:dyDescent="0.2">
      <c r="A41" s="122" t="s">
        <v>391</v>
      </c>
      <c r="B41" s="122">
        <v>9293</v>
      </c>
      <c r="C41" s="122">
        <v>1048</v>
      </c>
      <c r="D41" s="178">
        <v>1.8776198814970599</v>
      </c>
      <c r="E41" s="122">
        <v>557.98567809385497</v>
      </c>
      <c r="F41" s="198">
        <v>0</v>
      </c>
      <c r="G41" s="122">
        <v>557.98567809385497</v>
      </c>
      <c r="H41" s="214">
        <v>12.831</v>
      </c>
      <c r="I41" s="214">
        <v>0.52217616697349301</v>
      </c>
      <c r="J41" s="214">
        <v>0.161600275578546</v>
      </c>
      <c r="K41" s="214"/>
      <c r="L41" s="214">
        <v>-1203.7974154876199</v>
      </c>
      <c r="M41" s="214">
        <v>35.011803680635801</v>
      </c>
      <c r="N41" s="214">
        <v>1291.6344773882799</v>
      </c>
      <c r="O41" s="214">
        <v>7401.4204111571598</v>
      </c>
      <c r="P41" s="122"/>
    </row>
    <row r="42" spans="1:16" ht="12.75" x14ac:dyDescent="0.2">
      <c r="A42" s="122" t="s">
        <v>392</v>
      </c>
      <c r="B42" s="122">
        <v>21563</v>
      </c>
      <c r="C42" s="122">
        <v>1048</v>
      </c>
      <c r="D42" s="178">
        <v>1.8776198814970599</v>
      </c>
      <c r="E42" s="122">
        <v>557.98567809385497</v>
      </c>
      <c r="F42" s="198">
        <v>0</v>
      </c>
      <c r="G42" s="122">
        <v>557.98567809385497</v>
      </c>
      <c r="H42" s="214">
        <v>12.831</v>
      </c>
      <c r="I42" s="214">
        <v>0.52217616697349301</v>
      </c>
      <c r="J42" s="214">
        <v>0.161600275578546</v>
      </c>
      <c r="K42" s="214"/>
      <c r="L42" s="214">
        <v>-1203.7974154876199</v>
      </c>
      <c r="M42" s="214">
        <v>35.011803680635801</v>
      </c>
      <c r="N42" s="214">
        <v>1291.6344773882799</v>
      </c>
      <c r="O42" s="214">
        <v>7401.4204111571598</v>
      </c>
      <c r="P42" s="122"/>
    </row>
    <row r="43" spans="1:16" ht="12.75" x14ac:dyDescent="0.2">
      <c r="A43" s="19" t="s">
        <v>393</v>
      </c>
      <c r="B43" s="122"/>
      <c r="C43" s="122"/>
      <c r="D43" s="178"/>
      <c r="E43" s="122"/>
      <c r="F43" s="198"/>
      <c r="G43" s="122"/>
      <c r="H43" s="214"/>
      <c r="I43" s="214"/>
      <c r="J43" s="214"/>
      <c r="K43" s="214"/>
      <c r="L43" s="214"/>
      <c r="M43" s="214"/>
      <c r="N43" s="214"/>
      <c r="O43" s="214"/>
      <c r="P43" s="122"/>
    </row>
    <row r="44" spans="1:16" ht="12.75" x14ac:dyDescent="0.2">
      <c r="A44" s="122" t="s">
        <v>394</v>
      </c>
      <c r="B44" s="122">
        <v>102065</v>
      </c>
      <c r="C44" s="122">
        <v>863</v>
      </c>
      <c r="D44" s="178">
        <v>1.8776198814970599</v>
      </c>
      <c r="E44" s="122">
        <v>459.78638318908497</v>
      </c>
      <c r="F44" s="198">
        <v>0.36836902478174099</v>
      </c>
      <c r="G44" s="122">
        <v>443.39271842232</v>
      </c>
      <c r="H44" s="214">
        <v>12.574</v>
      </c>
      <c r="I44" s="214">
        <v>0.52065474847732895</v>
      </c>
      <c r="J44" s="214">
        <v>0.132116371531694</v>
      </c>
      <c r="K44" s="214"/>
      <c r="L44" s="214">
        <v>-1203.7974154876199</v>
      </c>
      <c r="M44" s="214">
        <v>35.011803680635801</v>
      </c>
      <c r="N44" s="214">
        <v>1291.6344773882799</v>
      </c>
      <c r="O44" s="214">
        <v>7401.4204111571598</v>
      </c>
      <c r="P44" s="122"/>
    </row>
    <row r="45" spans="1:16" ht="12.75" x14ac:dyDescent="0.2">
      <c r="A45" s="122" t="s">
        <v>395</v>
      </c>
      <c r="B45" s="122">
        <v>16440</v>
      </c>
      <c r="C45" s="122">
        <v>593</v>
      </c>
      <c r="D45" s="178">
        <v>1.8776198814970599</v>
      </c>
      <c r="E45" s="122">
        <v>315.82890298695298</v>
      </c>
      <c r="F45" s="198">
        <v>4.27269702071017E-2</v>
      </c>
      <c r="G45" s="122">
        <v>443.39271842232</v>
      </c>
      <c r="H45" s="214">
        <v>12.574</v>
      </c>
      <c r="I45" s="214">
        <v>0.52065474847732895</v>
      </c>
      <c r="J45" s="214">
        <v>0.132116371531694</v>
      </c>
      <c r="K45" s="214"/>
      <c r="L45" s="214">
        <v>-1203.7974154876199</v>
      </c>
      <c r="M45" s="214">
        <v>35.011803680635801</v>
      </c>
      <c r="N45" s="214">
        <v>1291.6344773882799</v>
      </c>
      <c r="O45" s="214">
        <v>7401.4204111571598</v>
      </c>
      <c r="P45" s="122"/>
    </row>
    <row r="46" spans="1:16" ht="12.75" x14ac:dyDescent="0.2">
      <c r="A46" s="122" t="s">
        <v>396</v>
      </c>
      <c r="B46" s="122">
        <v>10649</v>
      </c>
      <c r="C46" s="122">
        <v>1098</v>
      </c>
      <c r="D46" s="178">
        <v>1.8776198814970599</v>
      </c>
      <c r="E46" s="122">
        <v>585.045334552599</v>
      </c>
      <c r="F46" s="198">
        <v>5.0600947421994301E-2</v>
      </c>
      <c r="G46" s="122">
        <v>443.39271842232</v>
      </c>
      <c r="H46" s="214">
        <v>12.574</v>
      </c>
      <c r="I46" s="214">
        <v>0.52065474847732895</v>
      </c>
      <c r="J46" s="214">
        <v>0.132116371531694</v>
      </c>
      <c r="K46" s="214"/>
      <c r="L46" s="214">
        <v>-1203.7974154876199</v>
      </c>
      <c r="M46" s="214">
        <v>35.011803680635801</v>
      </c>
      <c r="N46" s="214">
        <v>1291.6344773882799</v>
      </c>
      <c r="O46" s="214">
        <v>7401.4204111571598</v>
      </c>
      <c r="P46" s="122"/>
    </row>
    <row r="47" spans="1:16" ht="12.75" x14ac:dyDescent="0.2">
      <c r="A47" s="122" t="s">
        <v>397</v>
      </c>
      <c r="B47" s="122">
        <v>33462</v>
      </c>
      <c r="C47" s="122">
        <v>584</v>
      </c>
      <c r="D47" s="178">
        <v>1.8776198814970599</v>
      </c>
      <c r="E47" s="122">
        <v>311.24704197362701</v>
      </c>
      <c r="F47" s="198">
        <v>8.4279450338644604E-2</v>
      </c>
      <c r="G47" s="122">
        <v>443.39271842232</v>
      </c>
      <c r="H47" s="214">
        <v>12.574</v>
      </c>
      <c r="I47" s="214">
        <v>0.52065474847732895</v>
      </c>
      <c r="J47" s="214">
        <v>0.132116371531694</v>
      </c>
      <c r="K47" s="214"/>
      <c r="L47" s="214">
        <v>-1203.7974154876199</v>
      </c>
      <c r="M47" s="214">
        <v>35.011803680635801</v>
      </c>
      <c r="N47" s="214">
        <v>1291.6344773882799</v>
      </c>
      <c r="O47" s="214">
        <v>7401.4204111571598</v>
      </c>
      <c r="P47" s="122"/>
    </row>
    <row r="48" spans="1:16" ht="12.75" x14ac:dyDescent="0.2">
      <c r="A48" s="122" t="s">
        <v>398</v>
      </c>
      <c r="B48" s="122">
        <v>54262</v>
      </c>
      <c r="C48" s="122">
        <v>1101</v>
      </c>
      <c r="D48" s="178">
        <v>1.8776198814970599</v>
      </c>
      <c r="E48" s="122">
        <v>586.17183018352705</v>
      </c>
      <c r="F48" s="198">
        <v>0.25161981756254198</v>
      </c>
      <c r="G48" s="122">
        <v>443.39271842232</v>
      </c>
      <c r="H48" s="214">
        <v>12.574</v>
      </c>
      <c r="I48" s="214">
        <v>0.52065474847732895</v>
      </c>
      <c r="J48" s="214">
        <v>0.132116371531694</v>
      </c>
      <c r="K48" s="214"/>
      <c r="L48" s="214">
        <v>-1203.7974154876199</v>
      </c>
      <c r="M48" s="214">
        <v>35.011803680635801</v>
      </c>
      <c r="N48" s="214">
        <v>1291.6344773882799</v>
      </c>
      <c r="O48" s="214">
        <v>7401.4204111571598</v>
      </c>
      <c r="P48" s="122"/>
    </row>
    <row r="49" spans="1:16" ht="12.75" x14ac:dyDescent="0.2">
      <c r="A49" s="122" t="s">
        <v>399</v>
      </c>
      <c r="B49" s="122">
        <v>11701</v>
      </c>
      <c r="C49" s="122">
        <v>204</v>
      </c>
      <c r="D49" s="178">
        <v>1.8776198814970599</v>
      </c>
      <c r="E49" s="122">
        <v>108.87885639793799</v>
      </c>
      <c r="F49" s="198">
        <v>1.0154445444935999E-2</v>
      </c>
      <c r="G49" s="122">
        <v>443.39271842232</v>
      </c>
      <c r="H49" s="214">
        <v>12.574</v>
      </c>
      <c r="I49" s="214">
        <v>0.52065474847732895</v>
      </c>
      <c r="J49" s="214">
        <v>0.132116371531694</v>
      </c>
      <c r="K49" s="214"/>
      <c r="L49" s="214">
        <v>-1203.7974154876199</v>
      </c>
      <c r="M49" s="214">
        <v>35.011803680635801</v>
      </c>
      <c r="N49" s="214">
        <v>1291.6344773882799</v>
      </c>
      <c r="O49" s="214">
        <v>7401.4204111571598</v>
      </c>
      <c r="P49" s="122"/>
    </row>
    <row r="50" spans="1:16" ht="12.75" x14ac:dyDescent="0.2">
      <c r="A50" s="122" t="s">
        <v>400</v>
      </c>
      <c r="B50" s="122">
        <v>34102</v>
      </c>
      <c r="C50" s="122">
        <v>827</v>
      </c>
      <c r="D50" s="178">
        <v>1.8776198814970599</v>
      </c>
      <c r="E50" s="122">
        <v>440.27502054786902</v>
      </c>
      <c r="F50" s="198">
        <v>0.118187957561759</v>
      </c>
      <c r="G50" s="122">
        <v>443.39271842232</v>
      </c>
      <c r="H50" s="214">
        <v>12.574</v>
      </c>
      <c r="I50" s="214">
        <v>0.52065474847732895</v>
      </c>
      <c r="J50" s="214">
        <v>0.132116371531694</v>
      </c>
      <c r="K50" s="214"/>
      <c r="L50" s="214">
        <v>-1203.7974154876199</v>
      </c>
      <c r="M50" s="214">
        <v>35.011803680635801</v>
      </c>
      <c r="N50" s="214">
        <v>1291.6344773882799</v>
      </c>
      <c r="O50" s="214">
        <v>7401.4204111571598</v>
      </c>
      <c r="P50" s="122"/>
    </row>
    <row r="51" spans="1:16" ht="12.75" x14ac:dyDescent="0.2">
      <c r="A51" s="122" t="s">
        <v>401</v>
      </c>
      <c r="B51" s="122">
        <v>12078</v>
      </c>
      <c r="C51" s="122">
        <v>704</v>
      </c>
      <c r="D51" s="178">
        <v>1.8776198814970599</v>
      </c>
      <c r="E51" s="122">
        <v>375.03804800129097</v>
      </c>
      <c r="F51" s="198">
        <v>3.5983439689934602E-2</v>
      </c>
      <c r="G51" s="122">
        <v>443.39271842232</v>
      </c>
      <c r="H51" s="214">
        <v>12.574</v>
      </c>
      <c r="I51" s="214">
        <v>0.52065474847732895</v>
      </c>
      <c r="J51" s="214">
        <v>0.132116371531694</v>
      </c>
      <c r="K51" s="214"/>
      <c r="L51" s="214">
        <v>-1203.7974154876199</v>
      </c>
      <c r="M51" s="214">
        <v>35.011803680635801</v>
      </c>
      <c r="N51" s="214">
        <v>1291.6344773882799</v>
      </c>
      <c r="O51" s="214">
        <v>7401.4204111571598</v>
      </c>
      <c r="P51" s="122"/>
    </row>
    <row r="52" spans="1:16" ht="12.75" x14ac:dyDescent="0.2">
      <c r="A52" s="122" t="s">
        <v>402</v>
      </c>
      <c r="B52" s="122">
        <v>8953</v>
      </c>
      <c r="C52" s="122">
        <v>957</v>
      </c>
      <c r="D52" s="178">
        <v>1.8776198814970599</v>
      </c>
      <c r="E52" s="122">
        <v>509.76906474286301</v>
      </c>
      <c r="F52" s="198">
        <v>3.8077946991347901E-2</v>
      </c>
      <c r="G52" s="122">
        <v>443.39271842232</v>
      </c>
      <c r="H52" s="214">
        <v>12.574</v>
      </c>
      <c r="I52" s="214">
        <v>0.52065474847732895</v>
      </c>
      <c r="J52" s="214">
        <v>0.132116371531694</v>
      </c>
      <c r="K52" s="214"/>
      <c r="L52" s="214">
        <v>-1203.7974154876199</v>
      </c>
      <c r="M52" s="214">
        <v>35.011803680635801</v>
      </c>
      <c r="N52" s="214">
        <v>1291.6344773882799</v>
      </c>
      <c r="O52" s="214">
        <v>7401.4204111571598</v>
      </c>
      <c r="P52" s="122"/>
    </row>
    <row r="53" spans="1:16" ht="12.75" x14ac:dyDescent="0.2">
      <c r="A53" s="19" t="s">
        <v>403</v>
      </c>
      <c r="B53" s="122"/>
      <c r="C53" s="122"/>
      <c r="D53" s="178"/>
      <c r="E53" s="122"/>
      <c r="F53" s="198"/>
      <c r="G53" s="122"/>
      <c r="H53" s="214"/>
      <c r="I53" s="214"/>
      <c r="J53" s="214"/>
      <c r="K53" s="214"/>
      <c r="L53" s="214"/>
      <c r="M53" s="214"/>
      <c r="N53" s="214"/>
      <c r="O53" s="214"/>
      <c r="P53" s="122"/>
    </row>
    <row r="54" spans="1:16" ht="12.75" x14ac:dyDescent="0.2">
      <c r="A54" s="122" t="s">
        <v>404</v>
      </c>
      <c r="B54" s="122">
        <v>5328</v>
      </c>
      <c r="C54" s="122">
        <v>783</v>
      </c>
      <c r="D54" s="178">
        <v>1.8776198814970599</v>
      </c>
      <c r="E54" s="122">
        <v>417.24131080215102</v>
      </c>
      <c r="F54" s="198">
        <v>0</v>
      </c>
      <c r="G54" s="122">
        <v>417.24131080215102</v>
      </c>
      <c r="H54" s="214">
        <v>12.887</v>
      </c>
      <c r="I54" s="214">
        <v>0.57639326752845799</v>
      </c>
      <c r="J54" s="214">
        <v>0.11384213561429</v>
      </c>
      <c r="K54" s="214"/>
      <c r="L54" s="214">
        <v>-1203.7974154876199</v>
      </c>
      <c r="M54" s="214">
        <v>35.011803680635801</v>
      </c>
      <c r="N54" s="214">
        <v>1291.6344773882799</v>
      </c>
      <c r="O54" s="214">
        <v>7401.4204111571598</v>
      </c>
      <c r="P54" s="122"/>
    </row>
    <row r="55" spans="1:16" ht="12.75" x14ac:dyDescent="0.2">
      <c r="A55" s="122" t="s">
        <v>405</v>
      </c>
      <c r="B55" s="122">
        <v>21199</v>
      </c>
      <c r="C55" s="122">
        <v>783</v>
      </c>
      <c r="D55" s="178">
        <v>1.8776198814970599</v>
      </c>
      <c r="E55" s="122">
        <v>417.24131080215102</v>
      </c>
      <c r="F55" s="198">
        <v>0</v>
      </c>
      <c r="G55" s="122">
        <v>417.24131080215102</v>
      </c>
      <c r="H55" s="214">
        <v>12.887</v>
      </c>
      <c r="I55" s="214">
        <v>0.57639326752845799</v>
      </c>
      <c r="J55" s="214">
        <v>0.11384213561429</v>
      </c>
      <c r="K55" s="214"/>
      <c r="L55" s="214">
        <v>-1203.7974154876199</v>
      </c>
      <c r="M55" s="214">
        <v>35.011803680635801</v>
      </c>
      <c r="N55" s="214">
        <v>1291.6344773882799</v>
      </c>
      <c r="O55" s="214">
        <v>7401.4204111571598</v>
      </c>
      <c r="P55" s="122"/>
    </row>
    <row r="56" spans="1:16" ht="12.75" x14ac:dyDescent="0.2">
      <c r="A56" s="122" t="s">
        <v>406</v>
      </c>
      <c r="B56" s="122">
        <v>9795</v>
      </c>
      <c r="C56" s="122">
        <v>783</v>
      </c>
      <c r="D56" s="178">
        <v>1.8776198814970599</v>
      </c>
      <c r="E56" s="122">
        <v>417.24131080215102</v>
      </c>
      <c r="F56" s="198">
        <v>0</v>
      </c>
      <c r="G56" s="122">
        <v>417.24131080215102</v>
      </c>
      <c r="H56" s="214">
        <v>12.887</v>
      </c>
      <c r="I56" s="214">
        <v>0.57639326752845799</v>
      </c>
      <c r="J56" s="214">
        <v>0.11384213561429</v>
      </c>
      <c r="K56" s="214"/>
      <c r="L56" s="214">
        <v>-1203.7974154876199</v>
      </c>
      <c r="M56" s="214">
        <v>35.011803680635801</v>
      </c>
      <c r="N56" s="214">
        <v>1291.6344773882799</v>
      </c>
      <c r="O56" s="214">
        <v>7401.4204111571598</v>
      </c>
      <c r="P56" s="122"/>
    </row>
    <row r="57" spans="1:16" ht="12.75" x14ac:dyDescent="0.2">
      <c r="A57" s="122" t="s">
        <v>407</v>
      </c>
      <c r="B57" s="122">
        <v>152966</v>
      </c>
      <c r="C57" s="122">
        <v>783</v>
      </c>
      <c r="D57" s="178">
        <v>1.8776198814970599</v>
      </c>
      <c r="E57" s="122">
        <v>417.24131080215102</v>
      </c>
      <c r="F57" s="198">
        <v>0</v>
      </c>
      <c r="G57" s="122">
        <v>417.24131080215102</v>
      </c>
      <c r="H57" s="214">
        <v>12.887</v>
      </c>
      <c r="I57" s="214">
        <v>0.57639326752845799</v>
      </c>
      <c r="J57" s="214">
        <v>0.11384213561429</v>
      </c>
      <c r="K57" s="214"/>
      <c r="L57" s="214">
        <v>-1203.7974154876199</v>
      </c>
      <c r="M57" s="214">
        <v>35.011803680635801</v>
      </c>
      <c r="N57" s="214">
        <v>1291.6344773882799</v>
      </c>
      <c r="O57" s="214">
        <v>7401.4204111571598</v>
      </c>
      <c r="P57" s="122"/>
    </row>
    <row r="58" spans="1:16" ht="12.75" x14ac:dyDescent="0.2">
      <c r="A58" s="122" t="s">
        <v>408</v>
      </c>
      <c r="B58" s="122">
        <v>26602</v>
      </c>
      <c r="C58" s="122">
        <v>783</v>
      </c>
      <c r="D58" s="178">
        <v>1.8776198814970599</v>
      </c>
      <c r="E58" s="122">
        <v>417.24131080215102</v>
      </c>
      <c r="F58" s="198">
        <v>0</v>
      </c>
      <c r="G58" s="122">
        <v>417.24131080215102</v>
      </c>
      <c r="H58" s="214">
        <v>12.887</v>
      </c>
      <c r="I58" s="214">
        <v>0.57639326752845799</v>
      </c>
      <c r="J58" s="214">
        <v>0.11384213561429</v>
      </c>
      <c r="K58" s="214"/>
      <c r="L58" s="214">
        <v>-1203.7974154876199</v>
      </c>
      <c r="M58" s="214">
        <v>35.011803680635801</v>
      </c>
      <c r="N58" s="214">
        <v>1291.6344773882799</v>
      </c>
      <c r="O58" s="214">
        <v>7401.4204111571598</v>
      </c>
      <c r="P58" s="122"/>
    </row>
    <row r="59" spans="1:16" ht="12.75" x14ac:dyDescent="0.2">
      <c r="A59" s="122" t="s">
        <v>409</v>
      </c>
      <c r="B59" s="122">
        <v>42903</v>
      </c>
      <c r="C59" s="122">
        <v>783</v>
      </c>
      <c r="D59" s="178">
        <v>1.8776198814970599</v>
      </c>
      <c r="E59" s="122">
        <v>417.24131080215102</v>
      </c>
      <c r="F59" s="198">
        <v>0</v>
      </c>
      <c r="G59" s="122">
        <v>417.24131080215102</v>
      </c>
      <c r="H59" s="214">
        <v>12.887</v>
      </c>
      <c r="I59" s="214">
        <v>0.57639326752845799</v>
      </c>
      <c r="J59" s="214">
        <v>0.11384213561429</v>
      </c>
      <c r="K59" s="214"/>
      <c r="L59" s="214">
        <v>-1203.7974154876199</v>
      </c>
      <c r="M59" s="214">
        <v>35.011803680635801</v>
      </c>
      <c r="N59" s="214">
        <v>1291.6344773882799</v>
      </c>
      <c r="O59" s="214">
        <v>7401.4204111571598</v>
      </c>
      <c r="P59" s="122"/>
    </row>
    <row r="60" spans="1:16" ht="12.75" x14ac:dyDescent="0.2">
      <c r="A60" s="122" t="s">
        <v>410</v>
      </c>
      <c r="B60" s="122">
        <v>137035</v>
      </c>
      <c r="C60" s="122">
        <v>783</v>
      </c>
      <c r="D60" s="178">
        <v>1.8776198814970599</v>
      </c>
      <c r="E60" s="122">
        <v>417.24131080215102</v>
      </c>
      <c r="F60" s="198">
        <v>0</v>
      </c>
      <c r="G60" s="122">
        <v>417.24131080215102</v>
      </c>
      <c r="H60" s="214">
        <v>12.887</v>
      </c>
      <c r="I60" s="214">
        <v>0.57639326752845799</v>
      </c>
      <c r="J60" s="214">
        <v>0.11384213561429</v>
      </c>
      <c r="K60" s="214"/>
      <c r="L60" s="214">
        <v>-1203.7974154876199</v>
      </c>
      <c r="M60" s="214">
        <v>35.011803680635801</v>
      </c>
      <c r="N60" s="214">
        <v>1291.6344773882799</v>
      </c>
      <c r="O60" s="214">
        <v>7401.4204111571598</v>
      </c>
      <c r="P60" s="122"/>
    </row>
    <row r="61" spans="1:16" ht="12.75" x14ac:dyDescent="0.2">
      <c r="A61" s="122" t="s">
        <v>411</v>
      </c>
      <c r="B61" s="122">
        <v>14240</v>
      </c>
      <c r="C61" s="122">
        <v>783</v>
      </c>
      <c r="D61" s="178">
        <v>1.8776198814970599</v>
      </c>
      <c r="E61" s="122">
        <v>417.24131080215102</v>
      </c>
      <c r="F61" s="198">
        <v>0</v>
      </c>
      <c r="G61" s="122">
        <v>417.24131080215102</v>
      </c>
      <c r="H61" s="214">
        <v>12.887</v>
      </c>
      <c r="I61" s="214">
        <v>0.57639326752845799</v>
      </c>
      <c r="J61" s="214">
        <v>0.11384213561429</v>
      </c>
      <c r="K61" s="214"/>
      <c r="L61" s="214">
        <v>-1203.7974154876199</v>
      </c>
      <c r="M61" s="214">
        <v>35.011803680635801</v>
      </c>
      <c r="N61" s="214">
        <v>1291.6344773882799</v>
      </c>
      <c r="O61" s="214">
        <v>7401.4204111571598</v>
      </c>
      <c r="P61" s="122"/>
    </row>
    <row r="62" spans="1:16" ht="12.75" x14ac:dyDescent="0.2">
      <c r="A62" s="122" t="s">
        <v>412</v>
      </c>
      <c r="B62" s="122">
        <v>7407</v>
      </c>
      <c r="C62" s="122">
        <v>783</v>
      </c>
      <c r="D62" s="178">
        <v>1.8776198814970599</v>
      </c>
      <c r="E62" s="122">
        <v>417.24131080215102</v>
      </c>
      <c r="F62" s="198">
        <v>0</v>
      </c>
      <c r="G62" s="122">
        <v>417.24131080215102</v>
      </c>
      <c r="H62" s="214">
        <v>12.887</v>
      </c>
      <c r="I62" s="214">
        <v>0.57639326752845799</v>
      </c>
      <c r="J62" s="214">
        <v>0.11384213561429</v>
      </c>
      <c r="K62" s="214"/>
      <c r="L62" s="214">
        <v>-1203.7974154876199</v>
      </c>
      <c r="M62" s="214">
        <v>35.011803680635801</v>
      </c>
      <c r="N62" s="214">
        <v>1291.6344773882799</v>
      </c>
      <c r="O62" s="214">
        <v>7401.4204111571598</v>
      </c>
      <c r="P62" s="122"/>
    </row>
    <row r="63" spans="1:16" ht="12.75" x14ac:dyDescent="0.2">
      <c r="A63" s="122" t="s">
        <v>413</v>
      </c>
      <c r="B63" s="122">
        <v>7747</v>
      </c>
      <c r="C63" s="122">
        <v>783</v>
      </c>
      <c r="D63" s="178">
        <v>1.8776198814970599</v>
      </c>
      <c r="E63" s="122">
        <v>417.24131080215102</v>
      </c>
      <c r="F63" s="198">
        <v>0</v>
      </c>
      <c r="G63" s="122">
        <v>417.24131080215102</v>
      </c>
      <c r="H63" s="214">
        <v>12.887</v>
      </c>
      <c r="I63" s="214">
        <v>0.57639326752845799</v>
      </c>
      <c r="J63" s="214">
        <v>0.11384213561429</v>
      </c>
      <c r="K63" s="214"/>
      <c r="L63" s="214">
        <v>-1203.7974154876199</v>
      </c>
      <c r="M63" s="214">
        <v>35.011803680635801</v>
      </c>
      <c r="N63" s="214">
        <v>1291.6344773882799</v>
      </c>
      <c r="O63" s="214">
        <v>7401.4204111571598</v>
      </c>
      <c r="P63" s="122"/>
    </row>
    <row r="64" spans="1:16" ht="12.75" x14ac:dyDescent="0.2">
      <c r="A64" s="122" t="s">
        <v>414</v>
      </c>
      <c r="B64" s="122">
        <v>3658</v>
      </c>
      <c r="C64" s="122">
        <v>783</v>
      </c>
      <c r="D64" s="178">
        <v>1.8776198814970599</v>
      </c>
      <c r="E64" s="122">
        <v>417.24131080215102</v>
      </c>
      <c r="F64" s="198">
        <v>0</v>
      </c>
      <c r="G64" s="122">
        <v>417.24131080215102</v>
      </c>
      <c r="H64" s="214">
        <v>12.887</v>
      </c>
      <c r="I64" s="214">
        <v>0.57639326752845799</v>
      </c>
      <c r="J64" s="214">
        <v>0.11384213561429</v>
      </c>
      <c r="K64" s="214"/>
      <c r="L64" s="214">
        <v>-1203.7974154876199</v>
      </c>
      <c r="M64" s="214">
        <v>35.011803680635801</v>
      </c>
      <c r="N64" s="214">
        <v>1291.6344773882799</v>
      </c>
      <c r="O64" s="214">
        <v>7401.4204111571598</v>
      </c>
      <c r="P64" s="122"/>
    </row>
    <row r="65" spans="1:16" ht="12.75" x14ac:dyDescent="0.2">
      <c r="A65" s="122" t="s">
        <v>415</v>
      </c>
      <c r="B65" s="122">
        <v>11545</v>
      </c>
      <c r="C65" s="122">
        <v>783</v>
      </c>
      <c r="D65" s="178">
        <v>1.8776198814970599</v>
      </c>
      <c r="E65" s="122">
        <v>417.24131080215102</v>
      </c>
      <c r="F65" s="198">
        <v>0</v>
      </c>
      <c r="G65" s="122">
        <v>417.24131080215102</v>
      </c>
      <c r="H65" s="214">
        <v>12.887</v>
      </c>
      <c r="I65" s="214">
        <v>0.57639326752845799</v>
      </c>
      <c r="J65" s="214">
        <v>0.11384213561429</v>
      </c>
      <c r="K65" s="214"/>
      <c r="L65" s="214">
        <v>-1203.7974154876199</v>
      </c>
      <c r="M65" s="214">
        <v>35.011803680635801</v>
      </c>
      <c r="N65" s="214">
        <v>1291.6344773882799</v>
      </c>
      <c r="O65" s="214">
        <v>7401.4204111571598</v>
      </c>
      <c r="P65" s="122"/>
    </row>
    <row r="66" spans="1:16" ht="12.75" x14ac:dyDescent="0.2">
      <c r="A66" s="122" t="s">
        <v>416</v>
      </c>
      <c r="B66" s="122">
        <v>5236</v>
      </c>
      <c r="C66" s="122">
        <v>783</v>
      </c>
      <c r="D66" s="178">
        <v>1.8776198814970599</v>
      </c>
      <c r="E66" s="122">
        <v>417.24131080215102</v>
      </c>
      <c r="F66" s="198">
        <v>0</v>
      </c>
      <c r="G66" s="122">
        <v>417.24131080215102</v>
      </c>
      <c r="H66" s="214">
        <v>12.887</v>
      </c>
      <c r="I66" s="214">
        <v>0.57639326752845799</v>
      </c>
      <c r="J66" s="214">
        <v>0.11384213561429</v>
      </c>
      <c r="K66" s="214"/>
      <c r="L66" s="214">
        <v>-1203.7974154876199</v>
      </c>
      <c r="M66" s="214">
        <v>35.011803680635801</v>
      </c>
      <c r="N66" s="214">
        <v>1291.6344773882799</v>
      </c>
      <c r="O66" s="214">
        <v>7401.4204111571598</v>
      </c>
      <c r="P66" s="122"/>
    </row>
    <row r="67" spans="1:16" ht="12.75" x14ac:dyDescent="0.2">
      <c r="A67" s="19" t="s">
        <v>417</v>
      </c>
      <c r="B67" s="122"/>
      <c r="C67" s="122"/>
      <c r="D67" s="178"/>
      <c r="E67" s="122"/>
      <c r="F67" s="198"/>
      <c r="G67" s="122"/>
      <c r="H67" s="214"/>
      <c r="I67" s="214"/>
      <c r="J67" s="214"/>
      <c r="K67" s="214"/>
      <c r="L67" s="214"/>
      <c r="M67" s="214"/>
      <c r="N67" s="214"/>
      <c r="O67" s="214"/>
      <c r="P67" s="122"/>
    </row>
    <row r="68" spans="1:16" ht="12.75" x14ac:dyDescent="0.2">
      <c r="A68" s="122" t="s">
        <v>418</v>
      </c>
      <c r="B68" s="122">
        <v>6537</v>
      </c>
      <c r="C68" s="122">
        <v>626</v>
      </c>
      <c r="D68" s="178">
        <v>1.8776198814970599</v>
      </c>
      <c r="E68" s="122">
        <v>333.21346696908302</v>
      </c>
      <c r="F68" s="198">
        <v>0</v>
      </c>
      <c r="G68" s="122">
        <v>333.21346696908302</v>
      </c>
      <c r="H68" s="214">
        <v>13.678000000000001</v>
      </c>
      <c r="I68" s="214">
        <v>0.45583707311183103</v>
      </c>
      <c r="J68" s="214">
        <v>0.108432972915475</v>
      </c>
      <c r="K68" s="214"/>
      <c r="L68" s="214">
        <v>-1203.7974154876199</v>
      </c>
      <c r="M68" s="214">
        <v>35.011803680635801</v>
      </c>
      <c r="N68" s="214">
        <v>1291.6344773882799</v>
      </c>
      <c r="O68" s="214">
        <v>7401.4204111571598</v>
      </c>
      <c r="P68" s="122"/>
    </row>
    <row r="69" spans="1:16" ht="12.75" x14ac:dyDescent="0.2">
      <c r="A69" s="122" t="s">
        <v>419</v>
      </c>
      <c r="B69" s="122">
        <v>16790</v>
      </c>
      <c r="C69" s="122">
        <v>626</v>
      </c>
      <c r="D69" s="178">
        <v>1.8776198814970599</v>
      </c>
      <c r="E69" s="122">
        <v>333.21346696908302</v>
      </c>
      <c r="F69" s="198">
        <v>0</v>
      </c>
      <c r="G69" s="122">
        <v>333.21346696908302</v>
      </c>
      <c r="H69" s="214">
        <v>13.678000000000001</v>
      </c>
      <c r="I69" s="214">
        <v>0.45583707311183103</v>
      </c>
      <c r="J69" s="214">
        <v>0.108432972915475</v>
      </c>
      <c r="K69" s="214"/>
      <c r="L69" s="214">
        <v>-1203.7974154876199</v>
      </c>
      <c r="M69" s="214">
        <v>35.011803680635801</v>
      </c>
      <c r="N69" s="214">
        <v>1291.6344773882799</v>
      </c>
      <c r="O69" s="214">
        <v>7401.4204111571598</v>
      </c>
      <c r="P69" s="122"/>
    </row>
    <row r="70" spans="1:16" ht="12.75" x14ac:dyDescent="0.2">
      <c r="A70" s="122" t="s">
        <v>420</v>
      </c>
      <c r="B70" s="122">
        <v>29272</v>
      </c>
      <c r="C70" s="122">
        <v>626</v>
      </c>
      <c r="D70" s="178">
        <v>1.8776198814970599</v>
      </c>
      <c r="E70" s="122">
        <v>333.21346696908302</v>
      </c>
      <c r="F70" s="198">
        <v>0</v>
      </c>
      <c r="G70" s="122">
        <v>333.21346696908302</v>
      </c>
      <c r="H70" s="214">
        <v>13.678000000000001</v>
      </c>
      <c r="I70" s="214">
        <v>0.45583707311183103</v>
      </c>
      <c r="J70" s="214">
        <v>0.108432972915475</v>
      </c>
      <c r="K70" s="214"/>
      <c r="L70" s="214">
        <v>-1203.7974154876199</v>
      </c>
      <c r="M70" s="214">
        <v>35.011803680635801</v>
      </c>
      <c r="N70" s="214">
        <v>1291.6344773882799</v>
      </c>
      <c r="O70" s="214">
        <v>7401.4204111571598</v>
      </c>
      <c r="P70" s="122"/>
    </row>
    <row r="71" spans="1:16" ht="12.75" x14ac:dyDescent="0.2">
      <c r="A71" s="122" t="s">
        <v>421</v>
      </c>
      <c r="B71" s="122">
        <v>9514</v>
      </c>
      <c r="C71" s="122">
        <v>626</v>
      </c>
      <c r="D71" s="178">
        <v>1.8776198814970599</v>
      </c>
      <c r="E71" s="122">
        <v>333.21346696908302</v>
      </c>
      <c r="F71" s="198">
        <v>0</v>
      </c>
      <c r="G71" s="122">
        <v>333.21346696908302</v>
      </c>
      <c r="H71" s="214">
        <v>13.678000000000001</v>
      </c>
      <c r="I71" s="214">
        <v>0.45583707311183103</v>
      </c>
      <c r="J71" s="214">
        <v>0.108432972915475</v>
      </c>
      <c r="K71" s="214"/>
      <c r="L71" s="214">
        <v>-1203.7974154876199</v>
      </c>
      <c r="M71" s="214">
        <v>35.011803680635801</v>
      </c>
      <c r="N71" s="214">
        <v>1291.6344773882799</v>
      </c>
      <c r="O71" s="214">
        <v>7401.4204111571598</v>
      </c>
      <c r="P71" s="122"/>
    </row>
    <row r="72" spans="1:16" ht="12.75" x14ac:dyDescent="0.2">
      <c r="A72" s="122" t="s">
        <v>422</v>
      </c>
      <c r="B72" s="122">
        <v>11314</v>
      </c>
      <c r="C72" s="122">
        <v>626</v>
      </c>
      <c r="D72" s="178">
        <v>1.8776198814970599</v>
      </c>
      <c r="E72" s="122">
        <v>333.21346696908302</v>
      </c>
      <c r="F72" s="198">
        <v>0</v>
      </c>
      <c r="G72" s="122">
        <v>333.21346696908302</v>
      </c>
      <c r="H72" s="214">
        <v>13.678000000000001</v>
      </c>
      <c r="I72" s="214">
        <v>0.45583707311183103</v>
      </c>
      <c r="J72" s="214">
        <v>0.108432972915475</v>
      </c>
      <c r="K72" s="214"/>
      <c r="L72" s="214">
        <v>-1203.7974154876199</v>
      </c>
      <c r="M72" s="214">
        <v>35.011803680635801</v>
      </c>
      <c r="N72" s="214">
        <v>1291.6344773882799</v>
      </c>
      <c r="O72" s="214">
        <v>7401.4204111571598</v>
      </c>
      <c r="P72" s="122"/>
    </row>
    <row r="73" spans="1:16" ht="12.75" x14ac:dyDescent="0.2">
      <c r="A73" s="122" t="s">
        <v>423</v>
      </c>
      <c r="B73" s="122">
        <v>133310</v>
      </c>
      <c r="C73" s="122">
        <v>626</v>
      </c>
      <c r="D73" s="178">
        <v>1.8776198814970599</v>
      </c>
      <c r="E73" s="122">
        <v>333.21346696908302</v>
      </c>
      <c r="F73" s="198">
        <v>0</v>
      </c>
      <c r="G73" s="122">
        <v>333.21346696908302</v>
      </c>
      <c r="H73" s="214">
        <v>13.678000000000001</v>
      </c>
      <c r="I73" s="214">
        <v>0.45583707311183103</v>
      </c>
      <c r="J73" s="214">
        <v>0.108432972915475</v>
      </c>
      <c r="K73" s="214"/>
      <c r="L73" s="214">
        <v>-1203.7974154876199</v>
      </c>
      <c r="M73" s="214">
        <v>35.011803680635801</v>
      </c>
      <c r="N73" s="214">
        <v>1291.6344773882799</v>
      </c>
      <c r="O73" s="214">
        <v>7401.4204111571598</v>
      </c>
      <c r="P73" s="122"/>
    </row>
    <row r="74" spans="1:16" ht="12.75" x14ac:dyDescent="0.2">
      <c r="A74" s="122" t="s">
        <v>424</v>
      </c>
      <c r="B74" s="122">
        <v>7157</v>
      </c>
      <c r="C74" s="122">
        <v>626</v>
      </c>
      <c r="D74" s="178">
        <v>1.8776198814970599</v>
      </c>
      <c r="E74" s="122">
        <v>333.21346696908302</v>
      </c>
      <c r="F74" s="198">
        <v>0</v>
      </c>
      <c r="G74" s="122">
        <v>333.21346696908302</v>
      </c>
      <c r="H74" s="214">
        <v>13.678000000000001</v>
      </c>
      <c r="I74" s="214">
        <v>0.45583707311183103</v>
      </c>
      <c r="J74" s="214">
        <v>0.108432972915475</v>
      </c>
      <c r="K74" s="214"/>
      <c r="L74" s="214">
        <v>-1203.7974154876199</v>
      </c>
      <c r="M74" s="214">
        <v>35.011803680635801</v>
      </c>
      <c r="N74" s="214">
        <v>1291.6344773882799</v>
      </c>
      <c r="O74" s="214">
        <v>7401.4204111571598</v>
      </c>
      <c r="P74" s="122"/>
    </row>
    <row r="75" spans="1:16" ht="12.75" x14ac:dyDescent="0.2">
      <c r="A75" s="122" t="s">
        <v>425</v>
      </c>
      <c r="B75" s="122">
        <v>30451</v>
      </c>
      <c r="C75" s="122">
        <v>626</v>
      </c>
      <c r="D75" s="178">
        <v>1.8776198814970599</v>
      </c>
      <c r="E75" s="122">
        <v>333.21346696908302</v>
      </c>
      <c r="F75" s="198">
        <v>0</v>
      </c>
      <c r="G75" s="122">
        <v>333.21346696908302</v>
      </c>
      <c r="H75" s="214">
        <v>13.678000000000001</v>
      </c>
      <c r="I75" s="214">
        <v>0.45583707311183103</v>
      </c>
      <c r="J75" s="214">
        <v>0.108432972915475</v>
      </c>
      <c r="K75" s="214"/>
      <c r="L75" s="214">
        <v>-1203.7974154876199</v>
      </c>
      <c r="M75" s="214">
        <v>35.011803680635801</v>
      </c>
      <c r="N75" s="214">
        <v>1291.6344773882799</v>
      </c>
      <c r="O75" s="214">
        <v>7401.4204111571598</v>
      </c>
      <c r="P75" s="122"/>
    </row>
    <row r="76" spans="1:16" ht="12.75" x14ac:dyDescent="0.2">
      <c r="A76" s="122" t="s">
        <v>426</v>
      </c>
      <c r="B76" s="122">
        <v>11228</v>
      </c>
      <c r="C76" s="122">
        <v>626</v>
      </c>
      <c r="D76" s="178">
        <v>1.8776198814970599</v>
      </c>
      <c r="E76" s="122">
        <v>333.21346696908302</v>
      </c>
      <c r="F76" s="198">
        <v>0</v>
      </c>
      <c r="G76" s="122">
        <v>333.21346696908302</v>
      </c>
      <c r="H76" s="214">
        <v>13.678000000000001</v>
      </c>
      <c r="I76" s="214">
        <v>0.45583707311183103</v>
      </c>
      <c r="J76" s="214">
        <v>0.108432972915475</v>
      </c>
      <c r="K76" s="214"/>
      <c r="L76" s="214">
        <v>-1203.7974154876199</v>
      </c>
      <c r="M76" s="214">
        <v>35.011803680635801</v>
      </c>
      <c r="N76" s="214">
        <v>1291.6344773882799</v>
      </c>
      <c r="O76" s="214">
        <v>7401.4204111571598</v>
      </c>
      <c r="P76" s="122"/>
    </row>
    <row r="77" spans="1:16" ht="12.75" x14ac:dyDescent="0.2">
      <c r="A77" s="122" t="s">
        <v>427</v>
      </c>
      <c r="B77" s="122">
        <v>18546</v>
      </c>
      <c r="C77" s="122">
        <v>626</v>
      </c>
      <c r="D77" s="178">
        <v>1.8776198814970599</v>
      </c>
      <c r="E77" s="122">
        <v>333.21346696908302</v>
      </c>
      <c r="F77" s="198">
        <v>0</v>
      </c>
      <c r="G77" s="122">
        <v>333.21346696908302</v>
      </c>
      <c r="H77" s="214">
        <v>13.678000000000001</v>
      </c>
      <c r="I77" s="214">
        <v>0.45583707311183103</v>
      </c>
      <c r="J77" s="214">
        <v>0.108432972915475</v>
      </c>
      <c r="K77" s="214"/>
      <c r="L77" s="214">
        <v>-1203.7974154876199</v>
      </c>
      <c r="M77" s="214">
        <v>35.011803680635801</v>
      </c>
      <c r="N77" s="214">
        <v>1291.6344773882799</v>
      </c>
      <c r="O77" s="214">
        <v>7401.4204111571598</v>
      </c>
      <c r="P77" s="122"/>
    </row>
    <row r="78" spans="1:16" ht="12.75" x14ac:dyDescent="0.2">
      <c r="A78" s="122" t="s">
        <v>428</v>
      </c>
      <c r="B78" s="122">
        <v>13372</v>
      </c>
      <c r="C78" s="122">
        <v>626</v>
      </c>
      <c r="D78" s="178">
        <v>1.8776198814970599</v>
      </c>
      <c r="E78" s="122">
        <v>333.21346696908302</v>
      </c>
      <c r="F78" s="198">
        <v>0</v>
      </c>
      <c r="G78" s="122">
        <v>333.21346696908302</v>
      </c>
      <c r="H78" s="214">
        <v>13.678000000000001</v>
      </c>
      <c r="I78" s="214">
        <v>0.45583707311183103</v>
      </c>
      <c r="J78" s="214">
        <v>0.108432972915475</v>
      </c>
      <c r="K78" s="214"/>
      <c r="L78" s="214">
        <v>-1203.7974154876199</v>
      </c>
      <c r="M78" s="214">
        <v>35.011803680635801</v>
      </c>
      <c r="N78" s="214">
        <v>1291.6344773882799</v>
      </c>
      <c r="O78" s="214">
        <v>7401.4204111571598</v>
      </c>
      <c r="P78" s="122"/>
    </row>
    <row r="79" spans="1:16" ht="12.75" x14ac:dyDescent="0.2">
      <c r="A79" s="122" t="s">
        <v>429</v>
      </c>
      <c r="B79" s="122">
        <v>26873</v>
      </c>
      <c r="C79" s="122">
        <v>626</v>
      </c>
      <c r="D79" s="178">
        <v>1.8776198814970599</v>
      </c>
      <c r="E79" s="122">
        <v>333.21346696908302</v>
      </c>
      <c r="F79" s="198">
        <v>0</v>
      </c>
      <c r="G79" s="122">
        <v>333.21346696908302</v>
      </c>
      <c r="H79" s="214">
        <v>13.678000000000001</v>
      </c>
      <c r="I79" s="214">
        <v>0.45583707311183103</v>
      </c>
      <c r="J79" s="214">
        <v>0.108432972915475</v>
      </c>
      <c r="K79" s="214"/>
      <c r="L79" s="214">
        <v>-1203.7974154876199</v>
      </c>
      <c r="M79" s="214">
        <v>35.011803680635801</v>
      </c>
      <c r="N79" s="214">
        <v>1291.6344773882799</v>
      </c>
      <c r="O79" s="214">
        <v>7401.4204111571598</v>
      </c>
      <c r="P79" s="122"/>
    </row>
    <row r="80" spans="1:16" ht="12.75" x14ac:dyDescent="0.2">
      <c r="A80" s="122" t="s">
        <v>430</v>
      </c>
      <c r="B80" s="122">
        <v>33473</v>
      </c>
      <c r="C80" s="122">
        <v>626</v>
      </c>
      <c r="D80" s="178">
        <v>1.8776198814970599</v>
      </c>
      <c r="E80" s="122">
        <v>333.21346696908302</v>
      </c>
      <c r="F80" s="198">
        <v>0</v>
      </c>
      <c r="G80" s="122">
        <v>333.21346696908302</v>
      </c>
      <c r="H80" s="214">
        <v>13.678000000000001</v>
      </c>
      <c r="I80" s="214">
        <v>0.45583707311183103</v>
      </c>
      <c r="J80" s="214">
        <v>0.108432972915475</v>
      </c>
      <c r="K80" s="214"/>
      <c r="L80" s="214">
        <v>-1203.7974154876199</v>
      </c>
      <c r="M80" s="214">
        <v>35.011803680635801</v>
      </c>
      <c r="N80" s="214">
        <v>1291.6344773882799</v>
      </c>
      <c r="O80" s="214">
        <v>7401.4204111571598</v>
      </c>
      <c r="P80" s="122"/>
    </row>
    <row r="81" spans="1:16" ht="12.75" x14ac:dyDescent="0.2">
      <c r="A81" s="19" t="s">
        <v>431</v>
      </c>
      <c r="B81" s="122"/>
      <c r="C81" s="122"/>
      <c r="D81" s="178"/>
      <c r="E81" s="122"/>
      <c r="F81" s="198"/>
      <c r="G81" s="122"/>
      <c r="H81" s="214"/>
      <c r="I81" s="214"/>
      <c r="J81" s="214"/>
      <c r="K81" s="214"/>
      <c r="L81" s="214"/>
      <c r="M81" s="214"/>
      <c r="N81" s="214"/>
      <c r="O81" s="214"/>
      <c r="P81" s="122"/>
    </row>
    <row r="82" spans="1:16" ht="12.75" x14ac:dyDescent="0.2">
      <c r="A82" s="122" t="s">
        <v>432</v>
      </c>
      <c r="B82" s="122">
        <v>19581</v>
      </c>
      <c r="C82" s="122">
        <v>596</v>
      </c>
      <c r="D82" s="178">
        <v>1.8776198814970599</v>
      </c>
      <c r="E82" s="122">
        <v>317.31610449108001</v>
      </c>
      <c r="F82" s="198">
        <v>0</v>
      </c>
      <c r="G82" s="122">
        <v>317.31610449108001</v>
      </c>
      <c r="H82" s="214">
        <v>15.06</v>
      </c>
      <c r="I82" s="214">
        <v>0.42414393135774298</v>
      </c>
      <c r="J82" s="214">
        <v>0.103130601090041</v>
      </c>
      <c r="K82" s="214"/>
      <c r="L82" s="214">
        <v>-1203.7974154876199</v>
      </c>
      <c r="M82" s="214">
        <v>35.011803680635801</v>
      </c>
      <c r="N82" s="214">
        <v>1291.6344773882799</v>
      </c>
      <c r="O82" s="214">
        <v>7401.4204111571598</v>
      </c>
      <c r="P82" s="122"/>
    </row>
    <row r="83" spans="1:16" ht="12.75" x14ac:dyDescent="0.2">
      <c r="A83" s="122" t="s">
        <v>433</v>
      </c>
      <c r="B83" s="122">
        <v>8516</v>
      </c>
      <c r="C83" s="122">
        <v>596</v>
      </c>
      <c r="D83" s="178">
        <v>1.8776198814970599</v>
      </c>
      <c r="E83" s="122">
        <v>317.31610449108001</v>
      </c>
      <c r="F83" s="198">
        <v>0</v>
      </c>
      <c r="G83" s="122">
        <v>317.31610449108001</v>
      </c>
      <c r="H83" s="214">
        <v>15.06</v>
      </c>
      <c r="I83" s="214">
        <v>0.42414393135774298</v>
      </c>
      <c r="J83" s="214">
        <v>0.103130601090041</v>
      </c>
      <c r="K83" s="214"/>
      <c r="L83" s="214">
        <v>-1203.7974154876199</v>
      </c>
      <c r="M83" s="214">
        <v>35.011803680635801</v>
      </c>
      <c r="N83" s="214">
        <v>1291.6344773882799</v>
      </c>
      <c r="O83" s="214">
        <v>7401.4204111571598</v>
      </c>
      <c r="P83" s="122"/>
    </row>
    <row r="84" spans="1:16" ht="12.75" x14ac:dyDescent="0.2">
      <c r="A84" s="122" t="s">
        <v>434</v>
      </c>
      <c r="B84" s="122">
        <v>27638</v>
      </c>
      <c r="C84" s="122">
        <v>596</v>
      </c>
      <c r="D84" s="178">
        <v>1.8776198814970599</v>
      </c>
      <c r="E84" s="122">
        <v>317.31610449108001</v>
      </c>
      <c r="F84" s="198">
        <v>0</v>
      </c>
      <c r="G84" s="122">
        <v>317.31610449108001</v>
      </c>
      <c r="H84" s="214">
        <v>15.06</v>
      </c>
      <c r="I84" s="214">
        <v>0.42414393135774298</v>
      </c>
      <c r="J84" s="214">
        <v>0.103130601090041</v>
      </c>
      <c r="K84" s="214"/>
      <c r="L84" s="214">
        <v>-1203.7974154876199</v>
      </c>
      <c r="M84" s="214">
        <v>35.011803680635801</v>
      </c>
      <c r="N84" s="214">
        <v>1291.6344773882799</v>
      </c>
      <c r="O84" s="214">
        <v>7401.4204111571598</v>
      </c>
      <c r="P84" s="122"/>
    </row>
    <row r="85" spans="1:16" ht="12.75" x14ac:dyDescent="0.2">
      <c r="A85" s="122" t="s">
        <v>435</v>
      </c>
      <c r="B85" s="122">
        <v>9779</v>
      </c>
      <c r="C85" s="122">
        <v>596</v>
      </c>
      <c r="D85" s="178">
        <v>1.8776198814970599</v>
      </c>
      <c r="E85" s="122">
        <v>317.31610449108001</v>
      </c>
      <c r="F85" s="198">
        <v>0</v>
      </c>
      <c r="G85" s="122">
        <v>317.31610449108001</v>
      </c>
      <c r="H85" s="214">
        <v>15.06</v>
      </c>
      <c r="I85" s="214">
        <v>0.42414393135774298</v>
      </c>
      <c r="J85" s="214">
        <v>0.103130601090041</v>
      </c>
      <c r="K85" s="214"/>
      <c r="L85" s="214">
        <v>-1203.7974154876199</v>
      </c>
      <c r="M85" s="214">
        <v>35.011803680635801</v>
      </c>
      <c r="N85" s="214">
        <v>1291.6344773882799</v>
      </c>
      <c r="O85" s="214">
        <v>7401.4204111571598</v>
      </c>
      <c r="P85" s="122"/>
    </row>
    <row r="86" spans="1:16" ht="12.75" x14ac:dyDescent="0.2">
      <c r="A86" s="122" t="s">
        <v>436</v>
      </c>
      <c r="B86" s="122">
        <v>12260</v>
      </c>
      <c r="C86" s="122">
        <v>596</v>
      </c>
      <c r="D86" s="178">
        <v>1.8776198814970599</v>
      </c>
      <c r="E86" s="122">
        <v>317.31610449108001</v>
      </c>
      <c r="F86" s="198">
        <v>0</v>
      </c>
      <c r="G86" s="122">
        <v>317.31610449108001</v>
      </c>
      <c r="H86" s="214">
        <v>15.06</v>
      </c>
      <c r="I86" s="214">
        <v>0.42414393135774298</v>
      </c>
      <c r="J86" s="214">
        <v>0.103130601090041</v>
      </c>
      <c r="K86" s="214"/>
      <c r="L86" s="214">
        <v>-1203.7974154876199</v>
      </c>
      <c r="M86" s="214">
        <v>35.011803680635801</v>
      </c>
      <c r="N86" s="214">
        <v>1291.6344773882799</v>
      </c>
      <c r="O86" s="214">
        <v>7401.4204111571598</v>
      </c>
      <c r="P86" s="122"/>
    </row>
    <row r="87" spans="1:16" ht="12.75" x14ac:dyDescent="0.2">
      <c r="A87" s="122" t="s">
        <v>437</v>
      </c>
      <c r="B87" s="122">
        <v>9319</v>
      </c>
      <c r="C87" s="122">
        <v>596</v>
      </c>
      <c r="D87" s="178">
        <v>1.8776198814970599</v>
      </c>
      <c r="E87" s="122">
        <v>317.31610449108001</v>
      </c>
      <c r="F87" s="198">
        <v>0</v>
      </c>
      <c r="G87" s="122">
        <v>317.31610449108001</v>
      </c>
      <c r="H87" s="214">
        <v>15.06</v>
      </c>
      <c r="I87" s="214">
        <v>0.42414393135774298</v>
      </c>
      <c r="J87" s="214">
        <v>0.103130601090041</v>
      </c>
      <c r="K87" s="214"/>
      <c r="L87" s="214">
        <v>-1203.7974154876199</v>
      </c>
      <c r="M87" s="214">
        <v>35.011803680635801</v>
      </c>
      <c r="N87" s="214">
        <v>1291.6344773882799</v>
      </c>
      <c r="O87" s="214">
        <v>7401.4204111571598</v>
      </c>
      <c r="P87" s="122"/>
    </row>
    <row r="88" spans="1:16" ht="12.75" x14ac:dyDescent="0.2">
      <c r="A88" s="122" t="s">
        <v>438</v>
      </c>
      <c r="B88" s="122">
        <v>88108</v>
      </c>
      <c r="C88" s="122">
        <v>596</v>
      </c>
      <c r="D88" s="178">
        <v>1.8776198814970599</v>
      </c>
      <c r="E88" s="122">
        <v>317.31610449108001</v>
      </c>
      <c r="F88" s="198">
        <v>0</v>
      </c>
      <c r="G88" s="122">
        <v>317.31610449108001</v>
      </c>
      <c r="H88" s="214">
        <v>15.06</v>
      </c>
      <c r="I88" s="214">
        <v>0.42414393135774298</v>
      </c>
      <c r="J88" s="214">
        <v>0.103130601090041</v>
      </c>
      <c r="K88" s="214"/>
      <c r="L88" s="214">
        <v>-1203.7974154876199</v>
      </c>
      <c r="M88" s="214">
        <v>35.011803680635801</v>
      </c>
      <c r="N88" s="214">
        <v>1291.6344773882799</v>
      </c>
      <c r="O88" s="214">
        <v>7401.4204111571598</v>
      </c>
      <c r="P88" s="122"/>
    </row>
    <row r="89" spans="1:16" ht="12.75" x14ac:dyDescent="0.2">
      <c r="A89" s="122" t="s">
        <v>439</v>
      </c>
      <c r="B89" s="122">
        <v>16168</v>
      </c>
      <c r="C89" s="122">
        <v>596</v>
      </c>
      <c r="D89" s="178">
        <v>1.8776198814970599</v>
      </c>
      <c r="E89" s="122">
        <v>317.31610449108001</v>
      </c>
      <c r="F89" s="198">
        <v>0</v>
      </c>
      <c r="G89" s="122">
        <v>317.31610449108001</v>
      </c>
      <c r="H89" s="214">
        <v>15.06</v>
      </c>
      <c r="I89" s="214">
        <v>0.42414393135774298</v>
      </c>
      <c r="J89" s="214">
        <v>0.103130601090041</v>
      </c>
      <c r="K89" s="214"/>
      <c r="L89" s="214">
        <v>-1203.7974154876199</v>
      </c>
      <c r="M89" s="214">
        <v>35.011803680635801</v>
      </c>
      <c r="N89" s="214">
        <v>1291.6344773882799</v>
      </c>
      <c r="O89" s="214">
        <v>7401.4204111571598</v>
      </c>
      <c r="P89" s="122"/>
    </row>
    <row r="90" spans="1:16" ht="12.75" x14ac:dyDescent="0.2">
      <c r="A90" s="19" t="s">
        <v>440</v>
      </c>
      <c r="B90" s="122"/>
      <c r="C90" s="122"/>
      <c r="D90" s="178"/>
      <c r="E90" s="122"/>
      <c r="F90" s="198"/>
      <c r="G90" s="122"/>
      <c r="H90" s="214"/>
      <c r="I90" s="214"/>
      <c r="J90" s="214"/>
      <c r="K90" s="214"/>
      <c r="L90" s="214"/>
      <c r="M90" s="214"/>
      <c r="N90" s="214"/>
      <c r="O90" s="214"/>
      <c r="P90" s="122"/>
    </row>
    <row r="91" spans="1:16" ht="12.75" x14ac:dyDescent="0.2">
      <c r="A91" s="122" t="s">
        <v>441</v>
      </c>
      <c r="B91" s="122">
        <v>10681</v>
      </c>
      <c r="C91" s="122">
        <v>625</v>
      </c>
      <c r="D91" s="178">
        <v>1.8776198814970599</v>
      </c>
      <c r="E91" s="122">
        <v>332.93149193587698</v>
      </c>
      <c r="F91" s="198">
        <v>0</v>
      </c>
      <c r="G91" s="122">
        <v>332.93149193587698</v>
      </c>
      <c r="H91" s="214">
        <v>15.295</v>
      </c>
      <c r="I91" s="214">
        <v>0.382499084900223</v>
      </c>
      <c r="J91" s="214">
        <v>0.11350603124382</v>
      </c>
      <c r="K91" s="214"/>
      <c r="L91" s="214">
        <v>-1203.7974154876199</v>
      </c>
      <c r="M91" s="214">
        <v>35.011803680635801</v>
      </c>
      <c r="N91" s="214">
        <v>1291.6344773882799</v>
      </c>
      <c r="O91" s="214">
        <v>7401.4204111571598</v>
      </c>
      <c r="P91" s="122"/>
    </row>
    <row r="92" spans="1:16" ht="12.75" x14ac:dyDescent="0.2">
      <c r="A92" s="122" t="s">
        <v>442</v>
      </c>
      <c r="B92" s="122">
        <v>9090</v>
      </c>
      <c r="C92" s="122">
        <v>625</v>
      </c>
      <c r="D92" s="178">
        <v>1.8776198814970599</v>
      </c>
      <c r="E92" s="122">
        <v>332.93149193587698</v>
      </c>
      <c r="F92" s="198">
        <v>0</v>
      </c>
      <c r="G92" s="122">
        <v>332.93149193587698</v>
      </c>
      <c r="H92" s="214">
        <v>15.295</v>
      </c>
      <c r="I92" s="214">
        <v>0.382499084900223</v>
      </c>
      <c r="J92" s="214">
        <v>0.11350603124382</v>
      </c>
      <c r="K92" s="214"/>
      <c r="L92" s="214">
        <v>-1203.7974154876199</v>
      </c>
      <c r="M92" s="214">
        <v>35.011803680635801</v>
      </c>
      <c r="N92" s="214">
        <v>1291.6344773882799</v>
      </c>
      <c r="O92" s="214">
        <v>7401.4204111571598</v>
      </c>
      <c r="P92" s="122"/>
    </row>
    <row r="93" spans="1:16" ht="12.75" x14ac:dyDescent="0.2">
      <c r="A93" s="122" t="s">
        <v>443</v>
      </c>
      <c r="B93" s="122">
        <v>13919</v>
      </c>
      <c r="C93" s="122">
        <v>625</v>
      </c>
      <c r="D93" s="178">
        <v>1.8776198814970599</v>
      </c>
      <c r="E93" s="122">
        <v>332.93149193587698</v>
      </c>
      <c r="F93" s="198">
        <v>0</v>
      </c>
      <c r="G93" s="122">
        <v>332.93149193587698</v>
      </c>
      <c r="H93" s="214">
        <v>15.295</v>
      </c>
      <c r="I93" s="214">
        <v>0.382499084900223</v>
      </c>
      <c r="J93" s="214">
        <v>0.11350603124382</v>
      </c>
      <c r="K93" s="214"/>
      <c r="L93" s="214">
        <v>-1203.7974154876199</v>
      </c>
      <c r="M93" s="214">
        <v>35.011803680635801</v>
      </c>
      <c r="N93" s="214">
        <v>1291.6344773882799</v>
      </c>
      <c r="O93" s="214">
        <v>7401.4204111571598</v>
      </c>
      <c r="P93" s="122"/>
    </row>
    <row r="94" spans="1:16" ht="12.75" x14ac:dyDescent="0.2">
      <c r="A94" s="122" t="s">
        <v>444</v>
      </c>
      <c r="B94" s="122">
        <v>5857</v>
      </c>
      <c r="C94" s="122">
        <v>625</v>
      </c>
      <c r="D94" s="178">
        <v>1.8776198814970599</v>
      </c>
      <c r="E94" s="122">
        <v>332.93149193587698</v>
      </c>
      <c r="F94" s="198">
        <v>0</v>
      </c>
      <c r="G94" s="122">
        <v>332.93149193587698</v>
      </c>
      <c r="H94" s="214">
        <v>15.295</v>
      </c>
      <c r="I94" s="214">
        <v>0.382499084900223</v>
      </c>
      <c r="J94" s="214">
        <v>0.11350603124382</v>
      </c>
      <c r="K94" s="214"/>
      <c r="L94" s="214">
        <v>-1203.7974154876199</v>
      </c>
      <c r="M94" s="214">
        <v>35.011803680635801</v>
      </c>
      <c r="N94" s="214">
        <v>1291.6344773882799</v>
      </c>
      <c r="O94" s="214">
        <v>7401.4204111571598</v>
      </c>
      <c r="P94" s="122"/>
    </row>
    <row r="95" spans="1:16" ht="12.75" x14ac:dyDescent="0.2">
      <c r="A95" s="122" t="s">
        <v>440</v>
      </c>
      <c r="B95" s="122">
        <v>65704</v>
      </c>
      <c r="C95" s="122">
        <v>625</v>
      </c>
      <c r="D95" s="178">
        <v>1.8776198814970599</v>
      </c>
      <c r="E95" s="122">
        <v>332.93149193587698</v>
      </c>
      <c r="F95" s="198">
        <v>0</v>
      </c>
      <c r="G95" s="122">
        <v>332.93149193587698</v>
      </c>
      <c r="H95" s="214">
        <v>15.295</v>
      </c>
      <c r="I95" s="214">
        <v>0.382499084900223</v>
      </c>
      <c r="J95" s="214">
        <v>0.11350603124382</v>
      </c>
      <c r="K95" s="214"/>
      <c r="L95" s="214">
        <v>-1203.7974154876199</v>
      </c>
      <c r="M95" s="214">
        <v>35.011803680635801</v>
      </c>
      <c r="N95" s="214">
        <v>1291.6344773882799</v>
      </c>
      <c r="O95" s="214">
        <v>7401.4204111571598</v>
      </c>
      <c r="P95" s="122"/>
    </row>
    <row r="96" spans="1:16" ht="12.75" x14ac:dyDescent="0.2">
      <c r="A96" s="122" t="s">
        <v>445</v>
      </c>
      <c r="B96" s="122">
        <v>13144</v>
      </c>
      <c r="C96" s="122">
        <v>625</v>
      </c>
      <c r="D96" s="178">
        <v>1.8776198814970599</v>
      </c>
      <c r="E96" s="122">
        <v>332.93149193587698</v>
      </c>
      <c r="F96" s="198">
        <v>0</v>
      </c>
      <c r="G96" s="122">
        <v>332.93149193587698</v>
      </c>
      <c r="H96" s="214">
        <v>15.295</v>
      </c>
      <c r="I96" s="214">
        <v>0.382499084900223</v>
      </c>
      <c r="J96" s="214">
        <v>0.11350603124382</v>
      </c>
      <c r="K96" s="214"/>
      <c r="L96" s="214">
        <v>-1203.7974154876199</v>
      </c>
      <c r="M96" s="214">
        <v>35.011803680635801</v>
      </c>
      <c r="N96" s="214">
        <v>1291.6344773882799</v>
      </c>
      <c r="O96" s="214">
        <v>7401.4204111571598</v>
      </c>
      <c r="P96" s="122"/>
    </row>
    <row r="97" spans="1:16" ht="12.75" x14ac:dyDescent="0.2">
      <c r="A97" s="122" t="s">
        <v>446</v>
      </c>
      <c r="B97" s="122">
        <v>14669</v>
      </c>
      <c r="C97" s="122">
        <v>625</v>
      </c>
      <c r="D97" s="178">
        <v>1.8776198814970599</v>
      </c>
      <c r="E97" s="122">
        <v>332.93149193587698</v>
      </c>
      <c r="F97" s="198">
        <v>0</v>
      </c>
      <c r="G97" s="122">
        <v>332.93149193587698</v>
      </c>
      <c r="H97" s="214">
        <v>15.295</v>
      </c>
      <c r="I97" s="214">
        <v>0.382499084900223</v>
      </c>
      <c r="J97" s="214">
        <v>0.11350603124382</v>
      </c>
      <c r="K97" s="214"/>
      <c r="L97" s="214">
        <v>-1203.7974154876199</v>
      </c>
      <c r="M97" s="214">
        <v>35.011803680635801</v>
      </c>
      <c r="N97" s="214">
        <v>1291.6344773882799</v>
      </c>
      <c r="O97" s="214">
        <v>7401.4204111571598</v>
      </c>
      <c r="P97" s="122"/>
    </row>
    <row r="98" spans="1:16" ht="12.75" x14ac:dyDescent="0.2">
      <c r="A98" s="122" t="s">
        <v>447</v>
      </c>
      <c r="B98" s="122">
        <v>19754</v>
      </c>
      <c r="C98" s="122">
        <v>625</v>
      </c>
      <c r="D98" s="178">
        <v>1.8776198814970599</v>
      </c>
      <c r="E98" s="122">
        <v>332.93149193587698</v>
      </c>
      <c r="F98" s="198">
        <v>0</v>
      </c>
      <c r="G98" s="122">
        <v>332.93149193587698</v>
      </c>
      <c r="H98" s="214">
        <v>15.295</v>
      </c>
      <c r="I98" s="214">
        <v>0.382499084900223</v>
      </c>
      <c r="J98" s="214">
        <v>0.11350603124382</v>
      </c>
      <c r="K98" s="214"/>
      <c r="L98" s="214">
        <v>-1203.7974154876199</v>
      </c>
      <c r="M98" s="214">
        <v>35.011803680635801</v>
      </c>
      <c r="N98" s="214">
        <v>1291.6344773882799</v>
      </c>
      <c r="O98" s="214">
        <v>7401.4204111571598</v>
      </c>
      <c r="P98" s="122"/>
    </row>
    <row r="99" spans="1:16" ht="12.75" x14ac:dyDescent="0.2">
      <c r="A99" s="122" t="s">
        <v>448</v>
      </c>
      <c r="B99" s="122">
        <v>26450</v>
      </c>
      <c r="C99" s="122">
        <v>625</v>
      </c>
      <c r="D99" s="178">
        <v>1.8776198814970599</v>
      </c>
      <c r="E99" s="122">
        <v>332.93149193587698</v>
      </c>
      <c r="F99" s="198">
        <v>0</v>
      </c>
      <c r="G99" s="122">
        <v>332.93149193587698</v>
      </c>
      <c r="H99" s="214">
        <v>15.295</v>
      </c>
      <c r="I99" s="214">
        <v>0.382499084900223</v>
      </c>
      <c r="J99" s="214">
        <v>0.11350603124382</v>
      </c>
      <c r="K99" s="214"/>
      <c r="L99" s="214">
        <v>-1203.7974154876199</v>
      </c>
      <c r="M99" s="214">
        <v>35.011803680635801</v>
      </c>
      <c r="N99" s="214">
        <v>1291.6344773882799</v>
      </c>
      <c r="O99" s="214">
        <v>7401.4204111571598</v>
      </c>
      <c r="P99" s="122"/>
    </row>
    <row r="100" spans="1:16" ht="12.75" x14ac:dyDescent="0.2">
      <c r="A100" s="122" t="s">
        <v>449</v>
      </c>
      <c r="B100" s="122">
        <v>6943</v>
      </c>
      <c r="C100" s="122">
        <v>625</v>
      </c>
      <c r="D100" s="178">
        <v>1.8776198814970599</v>
      </c>
      <c r="E100" s="122">
        <v>332.93149193587698</v>
      </c>
      <c r="F100" s="198">
        <v>0</v>
      </c>
      <c r="G100" s="122">
        <v>332.93149193587698</v>
      </c>
      <c r="H100" s="214">
        <v>15.295</v>
      </c>
      <c r="I100" s="214">
        <v>0.382499084900223</v>
      </c>
      <c r="J100" s="214">
        <v>0.11350603124382</v>
      </c>
      <c r="K100" s="214"/>
      <c r="L100" s="214">
        <v>-1203.7974154876199</v>
      </c>
      <c r="M100" s="214">
        <v>35.011803680635801</v>
      </c>
      <c r="N100" s="214">
        <v>1291.6344773882799</v>
      </c>
      <c r="O100" s="214">
        <v>7401.4204111571598</v>
      </c>
      <c r="P100" s="122"/>
    </row>
    <row r="101" spans="1:16" ht="12.75" x14ac:dyDescent="0.2">
      <c r="A101" s="122" t="s">
        <v>450</v>
      </c>
      <c r="B101" s="122">
        <v>15419</v>
      </c>
      <c r="C101" s="122">
        <v>625</v>
      </c>
      <c r="D101" s="178">
        <v>1.8776198814970599</v>
      </c>
      <c r="E101" s="122">
        <v>332.93149193587698</v>
      </c>
      <c r="F101" s="198">
        <v>0</v>
      </c>
      <c r="G101" s="122">
        <v>332.93149193587698</v>
      </c>
      <c r="H101" s="214">
        <v>15.295</v>
      </c>
      <c r="I101" s="214">
        <v>0.382499084900223</v>
      </c>
      <c r="J101" s="214">
        <v>0.11350603124382</v>
      </c>
      <c r="K101" s="214"/>
      <c r="L101" s="214">
        <v>-1203.7974154876199</v>
      </c>
      <c r="M101" s="214">
        <v>35.011803680635801</v>
      </c>
      <c r="N101" s="214">
        <v>1291.6344773882799</v>
      </c>
      <c r="O101" s="214">
        <v>7401.4204111571598</v>
      </c>
      <c r="P101" s="122"/>
    </row>
    <row r="102" spans="1:16" ht="12.75" x14ac:dyDescent="0.2">
      <c r="A102" s="122" t="s">
        <v>451</v>
      </c>
      <c r="B102" s="122">
        <v>36049</v>
      </c>
      <c r="C102" s="122">
        <v>625</v>
      </c>
      <c r="D102" s="178">
        <v>1.8776198814970599</v>
      </c>
      <c r="E102" s="122">
        <v>332.93149193587698</v>
      </c>
      <c r="F102" s="198">
        <v>0</v>
      </c>
      <c r="G102" s="122">
        <v>332.93149193587698</v>
      </c>
      <c r="H102" s="214">
        <v>15.295</v>
      </c>
      <c r="I102" s="214">
        <v>0.382499084900223</v>
      </c>
      <c r="J102" s="214">
        <v>0.11350603124382</v>
      </c>
      <c r="K102" s="214"/>
      <c r="L102" s="214">
        <v>-1203.7974154876199</v>
      </c>
      <c r="M102" s="214">
        <v>35.011803680635801</v>
      </c>
      <c r="N102" s="214">
        <v>1291.6344773882799</v>
      </c>
      <c r="O102" s="214">
        <v>7401.4204111571598</v>
      </c>
      <c r="P102" s="122"/>
    </row>
    <row r="103" spans="1:16" ht="12.75" x14ac:dyDescent="0.2">
      <c r="A103" s="19" t="s">
        <v>452</v>
      </c>
      <c r="B103" s="122"/>
      <c r="C103" s="122"/>
      <c r="D103" s="178"/>
      <c r="E103" s="122"/>
      <c r="F103" s="198"/>
      <c r="G103" s="122"/>
      <c r="H103" s="214"/>
      <c r="I103" s="214"/>
      <c r="J103" s="214"/>
      <c r="K103" s="214"/>
      <c r="L103" s="214"/>
      <c r="M103" s="214"/>
      <c r="N103" s="214"/>
      <c r="O103" s="214"/>
      <c r="P103" s="122"/>
    </row>
    <row r="104" spans="1:16" ht="12.75" x14ac:dyDescent="0.2">
      <c r="A104" s="122" t="s">
        <v>453</v>
      </c>
      <c r="B104" s="122">
        <v>57391</v>
      </c>
      <c r="C104" s="122">
        <v>350</v>
      </c>
      <c r="D104" s="178">
        <v>1.8776198814970599</v>
      </c>
      <c r="E104" s="122">
        <v>186.188548163289</v>
      </c>
      <c r="F104" s="198">
        <v>1</v>
      </c>
      <c r="G104" s="122">
        <v>186.188548163289</v>
      </c>
      <c r="H104" s="214">
        <v>15.856999999999999</v>
      </c>
      <c r="I104" s="214">
        <v>0.407764283598474</v>
      </c>
      <c r="J104" s="214">
        <v>3.8228990608283497E-2</v>
      </c>
      <c r="K104" s="214"/>
      <c r="L104" s="214">
        <v>-1203.7974154876199</v>
      </c>
      <c r="M104" s="214">
        <v>35.011803680635801</v>
      </c>
      <c r="N104" s="214">
        <v>1291.6344773882799</v>
      </c>
      <c r="O104" s="214">
        <v>7401.4204111571598</v>
      </c>
      <c r="P104" s="122"/>
    </row>
    <row r="105" spans="1:16" ht="12.75" x14ac:dyDescent="0.2">
      <c r="A105" s="19" t="s">
        <v>454</v>
      </c>
      <c r="B105" s="122"/>
      <c r="C105" s="122"/>
      <c r="D105" s="178"/>
      <c r="E105" s="122"/>
      <c r="F105" s="198"/>
      <c r="G105" s="122"/>
      <c r="H105" s="214"/>
      <c r="I105" s="214"/>
      <c r="J105" s="214"/>
      <c r="K105" s="214"/>
      <c r="L105" s="214"/>
      <c r="M105" s="214"/>
      <c r="N105" s="214"/>
      <c r="O105" s="214"/>
      <c r="P105" s="122"/>
    </row>
    <row r="106" spans="1:16" ht="12.75" x14ac:dyDescent="0.2">
      <c r="A106" s="122" t="s">
        <v>455</v>
      </c>
      <c r="B106" s="122">
        <v>31846</v>
      </c>
      <c r="C106" s="122">
        <v>427</v>
      </c>
      <c r="D106" s="178">
        <v>1.8776198814970599</v>
      </c>
      <c r="E106" s="122">
        <v>227.62685121399301</v>
      </c>
      <c r="F106" s="198">
        <v>0.15695349359694399</v>
      </c>
      <c r="G106" s="122">
        <v>293.85628067525499</v>
      </c>
      <c r="H106" s="214">
        <v>12.173</v>
      </c>
      <c r="I106" s="214">
        <v>0.44287789674438199</v>
      </c>
      <c r="J106" s="214">
        <v>0.10717874216815</v>
      </c>
      <c r="K106" s="214"/>
      <c r="L106" s="214">
        <v>-1203.7974154876199</v>
      </c>
      <c r="M106" s="214">
        <v>35.011803680635801</v>
      </c>
      <c r="N106" s="214">
        <v>1291.6344773882799</v>
      </c>
      <c r="O106" s="214">
        <v>7401.4204111571598</v>
      </c>
      <c r="P106" s="122"/>
    </row>
    <row r="107" spans="1:16" ht="12.75" x14ac:dyDescent="0.2">
      <c r="A107" s="122" t="s">
        <v>456</v>
      </c>
      <c r="B107" s="122">
        <v>65380</v>
      </c>
      <c r="C107" s="122">
        <v>726</v>
      </c>
      <c r="D107" s="178">
        <v>1.8776198814970599</v>
      </c>
      <c r="E107" s="122">
        <v>386.80845468903698</v>
      </c>
      <c r="F107" s="198">
        <v>0.54641653560997505</v>
      </c>
      <c r="G107" s="122">
        <v>293.85628067525499</v>
      </c>
      <c r="H107" s="214">
        <v>12.173</v>
      </c>
      <c r="I107" s="214">
        <v>0.44287789674438199</v>
      </c>
      <c r="J107" s="214">
        <v>0.10717874216815</v>
      </c>
      <c r="K107" s="214"/>
      <c r="L107" s="214">
        <v>-1203.7974154876199</v>
      </c>
      <c r="M107" s="214">
        <v>35.011803680635801</v>
      </c>
      <c r="N107" s="214">
        <v>1291.6344773882799</v>
      </c>
      <c r="O107" s="214">
        <v>7401.4204111571598</v>
      </c>
      <c r="P107" s="122"/>
    </row>
    <row r="108" spans="1:16" ht="12.75" x14ac:dyDescent="0.2">
      <c r="A108" s="122" t="s">
        <v>457</v>
      </c>
      <c r="B108" s="122">
        <v>13170</v>
      </c>
      <c r="C108" s="122">
        <v>355</v>
      </c>
      <c r="D108" s="178">
        <v>1.8776198814970599</v>
      </c>
      <c r="E108" s="122">
        <v>189.187342439476</v>
      </c>
      <c r="F108" s="198">
        <v>5.5279712424174302E-2</v>
      </c>
      <c r="G108" s="122">
        <v>293.85628067525499</v>
      </c>
      <c r="H108" s="214">
        <v>12.173</v>
      </c>
      <c r="I108" s="214">
        <v>0.44287789674438199</v>
      </c>
      <c r="J108" s="214">
        <v>0.10717874216815</v>
      </c>
      <c r="K108" s="214"/>
      <c r="L108" s="214">
        <v>-1203.7974154876199</v>
      </c>
      <c r="M108" s="214">
        <v>35.011803680635801</v>
      </c>
      <c r="N108" s="214">
        <v>1291.6344773882799</v>
      </c>
      <c r="O108" s="214">
        <v>7401.4204111571598</v>
      </c>
      <c r="P108" s="122"/>
    </row>
    <row r="109" spans="1:16" ht="12.75" x14ac:dyDescent="0.2">
      <c r="A109" s="122" t="s">
        <v>458</v>
      </c>
      <c r="B109" s="122">
        <v>28697</v>
      </c>
      <c r="C109" s="122">
        <v>451</v>
      </c>
      <c r="D109" s="178">
        <v>1.8776198814970599</v>
      </c>
      <c r="E109" s="122">
        <v>240.45463927684801</v>
      </c>
      <c r="F109" s="198">
        <v>0.152381487306223</v>
      </c>
      <c r="G109" s="122">
        <v>293.85628067525499</v>
      </c>
      <c r="H109" s="214">
        <v>12.173</v>
      </c>
      <c r="I109" s="214">
        <v>0.44287789674438199</v>
      </c>
      <c r="J109" s="214">
        <v>0.10717874216815</v>
      </c>
      <c r="K109" s="214"/>
      <c r="L109" s="214">
        <v>-1203.7974154876199</v>
      </c>
      <c r="M109" s="214">
        <v>35.011803680635801</v>
      </c>
      <c r="N109" s="214">
        <v>1291.6344773882799</v>
      </c>
      <c r="O109" s="214">
        <v>7401.4204111571598</v>
      </c>
      <c r="P109" s="122"/>
    </row>
    <row r="110" spans="1:16" ht="12.75" x14ac:dyDescent="0.2">
      <c r="A110" s="122" t="s">
        <v>459</v>
      </c>
      <c r="B110" s="122">
        <v>17160</v>
      </c>
      <c r="C110" s="122">
        <v>446</v>
      </c>
      <c r="D110" s="178">
        <v>1.8776198814970599</v>
      </c>
      <c r="E110" s="122">
        <v>237.27734559196301</v>
      </c>
      <c r="F110" s="198">
        <v>8.89687710626825E-2</v>
      </c>
      <c r="G110" s="122">
        <v>293.85628067525499</v>
      </c>
      <c r="H110" s="214">
        <v>12.173</v>
      </c>
      <c r="I110" s="214">
        <v>0.44287789674438199</v>
      </c>
      <c r="J110" s="214">
        <v>0.10717874216815</v>
      </c>
      <c r="K110" s="214"/>
      <c r="L110" s="214">
        <v>-1203.7974154876199</v>
      </c>
      <c r="M110" s="214">
        <v>35.011803680635801</v>
      </c>
      <c r="N110" s="214">
        <v>1291.6344773882799</v>
      </c>
      <c r="O110" s="214">
        <v>7401.4204111571598</v>
      </c>
      <c r="P110" s="122"/>
    </row>
    <row r="111" spans="1:16" ht="12.75" x14ac:dyDescent="0.2">
      <c r="A111" s="19" t="s">
        <v>460</v>
      </c>
      <c r="B111" s="122"/>
      <c r="C111" s="122"/>
      <c r="D111" s="178"/>
      <c r="E111" s="122"/>
      <c r="F111" s="198"/>
      <c r="G111" s="122"/>
      <c r="H111" s="214"/>
      <c r="I111" s="214"/>
      <c r="J111" s="214"/>
      <c r="K111" s="214"/>
      <c r="L111" s="214"/>
      <c r="M111" s="214"/>
      <c r="N111" s="214"/>
      <c r="O111" s="214"/>
      <c r="P111" s="122"/>
    </row>
    <row r="112" spans="1:16" ht="12.75" x14ac:dyDescent="0.2">
      <c r="A112" s="122" t="s">
        <v>461</v>
      </c>
      <c r="B112" s="122">
        <v>14962</v>
      </c>
      <c r="C112" s="122">
        <v>1180</v>
      </c>
      <c r="D112" s="178">
        <v>1.8776198814970599</v>
      </c>
      <c r="E112" s="122">
        <v>628.63287860705998</v>
      </c>
      <c r="F112" s="198">
        <v>0</v>
      </c>
      <c r="G112" s="122">
        <v>628.63287860705998</v>
      </c>
      <c r="H112" s="214">
        <v>9.9559999999999995</v>
      </c>
      <c r="I112" s="214">
        <v>0.60276674232736804</v>
      </c>
      <c r="J112" s="214">
        <v>0.18022639911569799</v>
      </c>
      <c r="K112" s="214"/>
      <c r="L112" s="214">
        <v>-1203.7974154876199</v>
      </c>
      <c r="M112" s="214">
        <v>35.011803680635801</v>
      </c>
      <c r="N112" s="214">
        <v>1291.6344773882799</v>
      </c>
      <c r="O112" s="214">
        <v>7401.4204111571598</v>
      </c>
      <c r="P112" s="122"/>
    </row>
    <row r="113" spans="1:16" ht="12.75" x14ac:dyDescent="0.2">
      <c r="A113" s="122" t="s">
        <v>462</v>
      </c>
      <c r="B113" s="122">
        <v>12513</v>
      </c>
      <c r="C113" s="122">
        <v>1180</v>
      </c>
      <c r="D113" s="178">
        <v>1.8776198814970599</v>
      </c>
      <c r="E113" s="122">
        <v>628.63287860705998</v>
      </c>
      <c r="F113" s="198">
        <v>0</v>
      </c>
      <c r="G113" s="122">
        <v>628.63287860705998</v>
      </c>
      <c r="H113" s="214">
        <v>9.9559999999999995</v>
      </c>
      <c r="I113" s="214">
        <v>0.60276674232736804</v>
      </c>
      <c r="J113" s="214">
        <v>0.18022639911569799</v>
      </c>
      <c r="K113" s="214"/>
      <c r="L113" s="214">
        <v>-1203.7974154876199</v>
      </c>
      <c r="M113" s="214">
        <v>35.011803680635801</v>
      </c>
      <c r="N113" s="214">
        <v>1291.6344773882799</v>
      </c>
      <c r="O113" s="214">
        <v>7401.4204111571598</v>
      </c>
      <c r="P113" s="122"/>
    </row>
    <row r="114" spans="1:16" ht="12.75" x14ac:dyDescent="0.2">
      <c r="A114" s="122" t="s">
        <v>463</v>
      </c>
      <c r="B114" s="122">
        <v>17430</v>
      </c>
      <c r="C114" s="122">
        <v>1180</v>
      </c>
      <c r="D114" s="178">
        <v>1.8776198814970599</v>
      </c>
      <c r="E114" s="122">
        <v>628.63287860705998</v>
      </c>
      <c r="F114" s="198">
        <v>0</v>
      </c>
      <c r="G114" s="122">
        <v>628.63287860705998</v>
      </c>
      <c r="H114" s="214">
        <v>9.9559999999999995</v>
      </c>
      <c r="I114" s="214">
        <v>0.60276674232736804</v>
      </c>
      <c r="J114" s="214">
        <v>0.18022639911569799</v>
      </c>
      <c r="K114" s="214"/>
      <c r="L114" s="214">
        <v>-1203.7974154876199</v>
      </c>
      <c r="M114" s="214">
        <v>35.011803680635801</v>
      </c>
      <c r="N114" s="214">
        <v>1291.6344773882799</v>
      </c>
      <c r="O114" s="214">
        <v>7401.4204111571598</v>
      </c>
      <c r="P114" s="122"/>
    </row>
    <row r="115" spans="1:16" ht="12.75" x14ac:dyDescent="0.2">
      <c r="A115" s="122" t="s">
        <v>464</v>
      </c>
      <c r="B115" s="122">
        <v>14373</v>
      </c>
      <c r="C115" s="122">
        <v>1180</v>
      </c>
      <c r="D115" s="178">
        <v>1.8776198814970599</v>
      </c>
      <c r="E115" s="122">
        <v>628.63287860705998</v>
      </c>
      <c r="F115" s="198">
        <v>0</v>
      </c>
      <c r="G115" s="122">
        <v>628.63287860705998</v>
      </c>
      <c r="H115" s="214">
        <v>9.9559999999999995</v>
      </c>
      <c r="I115" s="214">
        <v>0.60276674232736804</v>
      </c>
      <c r="J115" s="214">
        <v>0.18022639911569799</v>
      </c>
      <c r="K115" s="214"/>
      <c r="L115" s="214">
        <v>-1203.7974154876199</v>
      </c>
      <c r="M115" s="214">
        <v>35.011803680635801</v>
      </c>
      <c r="N115" s="214">
        <v>1291.6344773882799</v>
      </c>
      <c r="O115" s="214">
        <v>7401.4204111571598</v>
      </c>
      <c r="P115" s="122"/>
    </row>
    <row r="116" spans="1:16" ht="12.75" x14ac:dyDescent="0.2">
      <c r="A116" s="122" t="s">
        <v>465</v>
      </c>
      <c r="B116" s="122">
        <v>32438</v>
      </c>
      <c r="C116" s="122">
        <v>1180</v>
      </c>
      <c r="D116" s="178">
        <v>1.8776198814970599</v>
      </c>
      <c r="E116" s="122">
        <v>628.63287860705998</v>
      </c>
      <c r="F116" s="198">
        <v>0</v>
      </c>
      <c r="G116" s="122">
        <v>628.63287860705998</v>
      </c>
      <c r="H116" s="214">
        <v>9.9559999999999995</v>
      </c>
      <c r="I116" s="214">
        <v>0.60276674232736804</v>
      </c>
      <c r="J116" s="214">
        <v>0.18022639911569799</v>
      </c>
      <c r="K116" s="214"/>
      <c r="L116" s="214">
        <v>-1203.7974154876199</v>
      </c>
      <c r="M116" s="214">
        <v>35.011803680635801</v>
      </c>
      <c r="N116" s="214">
        <v>1291.6344773882799</v>
      </c>
      <c r="O116" s="214">
        <v>7401.4204111571598</v>
      </c>
      <c r="P116" s="122"/>
    </row>
    <row r="117" spans="1:16" ht="12.75" x14ac:dyDescent="0.2">
      <c r="A117" s="122" t="s">
        <v>466</v>
      </c>
      <c r="B117" s="122">
        <v>137909</v>
      </c>
      <c r="C117" s="122">
        <v>1180</v>
      </c>
      <c r="D117" s="178">
        <v>1.8776198814970599</v>
      </c>
      <c r="E117" s="122">
        <v>628.63287860705998</v>
      </c>
      <c r="F117" s="198">
        <v>0</v>
      </c>
      <c r="G117" s="122">
        <v>628.63287860705998</v>
      </c>
      <c r="H117" s="214">
        <v>9.9559999999999995</v>
      </c>
      <c r="I117" s="214">
        <v>0.60276674232736804</v>
      </c>
      <c r="J117" s="214">
        <v>0.18022639911569799</v>
      </c>
      <c r="K117" s="214"/>
      <c r="L117" s="214">
        <v>-1203.7974154876199</v>
      </c>
      <c r="M117" s="214">
        <v>35.011803680635801</v>
      </c>
      <c r="N117" s="214">
        <v>1291.6344773882799</v>
      </c>
      <c r="O117" s="214">
        <v>7401.4204111571598</v>
      </c>
      <c r="P117" s="122"/>
    </row>
    <row r="118" spans="1:16" ht="12.75" x14ac:dyDescent="0.2">
      <c r="A118" s="122" t="s">
        <v>467</v>
      </c>
      <c r="B118" s="122">
        <v>51048</v>
      </c>
      <c r="C118" s="122">
        <v>1180</v>
      </c>
      <c r="D118" s="178">
        <v>1.8776198814970599</v>
      </c>
      <c r="E118" s="122">
        <v>628.63287860705998</v>
      </c>
      <c r="F118" s="198">
        <v>0</v>
      </c>
      <c r="G118" s="122">
        <v>628.63287860705998</v>
      </c>
      <c r="H118" s="214">
        <v>9.9559999999999995</v>
      </c>
      <c r="I118" s="214">
        <v>0.60276674232736804</v>
      </c>
      <c r="J118" s="214">
        <v>0.18022639911569799</v>
      </c>
      <c r="K118" s="214"/>
      <c r="L118" s="214">
        <v>-1203.7974154876199</v>
      </c>
      <c r="M118" s="214">
        <v>35.011803680635801</v>
      </c>
      <c r="N118" s="214">
        <v>1291.6344773882799</v>
      </c>
      <c r="O118" s="214">
        <v>7401.4204111571598</v>
      </c>
      <c r="P118" s="122"/>
    </row>
    <row r="119" spans="1:16" ht="12.75" x14ac:dyDescent="0.2">
      <c r="A119" s="122" t="s">
        <v>468</v>
      </c>
      <c r="B119" s="122">
        <v>25610</v>
      </c>
      <c r="C119" s="122">
        <v>1180</v>
      </c>
      <c r="D119" s="178">
        <v>1.8776198814970599</v>
      </c>
      <c r="E119" s="122">
        <v>628.63287860705998</v>
      </c>
      <c r="F119" s="198">
        <v>0</v>
      </c>
      <c r="G119" s="122">
        <v>628.63287860705998</v>
      </c>
      <c r="H119" s="214">
        <v>9.9559999999999995</v>
      </c>
      <c r="I119" s="214">
        <v>0.60276674232736804</v>
      </c>
      <c r="J119" s="214">
        <v>0.18022639911569799</v>
      </c>
      <c r="K119" s="214"/>
      <c r="L119" s="214">
        <v>-1203.7974154876199</v>
      </c>
      <c r="M119" s="214">
        <v>35.011803680635801</v>
      </c>
      <c r="N119" s="214">
        <v>1291.6344773882799</v>
      </c>
      <c r="O119" s="214">
        <v>7401.4204111571598</v>
      </c>
      <c r="P119" s="122"/>
    </row>
    <row r="120" spans="1:16" ht="12.75" x14ac:dyDescent="0.2">
      <c r="A120" s="122" t="s">
        <v>469</v>
      </c>
      <c r="B120" s="122">
        <v>15020</v>
      </c>
      <c r="C120" s="122">
        <v>1180</v>
      </c>
      <c r="D120" s="178">
        <v>1.8776198814970599</v>
      </c>
      <c r="E120" s="122">
        <v>628.63287860705998</v>
      </c>
      <c r="F120" s="198">
        <v>0</v>
      </c>
      <c r="G120" s="122">
        <v>628.63287860705998</v>
      </c>
      <c r="H120" s="214">
        <v>9.9559999999999995</v>
      </c>
      <c r="I120" s="214">
        <v>0.60276674232736804</v>
      </c>
      <c r="J120" s="214">
        <v>0.18022639911569799</v>
      </c>
      <c r="K120" s="214"/>
      <c r="L120" s="214">
        <v>-1203.7974154876199</v>
      </c>
      <c r="M120" s="214">
        <v>35.011803680635801</v>
      </c>
      <c r="N120" s="214">
        <v>1291.6344773882799</v>
      </c>
      <c r="O120" s="214">
        <v>7401.4204111571598</v>
      </c>
      <c r="P120" s="122"/>
    </row>
    <row r="121" spans="1:16" ht="12.75" x14ac:dyDescent="0.2">
      <c r="A121" s="122" t="s">
        <v>470</v>
      </c>
      <c r="B121" s="122">
        <v>15970</v>
      </c>
      <c r="C121" s="122">
        <v>1180</v>
      </c>
      <c r="D121" s="178">
        <v>1.8776198814970599</v>
      </c>
      <c r="E121" s="122">
        <v>628.63287860705998</v>
      </c>
      <c r="F121" s="198">
        <v>0</v>
      </c>
      <c r="G121" s="122">
        <v>628.63287860705998</v>
      </c>
      <c r="H121" s="214">
        <v>9.9559999999999995</v>
      </c>
      <c r="I121" s="214">
        <v>0.60276674232736804</v>
      </c>
      <c r="J121" s="214">
        <v>0.18022639911569799</v>
      </c>
      <c r="K121" s="214"/>
      <c r="L121" s="214">
        <v>-1203.7974154876199</v>
      </c>
      <c r="M121" s="214">
        <v>35.011803680635801</v>
      </c>
      <c r="N121" s="214">
        <v>1291.6344773882799</v>
      </c>
      <c r="O121" s="214">
        <v>7401.4204111571598</v>
      </c>
      <c r="P121" s="122"/>
    </row>
    <row r="122" spans="1:16" ht="12.75" x14ac:dyDescent="0.2">
      <c r="A122" s="122" t="s">
        <v>471</v>
      </c>
      <c r="B122" s="122">
        <v>16917</v>
      </c>
      <c r="C122" s="122">
        <v>1180</v>
      </c>
      <c r="D122" s="178">
        <v>1.8776198814970599</v>
      </c>
      <c r="E122" s="122">
        <v>628.63287860705998</v>
      </c>
      <c r="F122" s="198">
        <v>0</v>
      </c>
      <c r="G122" s="122">
        <v>628.63287860705998</v>
      </c>
      <c r="H122" s="214">
        <v>9.9559999999999995</v>
      </c>
      <c r="I122" s="214">
        <v>0.60276674232736804</v>
      </c>
      <c r="J122" s="214">
        <v>0.18022639911569799</v>
      </c>
      <c r="K122" s="214"/>
      <c r="L122" s="214">
        <v>-1203.7974154876199</v>
      </c>
      <c r="M122" s="214">
        <v>35.011803680635801</v>
      </c>
      <c r="N122" s="214">
        <v>1291.6344773882799</v>
      </c>
      <c r="O122" s="214">
        <v>7401.4204111571598</v>
      </c>
      <c r="P122" s="122"/>
    </row>
    <row r="123" spans="1:16" ht="12.75" x14ac:dyDescent="0.2">
      <c r="A123" s="122" t="s">
        <v>472</v>
      </c>
      <c r="B123" s="122">
        <v>82510</v>
      </c>
      <c r="C123" s="122">
        <v>1180</v>
      </c>
      <c r="D123" s="178">
        <v>1.8776198814970599</v>
      </c>
      <c r="E123" s="122">
        <v>628.63287860705998</v>
      </c>
      <c r="F123" s="198">
        <v>0</v>
      </c>
      <c r="G123" s="122">
        <v>628.63287860705998</v>
      </c>
      <c r="H123" s="214">
        <v>9.9559999999999995</v>
      </c>
      <c r="I123" s="214">
        <v>0.60276674232736804</v>
      </c>
      <c r="J123" s="214">
        <v>0.18022639911569799</v>
      </c>
      <c r="K123" s="214"/>
      <c r="L123" s="214">
        <v>-1203.7974154876199</v>
      </c>
      <c r="M123" s="214">
        <v>35.011803680635801</v>
      </c>
      <c r="N123" s="214">
        <v>1291.6344773882799</v>
      </c>
      <c r="O123" s="214">
        <v>7401.4204111571598</v>
      </c>
      <c r="P123" s="122"/>
    </row>
    <row r="124" spans="1:16" ht="12.75" x14ac:dyDescent="0.2">
      <c r="A124" s="122" t="s">
        <v>473</v>
      </c>
      <c r="B124" s="122">
        <v>30104</v>
      </c>
      <c r="C124" s="122">
        <v>1180</v>
      </c>
      <c r="D124" s="178">
        <v>1.8776198814970599</v>
      </c>
      <c r="E124" s="122">
        <v>628.63287860705998</v>
      </c>
      <c r="F124" s="198">
        <v>0</v>
      </c>
      <c r="G124" s="122">
        <v>628.63287860705998</v>
      </c>
      <c r="H124" s="214">
        <v>9.9559999999999995</v>
      </c>
      <c r="I124" s="214">
        <v>0.60276674232736804</v>
      </c>
      <c r="J124" s="214">
        <v>0.18022639911569799</v>
      </c>
      <c r="K124" s="214"/>
      <c r="L124" s="214">
        <v>-1203.7974154876199</v>
      </c>
      <c r="M124" s="214">
        <v>35.011803680635801</v>
      </c>
      <c r="N124" s="214">
        <v>1291.6344773882799</v>
      </c>
      <c r="O124" s="214">
        <v>7401.4204111571598</v>
      </c>
      <c r="P124" s="122"/>
    </row>
    <row r="125" spans="1:16" ht="12.75" x14ac:dyDescent="0.2">
      <c r="A125" s="122" t="s">
        <v>474</v>
      </c>
      <c r="B125" s="122">
        <v>43961</v>
      </c>
      <c r="C125" s="122">
        <v>1180</v>
      </c>
      <c r="D125" s="178">
        <v>1.8776198814970599</v>
      </c>
      <c r="E125" s="122">
        <v>628.63287860705998</v>
      </c>
      <c r="F125" s="198">
        <v>0</v>
      </c>
      <c r="G125" s="122">
        <v>628.63287860705998</v>
      </c>
      <c r="H125" s="214">
        <v>9.9559999999999995</v>
      </c>
      <c r="I125" s="214">
        <v>0.60276674232736804</v>
      </c>
      <c r="J125" s="214">
        <v>0.18022639911569799</v>
      </c>
      <c r="K125" s="214"/>
      <c r="L125" s="214">
        <v>-1203.7974154876199</v>
      </c>
      <c r="M125" s="214">
        <v>35.011803680635801</v>
      </c>
      <c r="N125" s="214">
        <v>1291.6344773882799</v>
      </c>
      <c r="O125" s="214">
        <v>7401.4204111571598</v>
      </c>
      <c r="P125" s="122"/>
    </row>
    <row r="126" spans="1:16" ht="12.75" x14ac:dyDescent="0.2">
      <c r="A126" s="122" t="s">
        <v>475</v>
      </c>
      <c r="B126" s="122">
        <v>23324</v>
      </c>
      <c r="C126" s="122">
        <v>1180</v>
      </c>
      <c r="D126" s="178">
        <v>1.8776198814970599</v>
      </c>
      <c r="E126" s="122">
        <v>628.63287860705998</v>
      </c>
      <c r="F126" s="198">
        <v>0</v>
      </c>
      <c r="G126" s="122">
        <v>628.63287860705998</v>
      </c>
      <c r="H126" s="214">
        <v>9.9559999999999995</v>
      </c>
      <c r="I126" s="214">
        <v>0.60276674232736804</v>
      </c>
      <c r="J126" s="214">
        <v>0.18022639911569799</v>
      </c>
      <c r="K126" s="214"/>
      <c r="L126" s="214">
        <v>-1203.7974154876199</v>
      </c>
      <c r="M126" s="214">
        <v>35.011803680635801</v>
      </c>
      <c r="N126" s="214">
        <v>1291.6344773882799</v>
      </c>
      <c r="O126" s="214">
        <v>7401.4204111571598</v>
      </c>
      <c r="P126" s="122"/>
    </row>
    <row r="127" spans="1:16" ht="12.75" x14ac:dyDescent="0.2">
      <c r="A127" s="122" t="s">
        <v>476</v>
      </c>
      <c r="B127" s="122">
        <v>116834</v>
      </c>
      <c r="C127" s="122">
        <v>1180</v>
      </c>
      <c r="D127" s="178">
        <v>1.8776198814970599</v>
      </c>
      <c r="E127" s="122">
        <v>628.63287860705998</v>
      </c>
      <c r="F127" s="198">
        <v>0</v>
      </c>
      <c r="G127" s="122">
        <v>628.63287860705998</v>
      </c>
      <c r="H127" s="214">
        <v>9.9559999999999995</v>
      </c>
      <c r="I127" s="214">
        <v>0.60276674232736804</v>
      </c>
      <c r="J127" s="214">
        <v>0.18022639911569799</v>
      </c>
      <c r="K127" s="214"/>
      <c r="L127" s="214">
        <v>-1203.7974154876199</v>
      </c>
      <c r="M127" s="214">
        <v>35.011803680635801</v>
      </c>
      <c r="N127" s="214">
        <v>1291.6344773882799</v>
      </c>
      <c r="O127" s="214">
        <v>7401.4204111571598</v>
      </c>
      <c r="P127" s="122"/>
    </row>
    <row r="128" spans="1:16" ht="12.75" x14ac:dyDescent="0.2">
      <c r="A128" s="122" t="s">
        <v>477</v>
      </c>
      <c r="B128" s="122">
        <v>322574</v>
      </c>
      <c r="C128" s="122">
        <v>1180</v>
      </c>
      <c r="D128" s="178">
        <v>1.8776198814970599</v>
      </c>
      <c r="E128" s="122">
        <v>628.63287860705998</v>
      </c>
      <c r="F128" s="198">
        <v>0</v>
      </c>
      <c r="G128" s="122">
        <v>628.63287860705998</v>
      </c>
      <c r="H128" s="214">
        <v>9.9559999999999995</v>
      </c>
      <c r="I128" s="214">
        <v>0.60276674232736804</v>
      </c>
      <c r="J128" s="214">
        <v>0.18022639911569799</v>
      </c>
      <c r="K128" s="214"/>
      <c r="L128" s="214">
        <v>-1203.7974154876199</v>
      </c>
      <c r="M128" s="214">
        <v>35.011803680635801</v>
      </c>
      <c r="N128" s="214">
        <v>1291.6344773882799</v>
      </c>
      <c r="O128" s="214">
        <v>7401.4204111571598</v>
      </c>
      <c r="P128" s="122"/>
    </row>
    <row r="129" spans="1:16" ht="12.75" x14ac:dyDescent="0.2">
      <c r="A129" s="122" t="s">
        <v>478</v>
      </c>
      <c r="B129" s="122">
        <v>12954</v>
      </c>
      <c r="C129" s="122">
        <v>1180</v>
      </c>
      <c r="D129" s="178">
        <v>1.8776198814970599</v>
      </c>
      <c r="E129" s="122">
        <v>628.63287860705998</v>
      </c>
      <c r="F129" s="198">
        <v>0</v>
      </c>
      <c r="G129" s="122">
        <v>628.63287860705998</v>
      </c>
      <c r="H129" s="214">
        <v>9.9559999999999995</v>
      </c>
      <c r="I129" s="214">
        <v>0.60276674232736804</v>
      </c>
      <c r="J129" s="214">
        <v>0.18022639911569799</v>
      </c>
      <c r="K129" s="214"/>
      <c r="L129" s="214">
        <v>-1203.7974154876199</v>
      </c>
      <c r="M129" s="214">
        <v>35.011803680635801</v>
      </c>
      <c r="N129" s="214">
        <v>1291.6344773882799</v>
      </c>
      <c r="O129" s="214">
        <v>7401.4204111571598</v>
      </c>
      <c r="P129" s="122"/>
    </row>
    <row r="130" spans="1:16" ht="12.75" x14ac:dyDescent="0.2">
      <c r="A130" s="122" t="s">
        <v>479</v>
      </c>
      <c r="B130" s="122">
        <v>7211</v>
      </c>
      <c r="C130" s="122">
        <v>1180</v>
      </c>
      <c r="D130" s="178">
        <v>1.8776198814970599</v>
      </c>
      <c r="E130" s="122">
        <v>628.63287860705998</v>
      </c>
      <c r="F130" s="198">
        <v>0</v>
      </c>
      <c r="G130" s="122">
        <v>628.63287860705998</v>
      </c>
      <c r="H130" s="214">
        <v>9.9559999999999995</v>
      </c>
      <c r="I130" s="214">
        <v>0.60276674232736804</v>
      </c>
      <c r="J130" s="214">
        <v>0.18022639911569799</v>
      </c>
      <c r="K130" s="214"/>
      <c r="L130" s="214">
        <v>-1203.7974154876199</v>
      </c>
      <c r="M130" s="214">
        <v>35.011803680635801</v>
      </c>
      <c r="N130" s="214">
        <v>1291.6344773882799</v>
      </c>
      <c r="O130" s="214">
        <v>7401.4204111571598</v>
      </c>
      <c r="P130" s="122"/>
    </row>
    <row r="131" spans="1:16" ht="12.75" x14ac:dyDescent="0.2">
      <c r="A131" s="122" t="s">
        <v>480</v>
      </c>
      <c r="B131" s="122">
        <v>19065</v>
      </c>
      <c r="C131" s="122">
        <v>1180</v>
      </c>
      <c r="D131" s="178">
        <v>1.8776198814970599</v>
      </c>
      <c r="E131" s="122">
        <v>628.63287860705998</v>
      </c>
      <c r="F131" s="198">
        <v>0</v>
      </c>
      <c r="G131" s="122">
        <v>628.63287860705998</v>
      </c>
      <c r="H131" s="214">
        <v>9.9559999999999995</v>
      </c>
      <c r="I131" s="214">
        <v>0.60276674232736804</v>
      </c>
      <c r="J131" s="214">
        <v>0.18022639911569799</v>
      </c>
      <c r="K131" s="214"/>
      <c r="L131" s="214">
        <v>-1203.7974154876199</v>
      </c>
      <c r="M131" s="214">
        <v>35.011803680635801</v>
      </c>
      <c r="N131" s="214">
        <v>1291.6344773882799</v>
      </c>
      <c r="O131" s="214">
        <v>7401.4204111571598</v>
      </c>
      <c r="P131" s="122"/>
    </row>
    <row r="132" spans="1:16" ht="12.75" x14ac:dyDescent="0.2">
      <c r="A132" s="122" t="s">
        <v>481</v>
      </c>
      <c r="B132" s="122">
        <v>18514</v>
      </c>
      <c r="C132" s="122">
        <v>1180</v>
      </c>
      <c r="D132" s="178">
        <v>1.8776198814970599</v>
      </c>
      <c r="E132" s="122">
        <v>628.63287860705998</v>
      </c>
      <c r="F132" s="198">
        <v>0</v>
      </c>
      <c r="G132" s="122">
        <v>628.63287860705998</v>
      </c>
      <c r="H132" s="214">
        <v>9.9559999999999995</v>
      </c>
      <c r="I132" s="214">
        <v>0.60276674232736804</v>
      </c>
      <c r="J132" s="214">
        <v>0.18022639911569799</v>
      </c>
      <c r="K132" s="214"/>
      <c r="L132" s="214">
        <v>-1203.7974154876199</v>
      </c>
      <c r="M132" s="214">
        <v>35.011803680635801</v>
      </c>
      <c r="N132" s="214">
        <v>1291.6344773882799</v>
      </c>
      <c r="O132" s="214">
        <v>7401.4204111571598</v>
      </c>
      <c r="P132" s="122"/>
    </row>
    <row r="133" spans="1:16" ht="12.75" x14ac:dyDescent="0.2">
      <c r="A133" s="122" t="s">
        <v>482</v>
      </c>
      <c r="B133" s="122">
        <v>15149</v>
      </c>
      <c r="C133" s="122">
        <v>1180</v>
      </c>
      <c r="D133" s="178">
        <v>1.8776198814970599</v>
      </c>
      <c r="E133" s="122">
        <v>628.63287860705998</v>
      </c>
      <c r="F133" s="198">
        <v>0</v>
      </c>
      <c r="G133" s="122">
        <v>628.63287860705998</v>
      </c>
      <c r="H133" s="214">
        <v>9.9559999999999995</v>
      </c>
      <c r="I133" s="214">
        <v>0.60276674232736804</v>
      </c>
      <c r="J133" s="214">
        <v>0.18022639911569799</v>
      </c>
      <c r="K133" s="214"/>
      <c r="L133" s="214">
        <v>-1203.7974154876199</v>
      </c>
      <c r="M133" s="214">
        <v>35.011803680635801</v>
      </c>
      <c r="N133" s="214">
        <v>1291.6344773882799</v>
      </c>
      <c r="O133" s="214">
        <v>7401.4204111571598</v>
      </c>
      <c r="P133" s="122"/>
    </row>
    <row r="134" spans="1:16" ht="12.75" x14ac:dyDescent="0.2">
      <c r="A134" s="122" t="s">
        <v>483</v>
      </c>
      <c r="B134" s="122">
        <v>23119</v>
      </c>
      <c r="C134" s="122">
        <v>1180</v>
      </c>
      <c r="D134" s="178">
        <v>1.8776198814970599</v>
      </c>
      <c r="E134" s="122">
        <v>628.63287860705998</v>
      </c>
      <c r="F134" s="198">
        <v>0</v>
      </c>
      <c r="G134" s="122">
        <v>628.63287860705998</v>
      </c>
      <c r="H134" s="214">
        <v>9.9559999999999995</v>
      </c>
      <c r="I134" s="214">
        <v>0.60276674232736804</v>
      </c>
      <c r="J134" s="214">
        <v>0.18022639911569799</v>
      </c>
      <c r="K134" s="214"/>
      <c r="L134" s="214">
        <v>-1203.7974154876199</v>
      </c>
      <c r="M134" s="214">
        <v>35.011803680635801</v>
      </c>
      <c r="N134" s="214">
        <v>1291.6344773882799</v>
      </c>
      <c r="O134" s="214">
        <v>7401.4204111571598</v>
      </c>
      <c r="P134" s="122"/>
    </row>
    <row r="135" spans="1:16" ht="12.75" x14ac:dyDescent="0.2">
      <c r="A135" s="122" t="s">
        <v>484</v>
      </c>
      <c r="B135" s="122">
        <v>13655</v>
      </c>
      <c r="C135" s="122">
        <v>1180</v>
      </c>
      <c r="D135" s="178">
        <v>1.8776198814970599</v>
      </c>
      <c r="E135" s="122">
        <v>628.63287860705998</v>
      </c>
      <c r="F135" s="198">
        <v>0</v>
      </c>
      <c r="G135" s="122">
        <v>628.63287860705998</v>
      </c>
      <c r="H135" s="214">
        <v>9.9559999999999995</v>
      </c>
      <c r="I135" s="214">
        <v>0.60276674232736804</v>
      </c>
      <c r="J135" s="214">
        <v>0.18022639911569799</v>
      </c>
      <c r="K135" s="214"/>
      <c r="L135" s="214">
        <v>-1203.7974154876199</v>
      </c>
      <c r="M135" s="214">
        <v>35.011803680635801</v>
      </c>
      <c r="N135" s="214">
        <v>1291.6344773882799</v>
      </c>
      <c r="O135" s="214">
        <v>7401.4204111571598</v>
      </c>
      <c r="P135" s="122"/>
    </row>
    <row r="136" spans="1:16" ht="12.75" x14ac:dyDescent="0.2">
      <c r="A136" s="122" t="s">
        <v>485</v>
      </c>
      <c r="B136" s="122">
        <v>20462</v>
      </c>
      <c r="C136" s="122">
        <v>1180</v>
      </c>
      <c r="D136" s="178">
        <v>1.8776198814970599</v>
      </c>
      <c r="E136" s="122">
        <v>628.63287860705998</v>
      </c>
      <c r="F136" s="198">
        <v>0</v>
      </c>
      <c r="G136" s="122">
        <v>628.63287860705998</v>
      </c>
      <c r="H136" s="214">
        <v>9.9559999999999995</v>
      </c>
      <c r="I136" s="214">
        <v>0.60276674232736804</v>
      </c>
      <c r="J136" s="214">
        <v>0.18022639911569799</v>
      </c>
      <c r="K136" s="214"/>
      <c r="L136" s="214">
        <v>-1203.7974154876199</v>
      </c>
      <c r="M136" s="214">
        <v>35.011803680635801</v>
      </c>
      <c r="N136" s="214">
        <v>1291.6344773882799</v>
      </c>
      <c r="O136" s="214">
        <v>7401.4204111571598</v>
      </c>
      <c r="P136" s="122"/>
    </row>
    <row r="137" spans="1:16" ht="12.75" x14ac:dyDescent="0.2">
      <c r="A137" s="122" t="s">
        <v>486</v>
      </c>
      <c r="B137" s="122">
        <v>13132</v>
      </c>
      <c r="C137" s="122">
        <v>1180</v>
      </c>
      <c r="D137" s="178">
        <v>1.8776198814970599</v>
      </c>
      <c r="E137" s="122">
        <v>628.63287860705998</v>
      </c>
      <c r="F137" s="198">
        <v>0</v>
      </c>
      <c r="G137" s="122">
        <v>628.63287860705998</v>
      </c>
      <c r="H137" s="214">
        <v>9.9559999999999995</v>
      </c>
      <c r="I137" s="214">
        <v>0.60276674232736804</v>
      </c>
      <c r="J137" s="214">
        <v>0.18022639911569799</v>
      </c>
      <c r="K137" s="214"/>
      <c r="L137" s="214">
        <v>-1203.7974154876199</v>
      </c>
      <c r="M137" s="214">
        <v>35.011803680635801</v>
      </c>
      <c r="N137" s="214">
        <v>1291.6344773882799</v>
      </c>
      <c r="O137" s="214">
        <v>7401.4204111571598</v>
      </c>
      <c r="P137" s="122"/>
    </row>
    <row r="138" spans="1:16" ht="12.75" x14ac:dyDescent="0.2">
      <c r="A138" s="122" t="s">
        <v>487</v>
      </c>
      <c r="B138" s="122">
        <v>43359</v>
      </c>
      <c r="C138" s="122">
        <v>1180</v>
      </c>
      <c r="D138" s="178">
        <v>1.8776198814970599</v>
      </c>
      <c r="E138" s="122">
        <v>628.63287860705998</v>
      </c>
      <c r="F138" s="198">
        <v>0</v>
      </c>
      <c r="G138" s="122">
        <v>628.63287860705998</v>
      </c>
      <c r="H138" s="214">
        <v>9.9559999999999995</v>
      </c>
      <c r="I138" s="214">
        <v>0.60276674232736804</v>
      </c>
      <c r="J138" s="214">
        <v>0.18022639911569799</v>
      </c>
      <c r="K138" s="214"/>
      <c r="L138" s="214">
        <v>-1203.7974154876199</v>
      </c>
      <c r="M138" s="214">
        <v>35.011803680635801</v>
      </c>
      <c r="N138" s="214">
        <v>1291.6344773882799</v>
      </c>
      <c r="O138" s="214">
        <v>7401.4204111571598</v>
      </c>
      <c r="P138" s="122"/>
    </row>
    <row r="139" spans="1:16" ht="12.75" x14ac:dyDescent="0.2">
      <c r="A139" s="122" t="s">
        <v>488</v>
      </c>
      <c r="B139" s="122">
        <v>34667</v>
      </c>
      <c r="C139" s="122">
        <v>1180</v>
      </c>
      <c r="D139" s="178">
        <v>1.8776198814970599</v>
      </c>
      <c r="E139" s="122">
        <v>628.63287860705998</v>
      </c>
      <c r="F139" s="198">
        <v>0</v>
      </c>
      <c r="G139" s="122">
        <v>628.63287860705998</v>
      </c>
      <c r="H139" s="214">
        <v>9.9559999999999995</v>
      </c>
      <c r="I139" s="214">
        <v>0.60276674232736804</v>
      </c>
      <c r="J139" s="214">
        <v>0.18022639911569799</v>
      </c>
      <c r="K139" s="214"/>
      <c r="L139" s="214">
        <v>-1203.7974154876199</v>
      </c>
      <c r="M139" s="214">
        <v>35.011803680635801</v>
      </c>
      <c r="N139" s="214">
        <v>1291.6344773882799</v>
      </c>
      <c r="O139" s="214">
        <v>7401.4204111571598</v>
      </c>
      <c r="P139" s="122"/>
    </row>
    <row r="140" spans="1:16" ht="12.75" x14ac:dyDescent="0.2">
      <c r="A140" s="122" t="s">
        <v>489</v>
      </c>
      <c r="B140" s="122">
        <v>28985</v>
      </c>
      <c r="C140" s="122">
        <v>1180</v>
      </c>
      <c r="D140" s="178">
        <v>1.8776198814970599</v>
      </c>
      <c r="E140" s="122">
        <v>628.63287860705998</v>
      </c>
      <c r="F140" s="198">
        <v>0</v>
      </c>
      <c r="G140" s="122">
        <v>628.63287860705998</v>
      </c>
      <c r="H140" s="214">
        <v>9.9559999999999995</v>
      </c>
      <c r="I140" s="214">
        <v>0.60276674232736804</v>
      </c>
      <c r="J140" s="214">
        <v>0.18022639911569799</v>
      </c>
      <c r="K140" s="214"/>
      <c r="L140" s="214">
        <v>-1203.7974154876199</v>
      </c>
      <c r="M140" s="214">
        <v>35.011803680635801</v>
      </c>
      <c r="N140" s="214">
        <v>1291.6344773882799</v>
      </c>
      <c r="O140" s="214">
        <v>7401.4204111571598</v>
      </c>
      <c r="P140" s="122"/>
    </row>
    <row r="141" spans="1:16" ht="12.75" x14ac:dyDescent="0.2">
      <c r="A141" s="122" t="s">
        <v>490</v>
      </c>
      <c r="B141" s="122">
        <v>15193</v>
      </c>
      <c r="C141" s="122">
        <v>1180</v>
      </c>
      <c r="D141" s="178">
        <v>1.8776198814970599</v>
      </c>
      <c r="E141" s="122">
        <v>628.63287860705998</v>
      </c>
      <c r="F141" s="198">
        <v>0</v>
      </c>
      <c r="G141" s="122">
        <v>628.63287860705998</v>
      </c>
      <c r="H141" s="214">
        <v>9.9559999999999995</v>
      </c>
      <c r="I141" s="214">
        <v>0.60276674232736804</v>
      </c>
      <c r="J141" s="214">
        <v>0.18022639911569799</v>
      </c>
      <c r="K141" s="214"/>
      <c r="L141" s="214">
        <v>-1203.7974154876199</v>
      </c>
      <c r="M141" s="214">
        <v>35.011803680635801</v>
      </c>
      <c r="N141" s="214">
        <v>1291.6344773882799</v>
      </c>
      <c r="O141" s="214">
        <v>7401.4204111571598</v>
      </c>
      <c r="P141" s="122"/>
    </row>
    <row r="142" spans="1:16" ht="12.75" x14ac:dyDescent="0.2">
      <c r="A142" s="122" t="s">
        <v>491</v>
      </c>
      <c r="B142" s="122">
        <v>40732</v>
      </c>
      <c r="C142" s="122">
        <v>1180</v>
      </c>
      <c r="D142" s="178">
        <v>1.8776198814970599</v>
      </c>
      <c r="E142" s="122">
        <v>628.63287860705998</v>
      </c>
      <c r="F142" s="198">
        <v>0</v>
      </c>
      <c r="G142" s="122">
        <v>628.63287860705998</v>
      </c>
      <c r="H142" s="214">
        <v>9.9559999999999995</v>
      </c>
      <c r="I142" s="214">
        <v>0.60276674232736804</v>
      </c>
      <c r="J142" s="214">
        <v>0.18022639911569799</v>
      </c>
      <c r="K142" s="214"/>
      <c r="L142" s="214">
        <v>-1203.7974154876199</v>
      </c>
      <c r="M142" s="214">
        <v>35.011803680635801</v>
      </c>
      <c r="N142" s="214">
        <v>1291.6344773882799</v>
      </c>
      <c r="O142" s="214">
        <v>7401.4204111571598</v>
      </c>
      <c r="P142" s="122"/>
    </row>
    <row r="143" spans="1:16" ht="12.75" x14ac:dyDescent="0.2">
      <c r="A143" s="122" t="s">
        <v>492</v>
      </c>
      <c r="B143" s="122">
        <v>9831</v>
      </c>
      <c r="C143" s="122">
        <v>1180</v>
      </c>
      <c r="D143" s="178">
        <v>1.8776198814970599</v>
      </c>
      <c r="E143" s="122">
        <v>628.63287860705998</v>
      </c>
      <c r="F143" s="198">
        <v>0</v>
      </c>
      <c r="G143" s="122">
        <v>628.63287860705998</v>
      </c>
      <c r="H143" s="214">
        <v>9.9559999999999995</v>
      </c>
      <c r="I143" s="214">
        <v>0.60276674232736804</v>
      </c>
      <c r="J143" s="214">
        <v>0.18022639911569799</v>
      </c>
      <c r="K143" s="214"/>
      <c r="L143" s="214">
        <v>-1203.7974154876199</v>
      </c>
      <c r="M143" s="214">
        <v>35.011803680635801</v>
      </c>
      <c r="N143" s="214">
        <v>1291.6344773882799</v>
      </c>
      <c r="O143" s="214">
        <v>7401.4204111571598</v>
      </c>
      <c r="P143" s="122"/>
    </row>
    <row r="144" spans="1:16" ht="12.75" x14ac:dyDescent="0.2">
      <c r="A144" s="122" t="s">
        <v>493</v>
      </c>
      <c r="B144" s="122">
        <v>14102</v>
      </c>
      <c r="C144" s="122">
        <v>1180</v>
      </c>
      <c r="D144" s="178">
        <v>1.8776198814970599</v>
      </c>
      <c r="E144" s="122">
        <v>628.63287860705998</v>
      </c>
      <c r="F144" s="198">
        <v>0</v>
      </c>
      <c r="G144" s="122">
        <v>628.63287860705998</v>
      </c>
      <c r="H144" s="214">
        <v>9.9559999999999995</v>
      </c>
      <c r="I144" s="214">
        <v>0.60276674232736804</v>
      </c>
      <c r="J144" s="214">
        <v>0.18022639911569799</v>
      </c>
      <c r="K144" s="214"/>
      <c r="L144" s="214">
        <v>-1203.7974154876199</v>
      </c>
      <c r="M144" s="214">
        <v>35.011803680635801</v>
      </c>
      <c r="N144" s="214">
        <v>1291.6344773882799</v>
      </c>
      <c r="O144" s="214">
        <v>7401.4204111571598</v>
      </c>
      <c r="P144" s="122"/>
    </row>
    <row r="145" spans="1:16" ht="12.75" x14ac:dyDescent="0.2">
      <c r="A145" s="19" t="s">
        <v>494</v>
      </c>
      <c r="B145" s="122"/>
      <c r="C145" s="122"/>
      <c r="D145" s="178"/>
      <c r="E145" s="122"/>
      <c r="F145" s="198"/>
      <c r="G145" s="122"/>
      <c r="H145" s="214"/>
      <c r="I145" s="214"/>
      <c r="J145" s="214"/>
      <c r="K145" s="214"/>
      <c r="L145" s="214"/>
      <c r="M145" s="214"/>
      <c r="N145" s="214"/>
      <c r="O145" s="214"/>
      <c r="P145" s="122"/>
    </row>
    <row r="146" spans="1:16" ht="12.75" x14ac:dyDescent="0.2">
      <c r="A146" s="122" t="s">
        <v>495</v>
      </c>
      <c r="B146" s="122">
        <v>42949</v>
      </c>
      <c r="C146" s="122">
        <v>967</v>
      </c>
      <c r="D146" s="178">
        <v>1.8776198814970599</v>
      </c>
      <c r="E146" s="122">
        <v>514.94867158906402</v>
      </c>
      <c r="F146" s="198">
        <v>0</v>
      </c>
      <c r="G146" s="122">
        <v>514.94867158906402</v>
      </c>
      <c r="H146" s="214">
        <v>11.917</v>
      </c>
      <c r="I146" s="214">
        <v>0.54359179627935394</v>
      </c>
      <c r="J146" s="214">
        <v>0.150557207481956</v>
      </c>
      <c r="K146" s="214"/>
      <c r="L146" s="214">
        <v>-1203.7974154876199</v>
      </c>
      <c r="M146" s="214">
        <v>35.011803680635801</v>
      </c>
      <c r="N146" s="214">
        <v>1291.6344773882799</v>
      </c>
      <c r="O146" s="214">
        <v>7401.4204111571598</v>
      </c>
      <c r="P146" s="122"/>
    </row>
    <row r="147" spans="1:16" ht="12.75" x14ac:dyDescent="0.2">
      <c r="A147" s="122" t="s">
        <v>496</v>
      </c>
      <c r="B147" s="122">
        <v>96952</v>
      </c>
      <c r="C147" s="122">
        <v>967</v>
      </c>
      <c r="D147" s="178">
        <v>1.8776198814970599</v>
      </c>
      <c r="E147" s="122">
        <v>514.94867158906402</v>
      </c>
      <c r="F147" s="198">
        <v>0</v>
      </c>
      <c r="G147" s="122">
        <v>514.94867158906402</v>
      </c>
      <c r="H147" s="214">
        <v>11.917</v>
      </c>
      <c r="I147" s="214">
        <v>0.54359179627935394</v>
      </c>
      <c r="J147" s="214">
        <v>0.150557207481956</v>
      </c>
      <c r="K147" s="214"/>
      <c r="L147" s="214">
        <v>-1203.7974154876199</v>
      </c>
      <c r="M147" s="214">
        <v>35.011803680635801</v>
      </c>
      <c r="N147" s="214">
        <v>1291.6344773882799</v>
      </c>
      <c r="O147" s="214">
        <v>7401.4204111571598</v>
      </c>
      <c r="P147" s="122"/>
    </row>
    <row r="148" spans="1:16" ht="12.75" x14ac:dyDescent="0.2">
      <c r="A148" s="122" t="s">
        <v>497</v>
      </c>
      <c r="B148" s="122">
        <v>10514</v>
      </c>
      <c r="C148" s="122">
        <v>967</v>
      </c>
      <c r="D148" s="178">
        <v>1.8776198814970599</v>
      </c>
      <c r="E148" s="122">
        <v>514.94867158906402</v>
      </c>
      <c r="F148" s="198">
        <v>0</v>
      </c>
      <c r="G148" s="122">
        <v>514.94867158906402</v>
      </c>
      <c r="H148" s="214">
        <v>11.917</v>
      </c>
      <c r="I148" s="214">
        <v>0.54359179627935394</v>
      </c>
      <c r="J148" s="214">
        <v>0.150557207481956</v>
      </c>
      <c r="K148" s="214"/>
      <c r="L148" s="214">
        <v>-1203.7974154876199</v>
      </c>
      <c r="M148" s="214">
        <v>35.011803680635801</v>
      </c>
      <c r="N148" s="214">
        <v>1291.6344773882799</v>
      </c>
      <c r="O148" s="214">
        <v>7401.4204111571598</v>
      </c>
      <c r="P148" s="122"/>
    </row>
    <row r="149" spans="1:16" ht="12.75" x14ac:dyDescent="0.2">
      <c r="A149" s="122" t="s">
        <v>498</v>
      </c>
      <c r="B149" s="122">
        <v>79144</v>
      </c>
      <c r="C149" s="122">
        <v>967</v>
      </c>
      <c r="D149" s="178">
        <v>1.8776198814970599</v>
      </c>
      <c r="E149" s="122">
        <v>514.94867158906402</v>
      </c>
      <c r="F149" s="198">
        <v>0</v>
      </c>
      <c r="G149" s="122">
        <v>514.94867158906402</v>
      </c>
      <c r="H149" s="214">
        <v>11.917</v>
      </c>
      <c r="I149" s="214">
        <v>0.54359179627935394</v>
      </c>
      <c r="J149" s="214">
        <v>0.150557207481956</v>
      </c>
      <c r="K149" s="214"/>
      <c r="L149" s="214">
        <v>-1203.7974154876199</v>
      </c>
      <c r="M149" s="214">
        <v>35.011803680635801</v>
      </c>
      <c r="N149" s="214">
        <v>1291.6344773882799</v>
      </c>
      <c r="O149" s="214">
        <v>7401.4204111571598</v>
      </c>
      <c r="P149" s="122"/>
    </row>
    <row r="150" spans="1:16" ht="12.75" x14ac:dyDescent="0.2">
      <c r="A150" s="122" t="s">
        <v>499</v>
      </c>
      <c r="B150" s="122">
        <v>24195</v>
      </c>
      <c r="C150" s="122">
        <v>967</v>
      </c>
      <c r="D150" s="178">
        <v>1.8776198814970599</v>
      </c>
      <c r="E150" s="122">
        <v>514.94867158906402</v>
      </c>
      <c r="F150" s="198">
        <v>0</v>
      </c>
      <c r="G150" s="122">
        <v>514.94867158906402</v>
      </c>
      <c r="H150" s="214">
        <v>11.917</v>
      </c>
      <c r="I150" s="214">
        <v>0.54359179627935394</v>
      </c>
      <c r="J150" s="214">
        <v>0.150557207481956</v>
      </c>
      <c r="K150" s="214"/>
      <c r="L150" s="214">
        <v>-1203.7974154876199</v>
      </c>
      <c r="M150" s="214">
        <v>35.011803680635801</v>
      </c>
      <c r="N150" s="214">
        <v>1291.6344773882799</v>
      </c>
      <c r="O150" s="214">
        <v>7401.4204111571598</v>
      </c>
      <c r="P150" s="122"/>
    </row>
    <row r="151" spans="1:16" ht="12.75" x14ac:dyDescent="0.2">
      <c r="A151" s="122" t="s">
        <v>500</v>
      </c>
      <c r="B151" s="122">
        <v>61030</v>
      </c>
      <c r="C151" s="122">
        <v>967</v>
      </c>
      <c r="D151" s="178">
        <v>1.8776198814970599</v>
      </c>
      <c r="E151" s="122">
        <v>514.94867158906402</v>
      </c>
      <c r="F151" s="198">
        <v>0</v>
      </c>
      <c r="G151" s="122">
        <v>514.94867158906402</v>
      </c>
      <c r="H151" s="214">
        <v>11.917</v>
      </c>
      <c r="I151" s="214">
        <v>0.54359179627935394</v>
      </c>
      <c r="J151" s="214">
        <v>0.150557207481956</v>
      </c>
      <c r="K151" s="214"/>
      <c r="L151" s="214">
        <v>-1203.7974154876199</v>
      </c>
      <c r="M151" s="214">
        <v>35.011803680635801</v>
      </c>
      <c r="N151" s="214">
        <v>1291.6344773882799</v>
      </c>
      <c r="O151" s="214">
        <v>7401.4204111571598</v>
      </c>
      <c r="P151" s="122"/>
    </row>
    <row r="152" spans="1:16" ht="12.75" x14ac:dyDescent="0.2">
      <c r="A152" s="19" t="s">
        <v>501</v>
      </c>
      <c r="B152" s="122"/>
      <c r="C152" s="122"/>
      <c r="D152" s="178"/>
      <c r="E152" s="122"/>
      <c r="F152" s="198"/>
      <c r="G152" s="122"/>
      <c r="H152" s="214"/>
      <c r="I152" s="214"/>
      <c r="J152" s="214"/>
      <c r="K152" s="214"/>
      <c r="L152" s="214"/>
      <c r="M152" s="214"/>
      <c r="N152" s="214"/>
      <c r="O152" s="214"/>
      <c r="P152" s="122"/>
    </row>
    <row r="153" spans="1:16" ht="12.75" x14ac:dyDescent="0.2">
      <c r="A153" s="122" t="s">
        <v>502</v>
      </c>
      <c r="B153" s="122">
        <v>28862</v>
      </c>
      <c r="C153" s="122">
        <v>1161</v>
      </c>
      <c r="D153" s="178">
        <v>1.8776198814970599</v>
      </c>
      <c r="E153" s="122">
        <v>618.434715264396</v>
      </c>
      <c r="F153" s="198">
        <v>0</v>
      </c>
      <c r="G153" s="122">
        <v>618.434715264396</v>
      </c>
      <c r="H153" s="214">
        <v>11.391</v>
      </c>
      <c r="I153" s="214">
        <v>0.62982552123453805</v>
      </c>
      <c r="J153" s="214">
        <v>0.16596044598048601</v>
      </c>
      <c r="K153" s="214"/>
      <c r="L153" s="214">
        <v>-1203.7974154876199</v>
      </c>
      <c r="M153" s="214">
        <v>35.011803680635801</v>
      </c>
      <c r="N153" s="214">
        <v>1291.6344773882799</v>
      </c>
      <c r="O153" s="214">
        <v>7401.4204111571598</v>
      </c>
      <c r="P153" s="122"/>
    </row>
    <row r="154" spans="1:16" ht="12.75" x14ac:dyDescent="0.2">
      <c r="A154" s="122" t="s">
        <v>503</v>
      </c>
      <c r="B154" s="122">
        <v>39602</v>
      </c>
      <c r="C154" s="122">
        <v>1161</v>
      </c>
      <c r="D154" s="178">
        <v>1.8776198814970599</v>
      </c>
      <c r="E154" s="122">
        <v>618.434715264396</v>
      </c>
      <c r="F154" s="198">
        <v>0</v>
      </c>
      <c r="G154" s="122">
        <v>618.434715264396</v>
      </c>
      <c r="H154" s="214">
        <v>11.391</v>
      </c>
      <c r="I154" s="214">
        <v>0.62982552123453805</v>
      </c>
      <c r="J154" s="214">
        <v>0.16596044598048601</v>
      </c>
      <c r="K154" s="214"/>
      <c r="L154" s="214">
        <v>-1203.7974154876199</v>
      </c>
      <c r="M154" s="214">
        <v>35.011803680635801</v>
      </c>
      <c r="N154" s="214">
        <v>1291.6344773882799</v>
      </c>
      <c r="O154" s="214">
        <v>7401.4204111571598</v>
      </c>
      <c r="P154" s="122"/>
    </row>
    <row r="155" spans="1:16" ht="12.75" x14ac:dyDescent="0.2">
      <c r="A155" s="122" t="s">
        <v>504</v>
      </c>
      <c r="B155" s="122">
        <v>9626</v>
      </c>
      <c r="C155" s="122">
        <v>1161</v>
      </c>
      <c r="D155" s="178">
        <v>1.8776198814970599</v>
      </c>
      <c r="E155" s="122">
        <v>618.434715264396</v>
      </c>
      <c r="F155" s="198">
        <v>0</v>
      </c>
      <c r="G155" s="122">
        <v>618.434715264396</v>
      </c>
      <c r="H155" s="214">
        <v>11.391</v>
      </c>
      <c r="I155" s="214">
        <v>0.62982552123453805</v>
      </c>
      <c r="J155" s="214">
        <v>0.16596044598048601</v>
      </c>
      <c r="K155" s="214"/>
      <c r="L155" s="214">
        <v>-1203.7974154876199</v>
      </c>
      <c r="M155" s="214">
        <v>35.011803680635801</v>
      </c>
      <c r="N155" s="214">
        <v>1291.6344773882799</v>
      </c>
      <c r="O155" s="214">
        <v>7401.4204111571598</v>
      </c>
      <c r="P155" s="122"/>
    </row>
    <row r="156" spans="1:16" ht="12.75" x14ac:dyDescent="0.2">
      <c r="A156" s="122" t="s">
        <v>505</v>
      </c>
      <c r="B156" s="122">
        <v>8799</v>
      </c>
      <c r="C156" s="122">
        <v>1161</v>
      </c>
      <c r="D156" s="178">
        <v>1.8776198814970599</v>
      </c>
      <c r="E156" s="122">
        <v>618.434715264396</v>
      </c>
      <c r="F156" s="198">
        <v>0</v>
      </c>
      <c r="G156" s="122">
        <v>618.434715264396</v>
      </c>
      <c r="H156" s="214">
        <v>11.391</v>
      </c>
      <c r="I156" s="214">
        <v>0.62982552123453805</v>
      </c>
      <c r="J156" s="214">
        <v>0.16596044598048601</v>
      </c>
      <c r="K156" s="214"/>
      <c r="L156" s="214">
        <v>-1203.7974154876199</v>
      </c>
      <c r="M156" s="214">
        <v>35.011803680635801</v>
      </c>
      <c r="N156" s="214">
        <v>1291.6344773882799</v>
      </c>
      <c r="O156" s="214">
        <v>7401.4204111571598</v>
      </c>
      <c r="P156" s="122"/>
    </row>
    <row r="157" spans="1:16" ht="12.75" x14ac:dyDescent="0.2">
      <c r="A157" s="122" t="s">
        <v>506</v>
      </c>
      <c r="B157" s="122">
        <v>108488</v>
      </c>
      <c r="C157" s="122">
        <v>1161</v>
      </c>
      <c r="D157" s="178">
        <v>1.8776198814970599</v>
      </c>
      <c r="E157" s="122">
        <v>618.434715264396</v>
      </c>
      <c r="F157" s="198">
        <v>0</v>
      </c>
      <c r="G157" s="122">
        <v>618.434715264396</v>
      </c>
      <c r="H157" s="214">
        <v>11.391</v>
      </c>
      <c r="I157" s="214">
        <v>0.62982552123453805</v>
      </c>
      <c r="J157" s="214">
        <v>0.16596044598048601</v>
      </c>
      <c r="K157" s="214"/>
      <c r="L157" s="214">
        <v>-1203.7974154876199</v>
      </c>
      <c r="M157" s="214">
        <v>35.011803680635801</v>
      </c>
      <c r="N157" s="214">
        <v>1291.6344773882799</v>
      </c>
      <c r="O157" s="214">
        <v>7401.4204111571598</v>
      </c>
      <c r="P157" s="122"/>
    </row>
    <row r="158" spans="1:16" ht="12.75" x14ac:dyDescent="0.2">
      <c r="A158" s="122" t="s">
        <v>507</v>
      </c>
      <c r="B158" s="122">
        <v>4799</v>
      </c>
      <c r="C158" s="122">
        <v>1161</v>
      </c>
      <c r="D158" s="178">
        <v>1.8776198814970599</v>
      </c>
      <c r="E158" s="122">
        <v>618.434715264396</v>
      </c>
      <c r="F158" s="198">
        <v>0</v>
      </c>
      <c r="G158" s="122">
        <v>618.434715264396</v>
      </c>
      <c r="H158" s="214">
        <v>11.391</v>
      </c>
      <c r="I158" s="214">
        <v>0.62982552123453805</v>
      </c>
      <c r="J158" s="214">
        <v>0.16596044598048601</v>
      </c>
      <c r="K158" s="214"/>
      <c r="L158" s="214">
        <v>-1203.7974154876199</v>
      </c>
      <c r="M158" s="214">
        <v>35.011803680635801</v>
      </c>
      <c r="N158" s="214">
        <v>1291.6344773882799</v>
      </c>
      <c r="O158" s="214">
        <v>7401.4204111571598</v>
      </c>
      <c r="P158" s="122"/>
    </row>
    <row r="159" spans="1:16" ht="12.75" x14ac:dyDescent="0.2">
      <c r="A159" s="122" t="s">
        <v>508</v>
      </c>
      <c r="B159" s="122">
        <v>5590</v>
      </c>
      <c r="C159" s="122">
        <v>1161</v>
      </c>
      <c r="D159" s="178">
        <v>1.8776198814970599</v>
      </c>
      <c r="E159" s="122">
        <v>618.434715264396</v>
      </c>
      <c r="F159" s="198">
        <v>0</v>
      </c>
      <c r="G159" s="122">
        <v>618.434715264396</v>
      </c>
      <c r="H159" s="214">
        <v>11.391</v>
      </c>
      <c r="I159" s="214">
        <v>0.62982552123453805</v>
      </c>
      <c r="J159" s="214">
        <v>0.16596044598048601</v>
      </c>
      <c r="K159" s="214"/>
      <c r="L159" s="214">
        <v>-1203.7974154876199</v>
      </c>
      <c r="M159" s="214">
        <v>35.011803680635801</v>
      </c>
      <c r="N159" s="214">
        <v>1291.6344773882799</v>
      </c>
      <c r="O159" s="214">
        <v>7401.4204111571598</v>
      </c>
      <c r="P159" s="122"/>
    </row>
    <row r="160" spans="1:16" ht="12.75" x14ac:dyDescent="0.2">
      <c r="A160" s="122" t="s">
        <v>509</v>
      </c>
      <c r="B160" s="122">
        <v>32511</v>
      </c>
      <c r="C160" s="122">
        <v>1161</v>
      </c>
      <c r="D160" s="178">
        <v>1.8776198814970599</v>
      </c>
      <c r="E160" s="122">
        <v>618.434715264396</v>
      </c>
      <c r="F160" s="198">
        <v>0</v>
      </c>
      <c r="G160" s="122">
        <v>618.434715264396</v>
      </c>
      <c r="H160" s="214">
        <v>11.391</v>
      </c>
      <c r="I160" s="214">
        <v>0.62982552123453805</v>
      </c>
      <c r="J160" s="214">
        <v>0.16596044598048601</v>
      </c>
      <c r="K160" s="214"/>
      <c r="L160" s="214">
        <v>-1203.7974154876199</v>
      </c>
      <c r="M160" s="214">
        <v>35.011803680635801</v>
      </c>
      <c r="N160" s="214">
        <v>1291.6344773882799</v>
      </c>
      <c r="O160" s="214">
        <v>7401.4204111571598</v>
      </c>
      <c r="P160" s="122"/>
    </row>
    <row r="161" spans="1:16" ht="12.75" x14ac:dyDescent="0.2">
      <c r="A161" s="122" t="s">
        <v>510</v>
      </c>
      <c r="B161" s="122">
        <v>6495</v>
      </c>
      <c r="C161" s="122">
        <v>1161</v>
      </c>
      <c r="D161" s="178">
        <v>1.8776198814970599</v>
      </c>
      <c r="E161" s="122">
        <v>618.434715264396</v>
      </c>
      <c r="F161" s="198">
        <v>0</v>
      </c>
      <c r="G161" s="122">
        <v>618.434715264396</v>
      </c>
      <c r="H161" s="214">
        <v>11.391</v>
      </c>
      <c r="I161" s="214">
        <v>0.62982552123453805</v>
      </c>
      <c r="J161" s="214">
        <v>0.16596044598048601</v>
      </c>
      <c r="K161" s="214"/>
      <c r="L161" s="214">
        <v>-1203.7974154876199</v>
      </c>
      <c r="M161" s="214">
        <v>35.011803680635801</v>
      </c>
      <c r="N161" s="214">
        <v>1291.6344773882799</v>
      </c>
      <c r="O161" s="214">
        <v>7401.4204111571598</v>
      </c>
      <c r="P161" s="122"/>
    </row>
    <row r="162" spans="1:16" ht="12.75" x14ac:dyDescent="0.2">
      <c r="A162" s="122" t="s">
        <v>511</v>
      </c>
      <c r="B162" s="122">
        <v>5644</v>
      </c>
      <c r="C162" s="122">
        <v>1161</v>
      </c>
      <c r="D162" s="178">
        <v>1.8776198814970599</v>
      </c>
      <c r="E162" s="122">
        <v>618.434715264396</v>
      </c>
      <c r="F162" s="198">
        <v>0</v>
      </c>
      <c r="G162" s="122">
        <v>618.434715264396</v>
      </c>
      <c r="H162" s="214">
        <v>11.391</v>
      </c>
      <c r="I162" s="214">
        <v>0.62982552123453805</v>
      </c>
      <c r="J162" s="214">
        <v>0.16596044598048601</v>
      </c>
      <c r="K162" s="214"/>
      <c r="L162" s="214">
        <v>-1203.7974154876199</v>
      </c>
      <c r="M162" s="214">
        <v>35.011803680635801</v>
      </c>
      <c r="N162" s="214">
        <v>1291.6344773882799</v>
      </c>
      <c r="O162" s="214">
        <v>7401.4204111571598</v>
      </c>
      <c r="P162" s="122"/>
    </row>
    <row r="163" spans="1:16" ht="12.75" x14ac:dyDescent="0.2">
      <c r="A163" s="122" t="s">
        <v>512</v>
      </c>
      <c r="B163" s="122">
        <v>5229</v>
      </c>
      <c r="C163" s="122">
        <v>1161</v>
      </c>
      <c r="D163" s="178">
        <v>1.8776198814970599</v>
      </c>
      <c r="E163" s="122">
        <v>618.434715264396</v>
      </c>
      <c r="F163" s="198">
        <v>0</v>
      </c>
      <c r="G163" s="122">
        <v>618.434715264396</v>
      </c>
      <c r="H163" s="214">
        <v>11.391</v>
      </c>
      <c r="I163" s="214">
        <v>0.62982552123453805</v>
      </c>
      <c r="J163" s="214">
        <v>0.16596044598048601</v>
      </c>
      <c r="K163" s="214"/>
      <c r="L163" s="214">
        <v>-1203.7974154876199</v>
      </c>
      <c r="M163" s="214">
        <v>35.011803680635801</v>
      </c>
      <c r="N163" s="214">
        <v>1291.6344773882799</v>
      </c>
      <c r="O163" s="214">
        <v>7401.4204111571598</v>
      </c>
      <c r="P163" s="122"/>
    </row>
    <row r="164" spans="1:16" ht="12.75" x14ac:dyDescent="0.2">
      <c r="A164" s="122" t="s">
        <v>513</v>
      </c>
      <c r="B164" s="122">
        <v>548190</v>
      </c>
      <c r="C164" s="122">
        <v>1161</v>
      </c>
      <c r="D164" s="178">
        <v>1.8776198814970599</v>
      </c>
      <c r="E164" s="122">
        <v>618.434715264396</v>
      </c>
      <c r="F164" s="198">
        <v>0</v>
      </c>
      <c r="G164" s="122">
        <v>618.434715264396</v>
      </c>
      <c r="H164" s="214">
        <v>11.391</v>
      </c>
      <c r="I164" s="214">
        <v>0.62982552123453805</v>
      </c>
      <c r="J164" s="214">
        <v>0.16596044598048601</v>
      </c>
      <c r="K164" s="214"/>
      <c r="L164" s="214">
        <v>-1203.7974154876199</v>
      </c>
      <c r="M164" s="214">
        <v>35.011803680635801</v>
      </c>
      <c r="N164" s="214">
        <v>1291.6344773882799</v>
      </c>
      <c r="O164" s="214">
        <v>7401.4204111571598</v>
      </c>
      <c r="P164" s="122"/>
    </row>
    <row r="165" spans="1:16" ht="12.75" x14ac:dyDescent="0.2">
      <c r="A165" s="122" t="s">
        <v>514</v>
      </c>
      <c r="B165" s="122">
        <v>13160</v>
      </c>
      <c r="C165" s="122">
        <v>1161</v>
      </c>
      <c r="D165" s="178">
        <v>1.8776198814970599</v>
      </c>
      <c r="E165" s="122">
        <v>618.434715264396</v>
      </c>
      <c r="F165" s="198">
        <v>0</v>
      </c>
      <c r="G165" s="122">
        <v>618.434715264396</v>
      </c>
      <c r="H165" s="214">
        <v>11.391</v>
      </c>
      <c r="I165" s="214">
        <v>0.62982552123453805</v>
      </c>
      <c r="J165" s="214">
        <v>0.16596044598048601</v>
      </c>
      <c r="K165" s="214"/>
      <c r="L165" s="214">
        <v>-1203.7974154876199</v>
      </c>
      <c r="M165" s="214">
        <v>35.011803680635801</v>
      </c>
      <c r="N165" s="214">
        <v>1291.6344773882799</v>
      </c>
      <c r="O165" s="214">
        <v>7401.4204111571598</v>
      </c>
      <c r="P165" s="122"/>
    </row>
    <row r="166" spans="1:16" ht="12.75" x14ac:dyDescent="0.2">
      <c r="A166" s="122" t="s">
        <v>515</v>
      </c>
      <c r="B166" s="122">
        <v>9349</v>
      </c>
      <c r="C166" s="122">
        <v>1161</v>
      </c>
      <c r="D166" s="178">
        <v>1.8776198814970599</v>
      </c>
      <c r="E166" s="122">
        <v>618.434715264396</v>
      </c>
      <c r="F166" s="198">
        <v>0</v>
      </c>
      <c r="G166" s="122">
        <v>618.434715264396</v>
      </c>
      <c r="H166" s="214">
        <v>11.391</v>
      </c>
      <c r="I166" s="214">
        <v>0.62982552123453805</v>
      </c>
      <c r="J166" s="214">
        <v>0.16596044598048601</v>
      </c>
      <c r="K166" s="214"/>
      <c r="L166" s="214">
        <v>-1203.7974154876199</v>
      </c>
      <c r="M166" s="214">
        <v>35.011803680635801</v>
      </c>
      <c r="N166" s="214">
        <v>1291.6344773882799</v>
      </c>
      <c r="O166" s="214">
        <v>7401.4204111571598</v>
      </c>
      <c r="P166" s="122"/>
    </row>
    <row r="167" spans="1:16" ht="12.75" x14ac:dyDescent="0.2">
      <c r="A167" s="122" t="s">
        <v>516</v>
      </c>
      <c r="B167" s="122">
        <v>8983</v>
      </c>
      <c r="C167" s="122">
        <v>1161</v>
      </c>
      <c r="D167" s="178">
        <v>1.8776198814970599</v>
      </c>
      <c r="E167" s="122">
        <v>618.434715264396</v>
      </c>
      <c r="F167" s="198">
        <v>0</v>
      </c>
      <c r="G167" s="122">
        <v>618.434715264396</v>
      </c>
      <c r="H167" s="214">
        <v>11.391</v>
      </c>
      <c r="I167" s="214">
        <v>0.62982552123453805</v>
      </c>
      <c r="J167" s="214">
        <v>0.16596044598048601</v>
      </c>
      <c r="K167" s="214"/>
      <c r="L167" s="214">
        <v>-1203.7974154876199</v>
      </c>
      <c r="M167" s="214">
        <v>35.011803680635801</v>
      </c>
      <c r="N167" s="214">
        <v>1291.6344773882799</v>
      </c>
      <c r="O167" s="214">
        <v>7401.4204111571598</v>
      </c>
      <c r="P167" s="122"/>
    </row>
    <row r="168" spans="1:16" ht="12.75" x14ac:dyDescent="0.2">
      <c r="A168" s="122" t="s">
        <v>517</v>
      </c>
      <c r="B168" s="122">
        <v>36651</v>
      </c>
      <c r="C168" s="122">
        <v>1161</v>
      </c>
      <c r="D168" s="178">
        <v>1.8776198814970599</v>
      </c>
      <c r="E168" s="122">
        <v>618.434715264396</v>
      </c>
      <c r="F168" s="198">
        <v>0</v>
      </c>
      <c r="G168" s="122">
        <v>618.434715264396</v>
      </c>
      <c r="H168" s="214">
        <v>11.391</v>
      </c>
      <c r="I168" s="214">
        <v>0.62982552123453805</v>
      </c>
      <c r="J168" s="214">
        <v>0.16596044598048601</v>
      </c>
      <c r="K168" s="214"/>
      <c r="L168" s="214">
        <v>-1203.7974154876199</v>
      </c>
      <c r="M168" s="214">
        <v>35.011803680635801</v>
      </c>
      <c r="N168" s="214">
        <v>1291.6344773882799</v>
      </c>
      <c r="O168" s="214">
        <v>7401.4204111571598</v>
      </c>
      <c r="P168" s="122"/>
    </row>
    <row r="169" spans="1:16" ht="12.75" x14ac:dyDescent="0.2">
      <c r="A169" s="122" t="s">
        <v>518</v>
      </c>
      <c r="B169" s="122">
        <v>6764</v>
      </c>
      <c r="C169" s="122">
        <v>1161</v>
      </c>
      <c r="D169" s="178">
        <v>1.8776198814970599</v>
      </c>
      <c r="E169" s="122">
        <v>618.434715264396</v>
      </c>
      <c r="F169" s="198">
        <v>0</v>
      </c>
      <c r="G169" s="122">
        <v>618.434715264396</v>
      </c>
      <c r="H169" s="214">
        <v>11.391</v>
      </c>
      <c r="I169" s="214">
        <v>0.62982552123453805</v>
      </c>
      <c r="J169" s="214">
        <v>0.16596044598048601</v>
      </c>
      <c r="K169" s="214"/>
      <c r="L169" s="214">
        <v>-1203.7974154876199</v>
      </c>
      <c r="M169" s="214">
        <v>35.011803680635801</v>
      </c>
      <c r="N169" s="214">
        <v>1291.6344773882799</v>
      </c>
      <c r="O169" s="214">
        <v>7401.4204111571598</v>
      </c>
      <c r="P169" s="122"/>
    </row>
    <row r="170" spans="1:16" ht="12.75" x14ac:dyDescent="0.2">
      <c r="A170" s="122" t="s">
        <v>519</v>
      </c>
      <c r="B170" s="122">
        <v>42730</v>
      </c>
      <c r="C170" s="122">
        <v>1161</v>
      </c>
      <c r="D170" s="178">
        <v>1.8776198814970599</v>
      </c>
      <c r="E170" s="122">
        <v>618.434715264396</v>
      </c>
      <c r="F170" s="198">
        <v>0</v>
      </c>
      <c r="G170" s="122">
        <v>618.434715264396</v>
      </c>
      <c r="H170" s="214">
        <v>11.391</v>
      </c>
      <c r="I170" s="214">
        <v>0.62982552123453805</v>
      </c>
      <c r="J170" s="214">
        <v>0.16596044598048601</v>
      </c>
      <c r="K170" s="214"/>
      <c r="L170" s="214">
        <v>-1203.7974154876199</v>
      </c>
      <c r="M170" s="214">
        <v>35.011803680635801</v>
      </c>
      <c r="N170" s="214">
        <v>1291.6344773882799</v>
      </c>
      <c r="O170" s="214">
        <v>7401.4204111571598</v>
      </c>
      <c r="P170" s="122"/>
    </row>
    <row r="171" spans="1:16" ht="12.75" x14ac:dyDescent="0.2">
      <c r="A171" s="122" t="s">
        <v>520</v>
      </c>
      <c r="B171" s="122">
        <v>40181</v>
      </c>
      <c r="C171" s="122">
        <v>1161</v>
      </c>
      <c r="D171" s="178">
        <v>1.8776198814970599</v>
      </c>
      <c r="E171" s="122">
        <v>618.434715264396</v>
      </c>
      <c r="F171" s="198">
        <v>0</v>
      </c>
      <c r="G171" s="122">
        <v>618.434715264396</v>
      </c>
      <c r="H171" s="214">
        <v>11.391</v>
      </c>
      <c r="I171" s="214">
        <v>0.62982552123453805</v>
      </c>
      <c r="J171" s="214">
        <v>0.16596044598048601</v>
      </c>
      <c r="K171" s="214"/>
      <c r="L171" s="214">
        <v>-1203.7974154876199</v>
      </c>
      <c r="M171" s="214">
        <v>35.011803680635801</v>
      </c>
      <c r="N171" s="214">
        <v>1291.6344773882799</v>
      </c>
      <c r="O171" s="214">
        <v>7401.4204111571598</v>
      </c>
      <c r="P171" s="122"/>
    </row>
    <row r="172" spans="1:16" ht="12.75" x14ac:dyDescent="0.2">
      <c r="A172" s="122" t="s">
        <v>521</v>
      </c>
      <c r="B172" s="122">
        <v>39009</v>
      </c>
      <c r="C172" s="122">
        <v>1161</v>
      </c>
      <c r="D172" s="178">
        <v>1.8776198814970599</v>
      </c>
      <c r="E172" s="122">
        <v>618.434715264396</v>
      </c>
      <c r="F172" s="198">
        <v>0</v>
      </c>
      <c r="G172" s="122">
        <v>618.434715264396</v>
      </c>
      <c r="H172" s="214">
        <v>11.391</v>
      </c>
      <c r="I172" s="214">
        <v>0.62982552123453805</v>
      </c>
      <c r="J172" s="214">
        <v>0.16596044598048601</v>
      </c>
      <c r="K172" s="214"/>
      <c r="L172" s="214">
        <v>-1203.7974154876199</v>
      </c>
      <c r="M172" s="214">
        <v>35.011803680635801</v>
      </c>
      <c r="N172" s="214">
        <v>1291.6344773882799</v>
      </c>
      <c r="O172" s="214">
        <v>7401.4204111571598</v>
      </c>
      <c r="P172" s="122"/>
    </row>
    <row r="173" spans="1:16" ht="12.75" x14ac:dyDescent="0.2">
      <c r="A173" s="122" t="s">
        <v>522</v>
      </c>
      <c r="B173" s="122">
        <v>13178</v>
      </c>
      <c r="C173" s="122">
        <v>1161</v>
      </c>
      <c r="D173" s="178">
        <v>1.8776198814970599</v>
      </c>
      <c r="E173" s="122">
        <v>618.434715264396</v>
      </c>
      <c r="F173" s="198">
        <v>0</v>
      </c>
      <c r="G173" s="122">
        <v>618.434715264396</v>
      </c>
      <c r="H173" s="214">
        <v>11.391</v>
      </c>
      <c r="I173" s="214">
        <v>0.62982552123453805</v>
      </c>
      <c r="J173" s="214">
        <v>0.16596044598048601</v>
      </c>
      <c r="K173" s="214"/>
      <c r="L173" s="214">
        <v>-1203.7974154876199</v>
      </c>
      <c r="M173" s="214">
        <v>35.011803680635801</v>
      </c>
      <c r="N173" s="214">
        <v>1291.6344773882799</v>
      </c>
      <c r="O173" s="214">
        <v>7401.4204111571598</v>
      </c>
      <c r="P173" s="122"/>
    </row>
    <row r="174" spans="1:16" ht="12.75" x14ac:dyDescent="0.2">
      <c r="A174" s="122" t="s">
        <v>523</v>
      </c>
      <c r="B174" s="122">
        <v>14464</v>
      </c>
      <c r="C174" s="122">
        <v>1161</v>
      </c>
      <c r="D174" s="178">
        <v>1.8776198814970599</v>
      </c>
      <c r="E174" s="122">
        <v>618.434715264396</v>
      </c>
      <c r="F174" s="198">
        <v>0</v>
      </c>
      <c r="G174" s="122">
        <v>618.434715264396</v>
      </c>
      <c r="H174" s="214">
        <v>11.391</v>
      </c>
      <c r="I174" s="214">
        <v>0.62982552123453805</v>
      </c>
      <c r="J174" s="214">
        <v>0.16596044598048601</v>
      </c>
      <c r="K174" s="214"/>
      <c r="L174" s="214">
        <v>-1203.7974154876199</v>
      </c>
      <c r="M174" s="214">
        <v>35.011803680635801</v>
      </c>
      <c r="N174" s="214">
        <v>1291.6344773882799</v>
      </c>
      <c r="O174" s="214">
        <v>7401.4204111571598</v>
      </c>
      <c r="P174" s="122"/>
    </row>
    <row r="175" spans="1:16" ht="12.75" x14ac:dyDescent="0.2">
      <c r="A175" s="122" t="s">
        <v>524</v>
      </c>
      <c r="B175" s="122">
        <v>24043</v>
      </c>
      <c r="C175" s="122">
        <v>1161</v>
      </c>
      <c r="D175" s="178">
        <v>1.8776198814970599</v>
      </c>
      <c r="E175" s="122">
        <v>618.434715264396</v>
      </c>
      <c r="F175" s="198">
        <v>0</v>
      </c>
      <c r="G175" s="122">
        <v>618.434715264396</v>
      </c>
      <c r="H175" s="214">
        <v>11.391</v>
      </c>
      <c r="I175" s="214">
        <v>0.62982552123453805</v>
      </c>
      <c r="J175" s="214">
        <v>0.16596044598048601</v>
      </c>
      <c r="K175" s="214"/>
      <c r="L175" s="214">
        <v>-1203.7974154876199</v>
      </c>
      <c r="M175" s="214">
        <v>35.011803680635801</v>
      </c>
      <c r="N175" s="214">
        <v>1291.6344773882799</v>
      </c>
      <c r="O175" s="214">
        <v>7401.4204111571598</v>
      </c>
      <c r="P175" s="122"/>
    </row>
    <row r="176" spans="1:16" ht="12.75" x14ac:dyDescent="0.2">
      <c r="A176" s="122" t="s">
        <v>525</v>
      </c>
      <c r="B176" s="122">
        <v>33906</v>
      </c>
      <c r="C176" s="122">
        <v>1161</v>
      </c>
      <c r="D176" s="178">
        <v>1.8776198814970599</v>
      </c>
      <c r="E176" s="122">
        <v>618.434715264396</v>
      </c>
      <c r="F176" s="198">
        <v>0</v>
      </c>
      <c r="G176" s="122">
        <v>618.434715264396</v>
      </c>
      <c r="H176" s="214">
        <v>11.391</v>
      </c>
      <c r="I176" s="214">
        <v>0.62982552123453805</v>
      </c>
      <c r="J176" s="214">
        <v>0.16596044598048601</v>
      </c>
      <c r="K176" s="214"/>
      <c r="L176" s="214">
        <v>-1203.7974154876199</v>
      </c>
      <c r="M176" s="214">
        <v>35.011803680635801</v>
      </c>
      <c r="N176" s="214">
        <v>1291.6344773882799</v>
      </c>
      <c r="O176" s="214">
        <v>7401.4204111571598</v>
      </c>
      <c r="P176" s="122"/>
    </row>
    <row r="177" spans="1:16" ht="12.75" x14ac:dyDescent="0.2">
      <c r="A177" s="122" t="s">
        <v>526</v>
      </c>
      <c r="B177" s="122">
        <v>9169</v>
      </c>
      <c r="C177" s="122">
        <v>1161</v>
      </c>
      <c r="D177" s="178">
        <v>1.8776198814970599</v>
      </c>
      <c r="E177" s="122">
        <v>618.434715264396</v>
      </c>
      <c r="F177" s="198">
        <v>0</v>
      </c>
      <c r="G177" s="122">
        <v>618.434715264396</v>
      </c>
      <c r="H177" s="214">
        <v>11.391</v>
      </c>
      <c r="I177" s="214">
        <v>0.62982552123453805</v>
      </c>
      <c r="J177" s="214">
        <v>0.16596044598048601</v>
      </c>
      <c r="K177" s="214"/>
      <c r="L177" s="214">
        <v>-1203.7974154876199</v>
      </c>
      <c r="M177" s="214">
        <v>35.011803680635801</v>
      </c>
      <c r="N177" s="214">
        <v>1291.6344773882799</v>
      </c>
      <c r="O177" s="214">
        <v>7401.4204111571598</v>
      </c>
      <c r="P177" s="122"/>
    </row>
    <row r="178" spans="1:16" ht="12.75" x14ac:dyDescent="0.2">
      <c r="A178" s="122" t="s">
        <v>527</v>
      </c>
      <c r="B178" s="122">
        <v>10205</v>
      </c>
      <c r="C178" s="122">
        <v>1161</v>
      </c>
      <c r="D178" s="178">
        <v>1.8776198814970599</v>
      </c>
      <c r="E178" s="122">
        <v>618.434715264396</v>
      </c>
      <c r="F178" s="198">
        <v>0</v>
      </c>
      <c r="G178" s="122">
        <v>618.434715264396</v>
      </c>
      <c r="H178" s="214">
        <v>11.391</v>
      </c>
      <c r="I178" s="214">
        <v>0.62982552123453805</v>
      </c>
      <c r="J178" s="214">
        <v>0.16596044598048601</v>
      </c>
      <c r="K178" s="214"/>
      <c r="L178" s="214">
        <v>-1203.7974154876199</v>
      </c>
      <c r="M178" s="214">
        <v>35.011803680635801</v>
      </c>
      <c r="N178" s="214">
        <v>1291.6344773882799</v>
      </c>
      <c r="O178" s="214">
        <v>7401.4204111571598</v>
      </c>
      <c r="P178" s="122"/>
    </row>
    <row r="179" spans="1:16" ht="12.75" x14ac:dyDescent="0.2">
      <c r="A179" s="122" t="s">
        <v>528</v>
      </c>
      <c r="B179" s="122">
        <v>63340</v>
      </c>
      <c r="C179" s="122">
        <v>1161</v>
      </c>
      <c r="D179" s="178">
        <v>1.8776198814970599</v>
      </c>
      <c r="E179" s="122">
        <v>618.434715264396</v>
      </c>
      <c r="F179" s="198">
        <v>0</v>
      </c>
      <c r="G179" s="122">
        <v>618.434715264396</v>
      </c>
      <c r="H179" s="214">
        <v>11.391</v>
      </c>
      <c r="I179" s="214">
        <v>0.62982552123453805</v>
      </c>
      <c r="J179" s="214">
        <v>0.16596044598048601</v>
      </c>
      <c r="K179" s="214"/>
      <c r="L179" s="214">
        <v>-1203.7974154876199</v>
      </c>
      <c r="M179" s="214">
        <v>35.011803680635801</v>
      </c>
      <c r="N179" s="214">
        <v>1291.6344773882799</v>
      </c>
      <c r="O179" s="214">
        <v>7401.4204111571598</v>
      </c>
      <c r="P179" s="122"/>
    </row>
    <row r="180" spans="1:16" ht="12.75" x14ac:dyDescent="0.2">
      <c r="A180" s="122" t="s">
        <v>529</v>
      </c>
      <c r="B180" s="122">
        <v>15010</v>
      </c>
      <c r="C180" s="122">
        <v>1161</v>
      </c>
      <c r="D180" s="178">
        <v>1.8776198814970599</v>
      </c>
      <c r="E180" s="122">
        <v>618.434715264396</v>
      </c>
      <c r="F180" s="198">
        <v>0</v>
      </c>
      <c r="G180" s="122">
        <v>618.434715264396</v>
      </c>
      <c r="H180" s="214">
        <v>11.391</v>
      </c>
      <c r="I180" s="214">
        <v>0.62982552123453805</v>
      </c>
      <c r="J180" s="214">
        <v>0.16596044598048601</v>
      </c>
      <c r="K180" s="214"/>
      <c r="L180" s="214">
        <v>-1203.7974154876199</v>
      </c>
      <c r="M180" s="214">
        <v>35.011803680635801</v>
      </c>
      <c r="N180" s="214">
        <v>1291.6344773882799</v>
      </c>
      <c r="O180" s="214">
        <v>7401.4204111571598</v>
      </c>
      <c r="P180" s="122"/>
    </row>
    <row r="181" spans="1:16" ht="12.75" x14ac:dyDescent="0.2">
      <c r="A181" s="122" t="s">
        <v>530</v>
      </c>
      <c r="B181" s="122">
        <v>36977</v>
      </c>
      <c r="C181" s="122">
        <v>1161</v>
      </c>
      <c r="D181" s="178">
        <v>1.8776198814970599</v>
      </c>
      <c r="E181" s="122">
        <v>618.434715264396</v>
      </c>
      <c r="F181" s="198">
        <v>0</v>
      </c>
      <c r="G181" s="122">
        <v>618.434715264396</v>
      </c>
      <c r="H181" s="214">
        <v>11.391</v>
      </c>
      <c r="I181" s="214">
        <v>0.62982552123453805</v>
      </c>
      <c r="J181" s="214">
        <v>0.16596044598048601</v>
      </c>
      <c r="K181" s="214"/>
      <c r="L181" s="214">
        <v>-1203.7974154876199</v>
      </c>
      <c r="M181" s="214">
        <v>35.011803680635801</v>
      </c>
      <c r="N181" s="214">
        <v>1291.6344773882799</v>
      </c>
      <c r="O181" s="214">
        <v>7401.4204111571598</v>
      </c>
      <c r="P181" s="122"/>
    </row>
    <row r="182" spans="1:16" ht="12.75" x14ac:dyDescent="0.2">
      <c r="A182" s="122" t="s">
        <v>531</v>
      </c>
      <c r="B182" s="122">
        <v>18711</v>
      </c>
      <c r="C182" s="122">
        <v>1161</v>
      </c>
      <c r="D182" s="178">
        <v>1.8776198814970599</v>
      </c>
      <c r="E182" s="122">
        <v>618.434715264396</v>
      </c>
      <c r="F182" s="198">
        <v>0</v>
      </c>
      <c r="G182" s="122">
        <v>618.434715264396</v>
      </c>
      <c r="H182" s="214">
        <v>11.391</v>
      </c>
      <c r="I182" s="214">
        <v>0.62982552123453805</v>
      </c>
      <c r="J182" s="214">
        <v>0.16596044598048601</v>
      </c>
      <c r="K182" s="214"/>
      <c r="L182" s="214">
        <v>-1203.7974154876199</v>
      </c>
      <c r="M182" s="214">
        <v>35.011803680635801</v>
      </c>
      <c r="N182" s="214">
        <v>1291.6344773882799</v>
      </c>
      <c r="O182" s="214">
        <v>7401.4204111571598</v>
      </c>
      <c r="P182" s="122"/>
    </row>
    <row r="183" spans="1:16" ht="12.75" x14ac:dyDescent="0.2">
      <c r="A183" s="122" t="s">
        <v>532</v>
      </c>
      <c r="B183" s="122">
        <v>53555</v>
      </c>
      <c r="C183" s="122">
        <v>1161</v>
      </c>
      <c r="D183" s="178">
        <v>1.8776198814970599</v>
      </c>
      <c r="E183" s="122">
        <v>618.434715264396</v>
      </c>
      <c r="F183" s="198">
        <v>0</v>
      </c>
      <c r="G183" s="122">
        <v>618.434715264396</v>
      </c>
      <c r="H183" s="214">
        <v>11.391</v>
      </c>
      <c r="I183" s="214">
        <v>0.62982552123453805</v>
      </c>
      <c r="J183" s="214">
        <v>0.16596044598048601</v>
      </c>
      <c r="K183" s="214"/>
      <c r="L183" s="214">
        <v>-1203.7974154876199</v>
      </c>
      <c r="M183" s="214">
        <v>35.011803680635801</v>
      </c>
      <c r="N183" s="214">
        <v>1291.6344773882799</v>
      </c>
      <c r="O183" s="214">
        <v>7401.4204111571598</v>
      </c>
      <c r="P183" s="122"/>
    </row>
    <row r="184" spans="1:16" ht="12.75" x14ac:dyDescent="0.2">
      <c r="A184" s="122" t="s">
        <v>533</v>
      </c>
      <c r="B184" s="122">
        <v>9006</v>
      </c>
      <c r="C184" s="122">
        <v>1161</v>
      </c>
      <c r="D184" s="178">
        <v>1.8776198814970599</v>
      </c>
      <c r="E184" s="122">
        <v>618.434715264396</v>
      </c>
      <c r="F184" s="198">
        <v>0</v>
      </c>
      <c r="G184" s="122">
        <v>618.434715264396</v>
      </c>
      <c r="H184" s="214">
        <v>11.391</v>
      </c>
      <c r="I184" s="214">
        <v>0.62982552123453805</v>
      </c>
      <c r="J184" s="214">
        <v>0.16596044598048601</v>
      </c>
      <c r="K184" s="214"/>
      <c r="L184" s="214">
        <v>-1203.7974154876199</v>
      </c>
      <c r="M184" s="214">
        <v>35.011803680635801</v>
      </c>
      <c r="N184" s="214">
        <v>1291.6344773882799</v>
      </c>
      <c r="O184" s="214">
        <v>7401.4204111571598</v>
      </c>
      <c r="P184" s="122"/>
    </row>
    <row r="185" spans="1:16" ht="12.75" x14ac:dyDescent="0.2">
      <c r="A185" s="122" t="s">
        <v>534</v>
      </c>
      <c r="B185" s="122">
        <v>25508</v>
      </c>
      <c r="C185" s="122">
        <v>1161</v>
      </c>
      <c r="D185" s="178">
        <v>1.8776198814970599</v>
      </c>
      <c r="E185" s="122">
        <v>618.434715264396</v>
      </c>
      <c r="F185" s="198">
        <v>0</v>
      </c>
      <c r="G185" s="122">
        <v>618.434715264396</v>
      </c>
      <c r="H185" s="214">
        <v>11.391</v>
      </c>
      <c r="I185" s="214">
        <v>0.62982552123453805</v>
      </c>
      <c r="J185" s="214">
        <v>0.16596044598048601</v>
      </c>
      <c r="K185" s="214"/>
      <c r="L185" s="214">
        <v>-1203.7974154876199</v>
      </c>
      <c r="M185" s="214">
        <v>35.011803680635801</v>
      </c>
      <c r="N185" s="214">
        <v>1291.6344773882799</v>
      </c>
      <c r="O185" s="214">
        <v>7401.4204111571598</v>
      </c>
      <c r="P185" s="122"/>
    </row>
    <row r="186" spans="1:16" ht="12.75" x14ac:dyDescent="0.2">
      <c r="A186" s="122" t="s">
        <v>535</v>
      </c>
      <c r="B186" s="122">
        <v>12854</v>
      </c>
      <c r="C186" s="122">
        <v>1161</v>
      </c>
      <c r="D186" s="178">
        <v>1.8776198814970599</v>
      </c>
      <c r="E186" s="122">
        <v>618.434715264396</v>
      </c>
      <c r="F186" s="198">
        <v>0</v>
      </c>
      <c r="G186" s="122">
        <v>618.434715264396</v>
      </c>
      <c r="H186" s="214">
        <v>11.391</v>
      </c>
      <c r="I186" s="214">
        <v>0.62982552123453805</v>
      </c>
      <c r="J186" s="214">
        <v>0.16596044598048601</v>
      </c>
      <c r="K186" s="214"/>
      <c r="L186" s="214">
        <v>-1203.7974154876199</v>
      </c>
      <c r="M186" s="214">
        <v>35.011803680635801</v>
      </c>
      <c r="N186" s="214">
        <v>1291.6344773882799</v>
      </c>
      <c r="O186" s="214">
        <v>7401.4204111571598</v>
      </c>
      <c r="P186" s="122"/>
    </row>
    <row r="187" spans="1:16" ht="12.75" x14ac:dyDescent="0.2">
      <c r="A187" s="122" t="s">
        <v>536</v>
      </c>
      <c r="B187" s="122">
        <v>10506</v>
      </c>
      <c r="C187" s="122">
        <v>1161</v>
      </c>
      <c r="D187" s="178">
        <v>1.8776198814970599</v>
      </c>
      <c r="E187" s="122">
        <v>618.434715264396</v>
      </c>
      <c r="F187" s="198">
        <v>0</v>
      </c>
      <c r="G187" s="122">
        <v>618.434715264396</v>
      </c>
      <c r="H187" s="214">
        <v>11.391</v>
      </c>
      <c r="I187" s="214">
        <v>0.62982552123453805</v>
      </c>
      <c r="J187" s="214">
        <v>0.16596044598048601</v>
      </c>
      <c r="K187" s="214"/>
      <c r="L187" s="214">
        <v>-1203.7974154876199</v>
      </c>
      <c r="M187" s="214">
        <v>35.011803680635801</v>
      </c>
      <c r="N187" s="214">
        <v>1291.6344773882799</v>
      </c>
      <c r="O187" s="214">
        <v>7401.4204111571598</v>
      </c>
      <c r="P187" s="122"/>
    </row>
    <row r="188" spans="1:16" ht="12.75" x14ac:dyDescent="0.2">
      <c r="A188" s="122" t="s">
        <v>537</v>
      </c>
      <c r="B188" s="122">
        <v>12455</v>
      </c>
      <c r="C188" s="122">
        <v>1161</v>
      </c>
      <c r="D188" s="178">
        <v>1.8776198814970599</v>
      </c>
      <c r="E188" s="122">
        <v>618.434715264396</v>
      </c>
      <c r="F188" s="198">
        <v>0</v>
      </c>
      <c r="G188" s="122">
        <v>618.434715264396</v>
      </c>
      <c r="H188" s="214">
        <v>11.391</v>
      </c>
      <c r="I188" s="214">
        <v>0.62982552123453805</v>
      </c>
      <c r="J188" s="214">
        <v>0.16596044598048601</v>
      </c>
      <c r="K188" s="214"/>
      <c r="L188" s="214">
        <v>-1203.7974154876199</v>
      </c>
      <c r="M188" s="214">
        <v>35.011803680635801</v>
      </c>
      <c r="N188" s="214">
        <v>1291.6344773882799</v>
      </c>
      <c r="O188" s="214">
        <v>7401.4204111571598</v>
      </c>
      <c r="P188" s="122"/>
    </row>
    <row r="189" spans="1:16" ht="12.75" x14ac:dyDescent="0.2">
      <c r="A189" s="122" t="s">
        <v>538</v>
      </c>
      <c r="B189" s="122">
        <v>10980</v>
      </c>
      <c r="C189" s="122">
        <v>1161</v>
      </c>
      <c r="D189" s="178">
        <v>1.8776198814970599</v>
      </c>
      <c r="E189" s="122">
        <v>618.434715264396</v>
      </c>
      <c r="F189" s="198">
        <v>0</v>
      </c>
      <c r="G189" s="122">
        <v>618.434715264396</v>
      </c>
      <c r="H189" s="214">
        <v>11.391</v>
      </c>
      <c r="I189" s="214">
        <v>0.62982552123453805</v>
      </c>
      <c r="J189" s="214">
        <v>0.16596044598048601</v>
      </c>
      <c r="K189" s="214"/>
      <c r="L189" s="214">
        <v>-1203.7974154876199</v>
      </c>
      <c r="M189" s="214">
        <v>35.011803680635801</v>
      </c>
      <c r="N189" s="214">
        <v>1291.6344773882799</v>
      </c>
      <c r="O189" s="214">
        <v>7401.4204111571598</v>
      </c>
      <c r="P189" s="122"/>
    </row>
    <row r="190" spans="1:16" ht="12.75" x14ac:dyDescent="0.2">
      <c r="A190" s="122" t="s">
        <v>539</v>
      </c>
      <c r="B190" s="122">
        <v>12669</v>
      </c>
      <c r="C190" s="122">
        <v>1161</v>
      </c>
      <c r="D190" s="178">
        <v>1.8776198814970599</v>
      </c>
      <c r="E190" s="122">
        <v>618.434715264396</v>
      </c>
      <c r="F190" s="198">
        <v>0</v>
      </c>
      <c r="G190" s="122">
        <v>618.434715264396</v>
      </c>
      <c r="H190" s="214">
        <v>11.391</v>
      </c>
      <c r="I190" s="214">
        <v>0.62982552123453805</v>
      </c>
      <c r="J190" s="214">
        <v>0.16596044598048601</v>
      </c>
      <c r="K190" s="214"/>
      <c r="L190" s="214">
        <v>-1203.7974154876199</v>
      </c>
      <c r="M190" s="214">
        <v>35.011803680635801</v>
      </c>
      <c r="N190" s="214">
        <v>1291.6344773882799</v>
      </c>
      <c r="O190" s="214">
        <v>7401.4204111571598</v>
      </c>
      <c r="P190" s="122"/>
    </row>
    <row r="191" spans="1:16" ht="12.75" x14ac:dyDescent="0.2">
      <c r="A191" s="122" t="s">
        <v>540</v>
      </c>
      <c r="B191" s="122">
        <v>15315</v>
      </c>
      <c r="C191" s="122">
        <v>1161</v>
      </c>
      <c r="D191" s="178">
        <v>1.8776198814970599</v>
      </c>
      <c r="E191" s="122">
        <v>618.434715264396</v>
      </c>
      <c r="F191" s="198">
        <v>0</v>
      </c>
      <c r="G191" s="122">
        <v>618.434715264396</v>
      </c>
      <c r="H191" s="214">
        <v>11.391</v>
      </c>
      <c r="I191" s="214">
        <v>0.62982552123453805</v>
      </c>
      <c r="J191" s="214">
        <v>0.16596044598048601</v>
      </c>
      <c r="K191" s="214"/>
      <c r="L191" s="214">
        <v>-1203.7974154876199</v>
      </c>
      <c r="M191" s="214">
        <v>35.011803680635801</v>
      </c>
      <c r="N191" s="214">
        <v>1291.6344773882799</v>
      </c>
      <c r="O191" s="214">
        <v>7401.4204111571598</v>
      </c>
      <c r="P191" s="122"/>
    </row>
    <row r="192" spans="1:16" ht="12.75" x14ac:dyDescent="0.2">
      <c r="A192" s="122" t="s">
        <v>541</v>
      </c>
      <c r="B192" s="122">
        <v>11619</v>
      </c>
      <c r="C192" s="122">
        <v>1161</v>
      </c>
      <c r="D192" s="178">
        <v>1.8776198814970599</v>
      </c>
      <c r="E192" s="122">
        <v>618.434715264396</v>
      </c>
      <c r="F192" s="198">
        <v>0</v>
      </c>
      <c r="G192" s="122">
        <v>618.434715264396</v>
      </c>
      <c r="H192" s="214">
        <v>11.391</v>
      </c>
      <c r="I192" s="214">
        <v>0.62982552123453805</v>
      </c>
      <c r="J192" s="214">
        <v>0.16596044598048601</v>
      </c>
      <c r="K192" s="214"/>
      <c r="L192" s="214">
        <v>-1203.7974154876199</v>
      </c>
      <c r="M192" s="214">
        <v>35.011803680635801</v>
      </c>
      <c r="N192" s="214">
        <v>1291.6344773882799</v>
      </c>
      <c r="O192" s="214">
        <v>7401.4204111571598</v>
      </c>
      <c r="P192" s="122"/>
    </row>
    <row r="193" spans="1:16" ht="12.75" x14ac:dyDescent="0.2">
      <c r="A193" s="122" t="s">
        <v>542</v>
      </c>
      <c r="B193" s="122">
        <v>57092</v>
      </c>
      <c r="C193" s="122">
        <v>1161</v>
      </c>
      <c r="D193" s="178">
        <v>1.8776198814970599</v>
      </c>
      <c r="E193" s="122">
        <v>618.434715264396</v>
      </c>
      <c r="F193" s="198">
        <v>0</v>
      </c>
      <c r="G193" s="122">
        <v>618.434715264396</v>
      </c>
      <c r="H193" s="214">
        <v>11.391</v>
      </c>
      <c r="I193" s="214">
        <v>0.62982552123453805</v>
      </c>
      <c r="J193" s="214">
        <v>0.16596044598048601</v>
      </c>
      <c r="K193" s="214"/>
      <c r="L193" s="214">
        <v>-1203.7974154876199</v>
      </c>
      <c r="M193" s="214">
        <v>35.011803680635801</v>
      </c>
      <c r="N193" s="214">
        <v>1291.6344773882799</v>
      </c>
      <c r="O193" s="214">
        <v>7401.4204111571598</v>
      </c>
      <c r="P193" s="122"/>
    </row>
    <row r="194" spans="1:16" ht="12.75" x14ac:dyDescent="0.2">
      <c r="A194" s="122" t="s">
        <v>543</v>
      </c>
      <c r="B194" s="122">
        <v>9293</v>
      </c>
      <c r="C194" s="122">
        <v>1161</v>
      </c>
      <c r="D194" s="178">
        <v>1.8776198814970599</v>
      </c>
      <c r="E194" s="122">
        <v>618.434715264396</v>
      </c>
      <c r="F194" s="198">
        <v>0</v>
      </c>
      <c r="G194" s="122">
        <v>618.434715264396</v>
      </c>
      <c r="H194" s="214">
        <v>11.391</v>
      </c>
      <c r="I194" s="214">
        <v>0.62982552123453805</v>
      </c>
      <c r="J194" s="214">
        <v>0.16596044598048601</v>
      </c>
      <c r="K194" s="214"/>
      <c r="L194" s="214">
        <v>-1203.7974154876199</v>
      </c>
      <c r="M194" s="214">
        <v>35.011803680635801</v>
      </c>
      <c r="N194" s="214">
        <v>1291.6344773882799</v>
      </c>
      <c r="O194" s="214">
        <v>7401.4204111571598</v>
      </c>
      <c r="P194" s="122"/>
    </row>
    <row r="195" spans="1:16" ht="12.75" x14ac:dyDescent="0.2">
      <c r="A195" s="122" t="s">
        <v>544</v>
      </c>
      <c r="B195" s="122">
        <v>54180</v>
      </c>
      <c r="C195" s="122">
        <v>1161</v>
      </c>
      <c r="D195" s="178">
        <v>1.8776198814970599</v>
      </c>
      <c r="E195" s="122">
        <v>618.434715264396</v>
      </c>
      <c r="F195" s="198">
        <v>0</v>
      </c>
      <c r="G195" s="122">
        <v>618.434715264396</v>
      </c>
      <c r="H195" s="214">
        <v>11.391</v>
      </c>
      <c r="I195" s="214">
        <v>0.62982552123453805</v>
      </c>
      <c r="J195" s="214">
        <v>0.16596044598048601</v>
      </c>
      <c r="K195" s="214"/>
      <c r="L195" s="214">
        <v>-1203.7974154876199</v>
      </c>
      <c r="M195" s="214">
        <v>35.011803680635801</v>
      </c>
      <c r="N195" s="214">
        <v>1291.6344773882799</v>
      </c>
      <c r="O195" s="214">
        <v>7401.4204111571598</v>
      </c>
      <c r="P195" s="122"/>
    </row>
    <row r="196" spans="1:16" ht="12.75" x14ac:dyDescent="0.2">
      <c r="A196" s="122" t="s">
        <v>545</v>
      </c>
      <c r="B196" s="122">
        <v>23494</v>
      </c>
      <c r="C196" s="122">
        <v>1161</v>
      </c>
      <c r="D196" s="178">
        <v>1.8776198814970599</v>
      </c>
      <c r="E196" s="122">
        <v>618.434715264396</v>
      </c>
      <c r="F196" s="198">
        <v>0</v>
      </c>
      <c r="G196" s="122">
        <v>618.434715264396</v>
      </c>
      <c r="H196" s="214">
        <v>11.391</v>
      </c>
      <c r="I196" s="214">
        <v>0.62982552123453805</v>
      </c>
      <c r="J196" s="214">
        <v>0.16596044598048601</v>
      </c>
      <c r="K196" s="214"/>
      <c r="L196" s="214">
        <v>-1203.7974154876199</v>
      </c>
      <c r="M196" s="214">
        <v>35.011803680635801</v>
      </c>
      <c r="N196" s="214">
        <v>1291.6344773882799</v>
      </c>
      <c r="O196" s="214">
        <v>7401.4204111571598</v>
      </c>
      <c r="P196" s="122"/>
    </row>
    <row r="197" spans="1:16" ht="12.75" x14ac:dyDescent="0.2">
      <c r="A197" s="122" t="s">
        <v>546</v>
      </c>
      <c r="B197" s="122">
        <v>15662</v>
      </c>
      <c r="C197" s="122">
        <v>1161</v>
      </c>
      <c r="D197" s="178">
        <v>1.8776198814970599</v>
      </c>
      <c r="E197" s="122">
        <v>618.434715264396</v>
      </c>
      <c r="F197" s="198">
        <v>0</v>
      </c>
      <c r="G197" s="122">
        <v>618.434715264396</v>
      </c>
      <c r="H197" s="214">
        <v>11.391</v>
      </c>
      <c r="I197" s="214">
        <v>0.62982552123453805</v>
      </c>
      <c r="J197" s="214">
        <v>0.16596044598048601</v>
      </c>
      <c r="K197" s="214"/>
      <c r="L197" s="214">
        <v>-1203.7974154876199</v>
      </c>
      <c r="M197" s="214">
        <v>35.011803680635801</v>
      </c>
      <c r="N197" s="214">
        <v>1291.6344773882799</v>
      </c>
      <c r="O197" s="214">
        <v>7401.4204111571598</v>
      </c>
      <c r="P197" s="122"/>
    </row>
    <row r="198" spans="1:16" ht="12.75" x14ac:dyDescent="0.2">
      <c r="A198" s="122" t="s">
        <v>547</v>
      </c>
      <c r="B198" s="122">
        <v>11165</v>
      </c>
      <c r="C198" s="122">
        <v>1161</v>
      </c>
      <c r="D198" s="178">
        <v>1.8776198814970599</v>
      </c>
      <c r="E198" s="122">
        <v>618.434715264396</v>
      </c>
      <c r="F198" s="198">
        <v>0</v>
      </c>
      <c r="G198" s="122">
        <v>618.434715264396</v>
      </c>
      <c r="H198" s="214">
        <v>11.391</v>
      </c>
      <c r="I198" s="214">
        <v>0.62982552123453805</v>
      </c>
      <c r="J198" s="214">
        <v>0.16596044598048601</v>
      </c>
      <c r="K198" s="214"/>
      <c r="L198" s="214">
        <v>-1203.7974154876199</v>
      </c>
      <c r="M198" s="214">
        <v>35.011803680635801</v>
      </c>
      <c r="N198" s="214">
        <v>1291.6344773882799</v>
      </c>
      <c r="O198" s="214">
        <v>7401.4204111571598</v>
      </c>
      <c r="P198" s="122"/>
    </row>
    <row r="199" spans="1:16" ht="12.75" x14ac:dyDescent="0.2">
      <c r="A199" s="122" t="s">
        <v>548</v>
      </c>
      <c r="B199" s="122">
        <v>38381</v>
      </c>
      <c r="C199" s="122">
        <v>1161</v>
      </c>
      <c r="D199" s="178">
        <v>1.8776198814970599</v>
      </c>
      <c r="E199" s="122">
        <v>618.434715264396</v>
      </c>
      <c r="F199" s="198">
        <v>0</v>
      </c>
      <c r="G199" s="122">
        <v>618.434715264396</v>
      </c>
      <c r="H199" s="214">
        <v>11.391</v>
      </c>
      <c r="I199" s="214">
        <v>0.62982552123453805</v>
      </c>
      <c r="J199" s="214">
        <v>0.16596044598048601</v>
      </c>
      <c r="K199" s="214"/>
      <c r="L199" s="214">
        <v>-1203.7974154876199</v>
      </c>
      <c r="M199" s="214">
        <v>35.011803680635801</v>
      </c>
      <c r="N199" s="214">
        <v>1291.6344773882799</v>
      </c>
      <c r="O199" s="214">
        <v>7401.4204111571598</v>
      </c>
      <c r="P199" s="122"/>
    </row>
    <row r="200" spans="1:16" ht="12.75" x14ac:dyDescent="0.2">
      <c r="A200" s="122" t="s">
        <v>549</v>
      </c>
      <c r="B200" s="122">
        <v>12601</v>
      </c>
      <c r="C200" s="122">
        <v>1161</v>
      </c>
      <c r="D200" s="178">
        <v>1.8776198814970599</v>
      </c>
      <c r="E200" s="122">
        <v>618.434715264396</v>
      </c>
      <c r="F200" s="198">
        <v>0</v>
      </c>
      <c r="G200" s="122">
        <v>618.434715264396</v>
      </c>
      <c r="H200" s="214">
        <v>11.391</v>
      </c>
      <c r="I200" s="214">
        <v>0.62982552123453805</v>
      </c>
      <c r="J200" s="214">
        <v>0.16596044598048601</v>
      </c>
      <c r="K200" s="214"/>
      <c r="L200" s="214">
        <v>-1203.7974154876199</v>
      </c>
      <c r="M200" s="214">
        <v>35.011803680635801</v>
      </c>
      <c r="N200" s="214">
        <v>1291.6344773882799</v>
      </c>
      <c r="O200" s="214">
        <v>7401.4204111571598</v>
      </c>
      <c r="P200" s="122"/>
    </row>
    <row r="201" spans="1:16" ht="12.75" x14ac:dyDescent="0.2">
      <c r="A201" s="122" t="s">
        <v>550</v>
      </c>
      <c r="B201" s="122">
        <v>12682</v>
      </c>
      <c r="C201" s="122">
        <v>1161</v>
      </c>
      <c r="D201" s="178">
        <v>1.8776198814970599</v>
      </c>
      <c r="E201" s="122">
        <v>618.434715264396</v>
      </c>
      <c r="F201" s="198">
        <v>0</v>
      </c>
      <c r="G201" s="122">
        <v>618.434715264396</v>
      </c>
      <c r="H201" s="214">
        <v>11.391</v>
      </c>
      <c r="I201" s="214">
        <v>0.62982552123453805</v>
      </c>
      <c r="J201" s="214">
        <v>0.16596044598048601</v>
      </c>
      <c r="K201" s="214"/>
      <c r="L201" s="214">
        <v>-1203.7974154876199</v>
      </c>
      <c r="M201" s="214">
        <v>35.011803680635801</v>
      </c>
      <c r="N201" s="214">
        <v>1291.6344773882799</v>
      </c>
      <c r="O201" s="214">
        <v>7401.4204111571598</v>
      </c>
      <c r="P201" s="122"/>
    </row>
    <row r="202" spans="1:16" ht="12.75" x14ac:dyDescent="0.2">
      <c r="A202" s="19" t="s">
        <v>551</v>
      </c>
      <c r="B202" s="122"/>
      <c r="C202" s="122"/>
      <c r="D202" s="178"/>
      <c r="E202" s="122"/>
      <c r="F202" s="198"/>
      <c r="G202" s="122"/>
      <c r="H202" s="214"/>
      <c r="I202" s="214"/>
      <c r="J202" s="214"/>
      <c r="K202" s="214"/>
      <c r="L202" s="214"/>
      <c r="M202" s="214"/>
      <c r="N202" s="214"/>
      <c r="O202" s="214"/>
      <c r="P202" s="122"/>
    </row>
    <row r="203" spans="1:16" ht="12.75" x14ac:dyDescent="0.2">
      <c r="A203" s="122" t="s">
        <v>552</v>
      </c>
      <c r="B203" s="122">
        <v>25841</v>
      </c>
      <c r="C203" s="122">
        <v>664</v>
      </c>
      <c r="D203" s="178">
        <v>1.8776198814970599</v>
      </c>
      <c r="E203" s="122">
        <v>353.85600311223902</v>
      </c>
      <c r="F203" s="198">
        <v>8.1567492148429996E-2</v>
      </c>
      <c r="G203" s="122">
        <v>414.36080604501598</v>
      </c>
      <c r="H203" s="214">
        <v>16.472999999999999</v>
      </c>
      <c r="I203" s="214">
        <v>0.38991823242867102</v>
      </c>
      <c r="J203" s="214">
        <v>0.12864257132915799</v>
      </c>
      <c r="K203" s="214"/>
      <c r="L203" s="214">
        <v>-1203.7974154876199</v>
      </c>
      <c r="M203" s="214">
        <v>35.011803680635801</v>
      </c>
      <c r="N203" s="214">
        <v>1291.6344773882799</v>
      </c>
      <c r="O203" s="214">
        <v>7401.4204111571598</v>
      </c>
      <c r="P203" s="122"/>
    </row>
    <row r="204" spans="1:16" ht="12.75" x14ac:dyDescent="0.2">
      <c r="A204" s="122" t="s">
        <v>553</v>
      </c>
      <c r="B204" s="122">
        <v>8505</v>
      </c>
      <c r="C204" s="122">
        <v>559</v>
      </c>
      <c r="D204" s="178">
        <v>1.8776198814970599</v>
      </c>
      <c r="E204" s="122">
        <v>297.53361747584302</v>
      </c>
      <c r="F204" s="198">
        <v>2.2538317229558499E-2</v>
      </c>
      <c r="G204" s="122">
        <v>414.36080604501598</v>
      </c>
      <c r="H204" s="214">
        <v>16.472999999999999</v>
      </c>
      <c r="I204" s="214">
        <v>0.38991823242867102</v>
      </c>
      <c r="J204" s="214">
        <v>0.12864257132915799</v>
      </c>
      <c r="K204" s="214"/>
      <c r="L204" s="214">
        <v>-1203.7974154876199</v>
      </c>
      <c r="M204" s="214">
        <v>35.011803680635801</v>
      </c>
      <c r="N204" s="214">
        <v>1291.6344773882799</v>
      </c>
      <c r="O204" s="214">
        <v>7401.4204111571598</v>
      </c>
      <c r="P204" s="122"/>
    </row>
    <row r="205" spans="1:16" ht="12.75" x14ac:dyDescent="0.2">
      <c r="A205" s="122" t="s">
        <v>554</v>
      </c>
      <c r="B205" s="122">
        <v>10625</v>
      </c>
      <c r="C205" s="122">
        <v>419</v>
      </c>
      <c r="D205" s="178">
        <v>1.8776198814970599</v>
      </c>
      <c r="E205" s="122">
        <v>222.95450479792399</v>
      </c>
      <c r="F205" s="198">
        <v>2.0923585019047598E-2</v>
      </c>
      <c r="G205" s="122">
        <v>414.36080604501598</v>
      </c>
      <c r="H205" s="214">
        <v>16.472999999999999</v>
      </c>
      <c r="I205" s="214">
        <v>0.38991823242867102</v>
      </c>
      <c r="J205" s="214">
        <v>0.12864257132915799</v>
      </c>
      <c r="K205" s="214"/>
      <c r="L205" s="214">
        <v>-1203.7974154876199</v>
      </c>
      <c r="M205" s="214">
        <v>35.011803680635801</v>
      </c>
      <c r="N205" s="214">
        <v>1291.6344773882799</v>
      </c>
      <c r="O205" s="214">
        <v>7401.4204111571598</v>
      </c>
      <c r="P205" s="122"/>
    </row>
    <row r="206" spans="1:16" ht="12.75" x14ac:dyDescent="0.2">
      <c r="A206" s="122" t="s">
        <v>555</v>
      </c>
      <c r="B206" s="122">
        <v>11379</v>
      </c>
      <c r="C206" s="122">
        <v>412</v>
      </c>
      <c r="D206" s="178">
        <v>1.8776198814970599</v>
      </c>
      <c r="E206" s="122">
        <v>219.68343835514901</v>
      </c>
      <c r="F206" s="198">
        <v>2.21202635828243E-2</v>
      </c>
      <c r="G206" s="122">
        <v>414.36080604501598</v>
      </c>
      <c r="H206" s="214">
        <v>16.472999999999999</v>
      </c>
      <c r="I206" s="214">
        <v>0.38991823242867102</v>
      </c>
      <c r="J206" s="214">
        <v>0.12864257132915799</v>
      </c>
      <c r="K206" s="214"/>
      <c r="L206" s="214">
        <v>-1203.7974154876199</v>
      </c>
      <c r="M206" s="214">
        <v>35.011803680635801</v>
      </c>
      <c r="N206" s="214">
        <v>1291.6344773882799</v>
      </c>
      <c r="O206" s="214">
        <v>7401.4204111571598</v>
      </c>
      <c r="P206" s="122"/>
    </row>
    <row r="207" spans="1:16" ht="12.75" x14ac:dyDescent="0.2">
      <c r="A207" s="122" t="s">
        <v>556</v>
      </c>
      <c r="B207" s="122">
        <v>8945</v>
      </c>
      <c r="C207" s="122">
        <v>505</v>
      </c>
      <c r="D207" s="178">
        <v>1.8776198814970599</v>
      </c>
      <c r="E207" s="122">
        <v>269.04864057142498</v>
      </c>
      <c r="F207" s="198">
        <v>2.1723112618426799E-2</v>
      </c>
      <c r="G207" s="122">
        <v>414.36080604501598</v>
      </c>
      <c r="H207" s="214">
        <v>16.472999999999999</v>
      </c>
      <c r="I207" s="214">
        <v>0.38991823242867102</v>
      </c>
      <c r="J207" s="214">
        <v>0.12864257132915799</v>
      </c>
      <c r="K207" s="214"/>
      <c r="L207" s="214">
        <v>-1203.7974154876199</v>
      </c>
      <c r="M207" s="214">
        <v>35.011803680635801</v>
      </c>
      <c r="N207" s="214">
        <v>1291.6344773882799</v>
      </c>
      <c r="O207" s="214">
        <v>7401.4204111571598</v>
      </c>
      <c r="P207" s="122"/>
    </row>
    <row r="208" spans="1:16" ht="12.75" x14ac:dyDescent="0.2">
      <c r="A208" s="122" t="s">
        <v>557</v>
      </c>
      <c r="B208" s="122">
        <v>11824</v>
      </c>
      <c r="C208" s="122">
        <v>476</v>
      </c>
      <c r="D208" s="178">
        <v>1.8776198814970599</v>
      </c>
      <c r="E208" s="122">
        <v>253.46640452951999</v>
      </c>
      <c r="F208" s="198">
        <v>2.8286554872154E-2</v>
      </c>
      <c r="G208" s="122">
        <v>414.36080604501598</v>
      </c>
      <c r="H208" s="214">
        <v>16.472999999999999</v>
      </c>
      <c r="I208" s="214">
        <v>0.38991823242867102</v>
      </c>
      <c r="J208" s="214">
        <v>0.12864257132915799</v>
      </c>
      <c r="K208" s="214"/>
      <c r="L208" s="214">
        <v>-1203.7974154876199</v>
      </c>
      <c r="M208" s="214">
        <v>35.011803680635801</v>
      </c>
      <c r="N208" s="214">
        <v>1291.6344773882799</v>
      </c>
      <c r="O208" s="214">
        <v>7401.4204111571598</v>
      </c>
      <c r="P208" s="122"/>
    </row>
    <row r="209" spans="1:16" ht="12.75" x14ac:dyDescent="0.2">
      <c r="A209" s="122" t="s">
        <v>558</v>
      </c>
      <c r="B209" s="122">
        <v>15420</v>
      </c>
      <c r="C209" s="122">
        <v>247</v>
      </c>
      <c r="D209" s="178">
        <v>1.8776198814970599</v>
      </c>
      <c r="E209" s="122">
        <v>131.31756596735701</v>
      </c>
      <c r="F209" s="198">
        <v>1.7202907563113001E-2</v>
      </c>
      <c r="G209" s="122">
        <v>414.36080604501598</v>
      </c>
      <c r="H209" s="214">
        <v>16.472999999999999</v>
      </c>
      <c r="I209" s="214">
        <v>0.38991823242867102</v>
      </c>
      <c r="J209" s="214">
        <v>0.12864257132915799</v>
      </c>
      <c r="K209" s="214"/>
      <c r="L209" s="214">
        <v>-1203.7974154876199</v>
      </c>
      <c r="M209" s="214">
        <v>35.011803680635801</v>
      </c>
      <c r="N209" s="214">
        <v>1291.6344773882799</v>
      </c>
      <c r="O209" s="214">
        <v>7401.4204111571598</v>
      </c>
      <c r="P209" s="122"/>
    </row>
    <row r="210" spans="1:16" ht="12.75" x14ac:dyDescent="0.2">
      <c r="A210" s="122" t="s">
        <v>559</v>
      </c>
      <c r="B210" s="122">
        <v>89245</v>
      </c>
      <c r="C210" s="122">
        <v>1315</v>
      </c>
      <c r="D210" s="178">
        <v>1.8776198814970599</v>
      </c>
      <c r="E210" s="122">
        <v>700.61025578270301</v>
      </c>
      <c r="F210" s="198">
        <v>0.52431765806347097</v>
      </c>
      <c r="G210" s="122">
        <v>414.36080604501598</v>
      </c>
      <c r="H210" s="214">
        <v>16.472999999999999</v>
      </c>
      <c r="I210" s="214">
        <v>0.38991823242867102</v>
      </c>
      <c r="J210" s="214">
        <v>0.12864257132915799</v>
      </c>
      <c r="K210" s="214"/>
      <c r="L210" s="214">
        <v>-1203.7974154876199</v>
      </c>
      <c r="M210" s="214">
        <v>35.011803680635801</v>
      </c>
      <c r="N210" s="214">
        <v>1291.6344773882799</v>
      </c>
      <c r="O210" s="214">
        <v>7401.4204111571598</v>
      </c>
      <c r="P210" s="122"/>
    </row>
    <row r="211" spans="1:16" ht="12.75" x14ac:dyDescent="0.2">
      <c r="A211" s="122" t="s">
        <v>560</v>
      </c>
      <c r="B211" s="122">
        <v>11802</v>
      </c>
      <c r="C211" s="122">
        <v>557</v>
      </c>
      <c r="D211" s="178">
        <v>1.8776198814970599</v>
      </c>
      <c r="E211" s="122">
        <v>296.424206374378</v>
      </c>
      <c r="F211" s="198">
        <v>3.0674686329123201E-2</v>
      </c>
      <c r="G211" s="122">
        <v>414.36080604501598</v>
      </c>
      <c r="H211" s="214">
        <v>16.472999999999999</v>
      </c>
      <c r="I211" s="214">
        <v>0.38991823242867102</v>
      </c>
      <c r="J211" s="214">
        <v>0.12864257132915799</v>
      </c>
      <c r="K211" s="214"/>
      <c r="L211" s="214">
        <v>-1203.7974154876199</v>
      </c>
      <c r="M211" s="214">
        <v>35.011803680635801</v>
      </c>
      <c r="N211" s="214">
        <v>1291.6344773882799</v>
      </c>
      <c r="O211" s="214">
        <v>7401.4204111571598</v>
      </c>
      <c r="P211" s="122"/>
    </row>
    <row r="212" spans="1:16" ht="12.75" x14ac:dyDescent="0.2">
      <c r="A212" s="122" t="s">
        <v>561</v>
      </c>
      <c r="B212" s="122">
        <v>24270</v>
      </c>
      <c r="C212" s="122">
        <v>800</v>
      </c>
      <c r="D212" s="178">
        <v>1.8776198814970599</v>
      </c>
      <c r="E212" s="122">
        <v>426.10448537897702</v>
      </c>
      <c r="F212" s="198">
        <v>9.0179397271154801E-2</v>
      </c>
      <c r="G212" s="122">
        <v>414.36080604501598</v>
      </c>
      <c r="H212" s="214">
        <v>16.472999999999999</v>
      </c>
      <c r="I212" s="214">
        <v>0.38991823242867102</v>
      </c>
      <c r="J212" s="214">
        <v>0.12864257132915799</v>
      </c>
      <c r="K212" s="214"/>
      <c r="L212" s="214">
        <v>-1203.7974154876199</v>
      </c>
      <c r="M212" s="214">
        <v>35.011803680635801</v>
      </c>
      <c r="N212" s="214">
        <v>1291.6344773882799</v>
      </c>
      <c r="O212" s="214">
        <v>7401.4204111571598</v>
      </c>
      <c r="P212" s="122"/>
    </row>
    <row r="213" spans="1:16" ht="12.75" x14ac:dyDescent="0.2">
      <c r="A213" s="122" t="s">
        <v>562</v>
      </c>
      <c r="B213" s="122">
        <v>3663</v>
      </c>
      <c r="C213" s="122">
        <v>328</v>
      </c>
      <c r="D213" s="178">
        <v>1.8776198814970599</v>
      </c>
      <c r="E213" s="122">
        <v>174.713785827979</v>
      </c>
      <c r="F213" s="198">
        <v>5.8527510542790403E-3</v>
      </c>
      <c r="G213" s="122">
        <v>414.36080604501598</v>
      </c>
      <c r="H213" s="214">
        <v>16.472999999999999</v>
      </c>
      <c r="I213" s="214">
        <v>0.38991823242867102</v>
      </c>
      <c r="J213" s="214">
        <v>0.12864257132915799</v>
      </c>
      <c r="K213" s="214"/>
      <c r="L213" s="214">
        <v>-1203.7974154876199</v>
      </c>
      <c r="M213" s="214">
        <v>35.011803680635801</v>
      </c>
      <c r="N213" s="214">
        <v>1291.6344773882799</v>
      </c>
      <c r="O213" s="214">
        <v>7401.4204111571598</v>
      </c>
      <c r="P213" s="122"/>
    </row>
    <row r="214" spans="1:16" ht="12.75" x14ac:dyDescent="0.2">
      <c r="A214" s="122" t="s">
        <v>563</v>
      </c>
      <c r="B214" s="122">
        <v>4032</v>
      </c>
      <c r="C214" s="122">
        <v>502</v>
      </c>
      <c r="D214" s="178">
        <v>1.8776198814970599</v>
      </c>
      <c r="E214" s="122">
        <v>267.43219696084202</v>
      </c>
      <c r="F214" s="198">
        <v>1.03050223919985E-2</v>
      </c>
      <c r="G214" s="122">
        <v>414.36080604501598</v>
      </c>
      <c r="H214" s="214">
        <v>16.472999999999999</v>
      </c>
      <c r="I214" s="214">
        <v>0.38991823242867102</v>
      </c>
      <c r="J214" s="214">
        <v>0.12864257132915799</v>
      </c>
      <c r="K214" s="214"/>
      <c r="L214" s="214">
        <v>-1203.7974154876199</v>
      </c>
      <c r="M214" s="214">
        <v>35.011803680635801</v>
      </c>
      <c r="N214" s="214">
        <v>1291.6344773882799</v>
      </c>
      <c r="O214" s="214">
        <v>7401.4204111571598</v>
      </c>
      <c r="P214" s="122"/>
    </row>
    <row r="215" spans="1:16" ht="12.75" x14ac:dyDescent="0.2">
      <c r="A215" s="122" t="s">
        <v>564</v>
      </c>
      <c r="B215" s="122">
        <v>13208</v>
      </c>
      <c r="C215" s="122">
        <v>500</v>
      </c>
      <c r="D215" s="178">
        <v>1.8776198814970599</v>
      </c>
      <c r="E215" s="122">
        <v>266.20370761064299</v>
      </c>
      <c r="F215" s="198">
        <v>3.1374926187403E-2</v>
      </c>
      <c r="G215" s="122">
        <v>414.36080604501598</v>
      </c>
      <c r="H215" s="214">
        <v>16.472999999999999</v>
      </c>
      <c r="I215" s="214">
        <v>0.38991823242867102</v>
      </c>
      <c r="J215" s="214">
        <v>0.12864257132915799</v>
      </c>
      <c r="K215" s="214"/>
      <c r="L215" s="214">
        <v>-1203.7974154876199</v>
      </c>
      <c r="M215" s="214">
        <v>35.011803680635801</v>
      </c>
      <c r="N215" s="214">
        <v>1291.6344773882799</v>
      </c>
      <c r="O215" s="214">
        <v>7401.4204111571598</v>
      </c>
      <c r="P215" s="122"/>
    </row>
    <row r="216" spans="1:16" ht="12.75" x14ac:dyDescent="0.2">
      <c r="A216" s="122" t="s">
        <v>565</v>
      </c>
      <c r="B216" s="122">
        <v>15366</v>
      </c>
      <c r="C216" s="122">
        <v>574</v>
      </c>
      <c r="D216" s="178">
        <v>1.8776198814970599</v>
      </c>
      <c r="E216" s="122">
        <v>305.96912916728201</v>
      </c>
      <c r="F216" s="198">
        <v>4.2160710273145802E-2</v>
      </c>
      <c r="G216" s="122">
        <v>414.36080604501598</v>
      </c>
      <c r="H216" s="214">
        <v>16.472999999999999</v>
      </c>
      <c r="I216" s="214">
        <v>0.38991823242867102</v>
      </c>
      <c r="J216" s="214">
        <v>0.12864257132915799</v>
      </c>
      <c r="K216" s="214"/>
      <c r="L216" s="214">
        <v>-1203.7974154876199</v>
      </c>
      <c r="M216" s="214">
        <v>35.011803680635801</v>
      </c>
      <c r="N216" s="214">
        <v>1291.6344773882799</v>
      </c>
      <c r="O216" s="214">
        <v>7401.4204111571598</v>
      </c>
      <c r="P216" s="122"/>
    </row>
    <row r="217" spans="1:16" ht="12.75" x14ac:dyDescent="0.2">
      <c r="A217" s="122" t="s">
        <v>566</v>
      </c>
      <c r="B217" s="122">
        <v>11910</v>
      </c>
      <c r="C217" s="122">
        <v>569</v>
      </c>
      <c r="D217" s="178">
        <v>1.8776198814970599</v>
      </c>
      <c r="E217" s="122">
        <v>302.93917973139497</v>
      </c>
      <c r="F217" s="198">
        <v>3.3465194421074103E-2</v>
      </c>
      <c r="G217" s="122">
        <v>414.36080604501598</v>
      </c>
      <c r="H217" s="214">
        <v>16.472999999999999</v>
      </c>
      <c r="I217" s="214">
        <v>0.38991823242867102</v>
      </c>
      <c r="J217" s="214">
        <v>0.12864257132915799</v>
      </c>
      <c r="K217" s="214"/>
      <c r="L217" s="214">
        <v>-1203.7974154876199</v>
      </c>
      <c r="M217" s="214">
        <v>35.011803680635801</v>
      </c>
      <c r="N217" s="214">
        <v>1291.6344773882799</v>
      </c>
      <c r="O217" s="214">
        <v>7401.4204111571598</v>
      </c>
      <c r="P217" s="122"/>
    </row>
    <row r="218" spans="1:16" ht="12.75" x14ac:dyDescent="0.2">
      <c r="A218" s="122" t="s">
        <v>567</v>
      </c>
      <c r="B218" s="122">
        <v>9869</v>
      </c>
      <c r="C218" s="122">
        <v>371</v>
      </c>
      <c r="D218" s="178">
        <v>1.8776198814970599</v>
      </c>
      <c r="E218" s="122">
        <v>197.646716600567</v>
      </c>
      <c r="F218" s="198">
        <v>1.7307420974796602E-2</v>
      </c>
      <c r="G218" s="122">
        <v>414.36080604501598</v>
      </c>
      <c r="H218" s="214">
        <v>16.472999999999999</v>
      </c>
      <c r="I218" s="214">
        <v>0.38991823242867102</v>
      </c>
      <c r="J218" s="214">
        <v>0.12864257132915799</v>
      </c>
      <c r="K218" s="214"/>
      <c r="L218" s="214">
        <v>-1203.7974154876199</v>
      </c>
      <c r="M218" s="214">
        <v>35.011803680635801</v>
      </c>
      <c r="N218" s="214">
        <v>1291.6344773882799</v>
      </c>
      <c r="O218" s="214">
        <v>7401.4204111571598</v>
      </c>
      <c r="P218" s="122"/>
    </row>
    <row r="219" spans="1:16" ht="12.75" x14ac:dyDescent="0.2">
      <c r="A219" s="19" t="s">
        <v>568</v>
      </c>
      <c r="B219" s="122"/>
      <c r="C219" s="122"/>
      <c r="D219" s="178"/>
      <c r="E219" s="122"/>
      <c r="F219" s="198"/>
      <c r="G219" s="122"/>
      <c r="H219" s="214"/>
      <c r="I219" s="214"/>
      <c r="J219" s="214"/>
      <c r="K219" s="214"/>
      <c r="L219" s="214"/>
      <c r="M219" s="214"/>
      <c r="N219" s="214"/>
      <c r="O219" s="214"/>
      <c r="P219" s="122"/>
    </row>
    <row r="220" spans="1:16" ht="12.75" x14ac:dyDescent="0.2">
      <c r="A220" s="122" t="s">
        <v>569</v>
      </c>
      <c r="B220" s="122">
        <v>11151</v>
      </c>
      <c r="C220" s="122">
        <v>866</v>
      </c>
      <c r="D220" s="178">
        <v>1.8776198814970599</v>
      </c>
      <c r="E220" s="122">
        <v>461.24906252300599</v>
      </c>
      <c r="F220" s="198">
        <v>0</v>
      </c>
      <c r="G220" s="122">
        <v>461.24906252300599</v>
      </c>
      <c r="H220" s="214">
        <v>13.587</v>
      </c>
      <c r="I220" s="214">
        <v>0.54952373098016605</v>
      </c>
      <c r="J220" s="214">
        <v>0.127111596772642</v>
      </c>
      <c r="K220" s="214"/>
      <c r="L220" s="214">
        <v>-1203.7974154876199</v>
      </c>
      <c r="M220" s="214">
        <v>35.011803680635801</v>
      </c>
      <c r="N220" s="214">
        <v>1291.6344773882799</v>
      </c>
      <c r="O220" s="214">
        <v>7401.4204111571598</v>
      </c>
      <c r="P220" s="122"/>
    </row>
    <row r="221" spans="1:16" ht="12.75" x14ac:dyDescent="0.2">
      <c r="A221" s="122" t="s">
        <v>570</v>
      </c>
      <c r="B221" s="122">
        <v>9543</v>
      </c>
      <c r="C221" s="122">
        <v>866</v>
      </c>
      <c r="D221" s="178">
        <v>1.8776198814970599</v>
      </c>
      <c r="E221" s="122">
        <v>461.24906252300599</v>
      </c>
      <c r="F221" s="198">
        <v>0</v>
      </c>
      <c r="G221" s="122">
        <v>461.24906252300599</v>
      </c>
      <c r="H221" s="214">
        <v>13.587</v>
      </c>
      <c r="I221" s="214">
        <v>0.54952373098016605</v>
      </c>
      <c r="J221" s="214">
        <v>0.127111596772642</v>
      </c>
      <c r="K221" s="214"/>
      <c r="L221" s="214">
        <v>-1203.7974154876199</v>
      </c>
      <c r="M221" s="214">
        <v>35.011803680635801</v>
      </c>
      <c r="N221" s="214">
        <v>1291.6344773882799</v>
      </c>
      <c r="O221" s="214">
        <v>7401.4204111571598</v>
      </c>
      <c r="P221" s="122"/>
    </row>
    <row r="222" spans="1:16" ht="12.75" x14ac:dyDescent="0.2">
      <c r="A222" s="122" t="s">
        <v>571</v>
      </c>
      <c r="B222" s="122">
        <v>15509</v>
      </c>
      <c r="C222" s="122">
        <v>866</v>
      </c>
      <c r="D222" s="178">
        <v>1.8776198814970599</v>
      </c>
      <c r="E222" s="122">
        <v>461.24906252300599</v>
      </c>
      <c r="F222" s="198">
        <v>0</v>
      </c>
      <c r="G222" s="122">
        <v>461.24906252300599</v>
      </c>
      <c r="H222" s="214">
        <v>13.587</v>
      </c>
      <c r="I222" s="214">
        <v>0.54952373098016605</v>
      </c>
      <c r="J222" s="214">
        <v>0.127111596772642</v>
      </c>
      <c r="K222" s="214"/>
      <c r="L222" s="214">
        <v>-1203.7974154876199</v>
      </c>
      <c r="M222" s="214">
        <v>35.011803680635801</v>
      </c>
      <c r="N222" s="214">
        <v>1291.6344773882799</v>
      </c>
      <c r="O222" s="214">
        <v>7401.4204111571598</v>
      </c>
      <c r="P222" s="122"/>
    </row>
    <row r="223" spans="1:16" ht="12.75" x14ac:dyDescent="0.2">
      <c r="A223" s="122" t="s">
        <v>572</v>
      </c>
      <c r="B223" s="122">
        <v>7032</v>
      </c>
      <c r="C223" s="122">
        <v>866</v>
      </c>
      <c r="D223" s="178">
        <v>1.8776198814970599</v>
      </c>
      <c r="E223" s="122">
        <v>461.24906252300599</v>
      </c>
      <c r="F223" s="198">
        <v>0</v>
      </c>
      <c r="G223" s="122">
        <v>461.24906252300599</v>
      </c>
      <c r="H223" s="214">
        <v>13.587</v>
      </c>
      <c r="I223" s="214">
        <v>0.54952373098016605</v>
      </c>
      <c r="J223" s="214">
        <v>0.127111596772642</v>
      </c>
      <c r="K223" s="214"/>
      <c r="L223" s="214">
        <v>-1203.7974154876199</v>
      </c>
      <c r="M223" s="214">
        <v>35.011803680635801</v>
      </c>
      <c r="N223" s="214">
        <v>1291.6344773882799</v>
      </c>
      <c r="O223" s="214">
        <v>7401.4204111571598</v>
      </c>
      <c r="P223" s="122"/>
    </row>
    <row r="224" spans="1:16" ht="12.75" x14ac:dyDescent="0.2">
      <c r="A224" s="122" t="s">
        <v>573</v>
      </c>
      <c r="B224" s="122">
        <v>30283</v>
      </c>
      <c r="C224" s="122">
        <v>866</v>
      </c>
      <c r="D224" s="178">
        <v>1.8776198814970599</v>
      </c>
      <c r="E224" s="122">
        <v>461.24906252300599</v>
      </c>
      <c r="F224" s="198">
        <v>0</v>
      </c>
      <c r="G224" s="122">
        <v>461.24906252300599</v>
      </c>
      <c r="H224" s="214">
        <v>13.587</v>
      </c>
      <c r="I224" s="214">
        <v>0.54952373098016605</v>
      </c>
      <c r="J224" s="214">
        <v>0.127111596772642</v>
      </c>
      <c r="K224" s="214"/>
      <c r="L224" s="214">
        <v>-1203.7974154876199</v>
      </c>
      <c r="M224" s="214">
        <v>35.011803680635801</v>
      </c>
      <c r="N224" s="214">
        <v>1291.6344773882799</v>
      </c>
      <c r="O224" s="214">
        <v>7401.4204111571598</v>
      </c>
      <c r="P224" s="122"/>
    </row>
    <row r="225" spans="1:16" ht="12.75" x14ac:dyDescent="0.2">
      <c r="A225" s="122" t="s">
        <v>574</v>
      </c>
      <c r="B225" s="122">
        <v>21154</v>
      </c>
      <c r="C225" s="122">
        <v>866</v>
      </c>
      <c r="D225" s="178">
        <v>1.8776198814970599</v>
      </c>
      <c r="E225" s="122">
        <v>461.24906252300599</v>
      </c>
      <c r="F225" s="198">
        <v>0</v>
      </c>
      <c r="G225" s="122">
        <v>461.24906252300599</v>
      </c>
      <c r="H225" s="214">
        <v>13.587</v>
      </c>
      <c r="I225" s="214">
        <v>0.54952373098016605</v>
      </c>
      <c r="J225" s="214">
        <v>0.127111596772642</v>
      </c>
      <c r="K225" s="214"/>
      <c r="L225" s="214">
        <v>-1203.7974154876199</v>
      </c>
      <c r="M225" s="214">
        <v>35.011803680635801</v>
      </c>
      <c r="N225" s="214">
        <v>1291.6344773882799</v>
      </c>
      <c r="O225" s="214">
        <v>7401.4204111571598</v>
      </c>
      <c r="P225" s="122"/>
    </row>
    <row r="226" spans="1:16" ht="12.75" x14ac:dyDescent="0.2">
      <c r="A226" s="122" t="s">
        <v>575</v>
      </c>
      <c r="B226" s="122">
        <v>5656</v>
      </c>
      <c r="C226" s="122">
        <v>866</v>
      </c>
      <c r="D226" s="178">
        <v>1.8776198814970599</v>
      </c>
      <c r="E226" s="122">
        <v>461.24906252300599</v>
      </c>
      <c r="F226" s="198">
        <v>0</v>
      </c>
      <c r="G226" s="122">
        <v>461.24906252300599</v>
      </c>
      <c r="H226" s="214">
        <v>13.587</v>
      </c>
      <c r="I226" s="214">
        <v>0.54952373098016605</v>
      </c>
      <c r="J226" s="214">
        <v>0.127111596772642</v>
      </c>
      <c r="K226" s="214"/>
      <c r="L226" s="214">
        <v>-1203.7974154876199</v>
      </c>
      <c r="M226" s="214">
        <v>35.011803680635801</v>
      </c>
      <c r="N226" s="214">
        <v>1291.6344773882799</v>
      </c>
      <c r="O226" s="214">
        <v>7401.4204111571598</v>
      </c>
      <c r="P226" s="122"/>
    </row>
    <row r="227" spans="1:16" ht="12.75" x14ac:dyDescent="0.2">
      <c r="A227" s="122" t="s">
        <v>576</v>
      </c>
      <c r="B227" s="122">
        <v>7492</v>
      </c>
      <c r="C227" s="122">
        <v>866</v>
      </c>
      <c r="D227" s="178">
        <v>1.8776198814970599</v>
      </c>
      <c r="E227" s="122">
        <v>461.24906252300599</v>
      </c>
      <c r="F227" s="198">
        <v>0</v>
      </c>
      <c r="G227" s="122">
        <v>461.24906252300599</v>
      </c>
      <c r="H227" s="214">
        <v>13.587</v>
      </c>
      <c r="I227" s="214">
        <v>0.54952373098016605</v>
      </c>
      <c r="J227" s="214">
        <v>0.127111596772642</v>
      </c>
      <c r="K227" s="214"/>
      <c r="L227" s="214">
        <v>-1203.7974154876199</v>
      </c>
      <c r="M227" s="214">
        <v>35.011803680635801</v>
      </c>
      <c r="N227" s="214">
        <v>1291.6344773882799</v>
      </c>
      <c r="O227" s="214">
        <v>7401.4204111571598</v>
      </c>
      <c r="P227" s="122"/>
    </row>
    <row r="228" spans="1:16" ht="12.75" x14ac:dyDescent="0.2">
      <c r="A228" s="122" t="s">
        <v>577</v>
      </c>
      <c r="B228" s="122">
        <v>23562</v>
      </c>
      <c r="C228" s="122">
        <v>866</v>
      </c>
      <c r="D228" s="178">
        <v>1.8776198814970599</v>
      </c>
      <c r="E228" s="122">
        <v>461.24906252300599</v>
      </c>
      <c r="F228" s="198">
        <v>0</v>
      </c>
      <c r="G228" s="122">
        <v>461.24906252300599</v>
      </c>
      <c r="H228" s="214">
        <v>13.587</v>
      </c>
      <c r="I228" s="214">
        <v>0.54952373098016605</v>
      </c>
      <c r="J228" s="214">
        <v>0.127111596772642</v>
      </c>
      <c r="K228" s="214"/>
      <c r="L228" s="214">
        <v>-1203.7974154876199</v>
      </c>
      <c r="M228" s="214">
        <v>35.011803680635801</v>
      </c>
      <c r="N228" s="214">
        <v>1291.6344773882799</v>
      </c>
      <c r="O228" s="214">
        <v>7401.4204111571598</v>
      </c>
      <c r="P228" s="122"/>
    </row>
    <row r="229" spans="1:16" ht="12.75" x14ac:dyDescent="0.2">
      <c r="A229" s="122" t="s">
        <v>578</v>
      </c>
      <c r="B229" s="122">
        <v>4928</v>
      </c>
      <c r="C229" s="122">
        <v>866</v>
      </c>
      <c r="D229" s="178">
        <v>1.8776198814970599</v>
      </c>
      <c r="E229" s="122">
        <v>461.24906252300599</v>
      </c>
      <c r="F229" s="198">
        <v>0</v>
      </c>
      <c r="G229" s="122">
        <v>461.24906252300599</v>
      </c>
      <c r="H229" s="214">
        <v>13.587</v>
      </c>
      <c r="I229" s="214">
        <v>0.54952373098016605</v>
      </c>
      <c r="J229" s="214">
        <v>0.127111596772642</v>
      </c>
      <c r="K229" s="214"/>
      <c r="L229" s="214">
        <v>-1203.7974154876199</v>
      </c>
      <c r="M229" s="214">
        <v>35.011803680635801</v>
      </c>
      <c r="N229" s="214">
        <v>1291.6344773882799</v>
      </c>
      <c r="O229" s="214">
        <v>7401.4204111571598</v>
      </c>
      <c r="P229" s="122"/>
    </row>
    <row r="230" spans="1:16" ht="12.75" x14ac:dyDescent="0.2">
      <c r="A230" s="122" t="s">
        <v>579</v>
      </c>
      <c r="B230" s="122">
        <v>10502</v>
      </c>
      <c r="C230" s="122">
        <v>866</v>
      </c>
      <c r="D230" s="178">
        <v>1.8776198814970599</v>
      </c>
      <c r="E230" s="122">
        <v>461.24906252300599</v>
      </c>
      <c r="F230" s="198">
        <v>0</v>
      </c>
      <c r="G230" s="122">
        <v>461.24906252300599</v>
      </c>
      <c r="H230" s="214">
        <v>13.587</v>
      </c>
      <c r="I230" s="214">
        <v>0.54952373098016605</v>
      </c>
      <c r="J230" s="214">
        <v>0.127111596772642</v>
      </c>
      <c r="K230" s="214"/>
      <c r="L230" s="214">
        <v>-1203.7974154876199</v>
      </c>
      <c r="M230" s="214">
        <v>35.011803680635801</v>
      </c>
      <c r="N230" s="214">
        <v>1291.6344773882799</v>
      </c>
      <c r="O230" s="214">
        <v>7401.4204111571598</v>
      </c>
      <c r="P230" s="122"/>
    </row>
    <row r="231" spans="1:16" ht="12.75" x14ac:dyDescent="0.2">
      <c r="A231" s="122" t="s">
        <v>568</v>
      </c>
      <c r="B231" s="122">
        <v>144200</v>
      </c>
      <c r="C231" s="122">
        <v>866</v>
      </c>
      <c r="D231" s="178">
        <v>1.8776198814970599</v>
      </c>
      <c r="E231" s="122">
        <v>461.24906252300599</v>
      </c>
      <c r="F231" s="198">
        <v>0</v>
      </c>
      <c r="G231" s="122">
        <v>461.24906252300599</v>
      </c>
      <c r="H231" s="214">
        <v>13.587</v>
      </c>
      <c r="I231" s="214">
        <v>0.54952373098016605</v>
      </c>
      <c r="J231" s="214">
        <v>0.127111596772642</v>
      </c>
      <c r="K231" s="214"/>
      <c r="L231" s="214">
        <v>-1203.7974154876199</v>
      </c>
      <c r="M231" s="214">
        <v>35.011803680635801</v>
      </c>
      <c r="N231" s="214">
        <v>1291.6344773882799</v>
      </c>
      <c r="O231" s="214">
        <v>7401.4204111571598</v>
      </c>
      <c r="P231" s="122"/>
    </row>
    <row r="232" spans="1:16" ht="12.75" x14ac:dyDescent="0.2">
      <c r="A232" s="19" t="s">
        <v>580</v>
      </c>
      <c r="B232" s="122"/>
      <c r="C232" s="122"/>
      <c r="D232" s="178"/>
      <c r="E232" s="122"/>
      <c r="F232" s="198"/>
      <c r="G232" s="122"/>
      <c r="H232" s="214"/>
      <c r="I232" s="214"/>
      <c r="J232" s="214"/>
      <c r="K232" s="214"/>
      <c r="L232" s="214"/>
      <c r="M232" s="214"/>
      <c r="N232" s="214"/>
      <c r="O232" s="214"/>
      <c r="P232" s="122"/>
    </row>
    <row r="233" spans="1:16" ht="12.75" x14ac:dyDescent="0.2">
      <c r="A233" s="122" t="s">
        <v>581</v>
      </c>
      <c r="B233" s="122">
        <v>13858</v>
      </c>
      <c r="C233" s="122">
        <v>520</v>
      </c>
      <c r="D233" s="178">
        <v>1.8776198814970599</v>
      </c>
      <c r="E233" s="122">
        <v>276.93015970145302</v>
      </c>
      <c r="F233" s="198">
        <v>3.2228241960336003E-2</v>
      </c>
      <c r="G233" s="122">
        <v>454.74351146028403</v>
      </c>
      <c r="H233" s="214">
        <v>12.257999999999999</v>
      </c>
      <c r="I233" s="214">
        <v>0.60968078826681205</v>
      </c>
      <c r="J233" s="214">
        <v>0.121142290635548</v>
      </c>
      <c r="K233" s="214"/>
      <c r="L233" s="214">
        <v>-1203.7974154876199</v>
      </c>
      <c r="M233" s="214">
        <v>35.011803680635801</v>
      </c>
      <c r="N233" s="214">
        <v>1291.6344773882799</v>
      </c>
      <c r="O233" s="214">
        <v>7401.4204111571598</v>
      </c>
      <c r="P233" s="122"/>
    </row>
    <row r="234" spans="1:16" ht="12.75" x14ac:dyDescent="0.2">
      <c r="A234" s="122" t="s">
        <v>582</v>
      </c>
      <c r="B234" s="122">
        <v>13286</v>
      </c>
      <c r="C234" s="122">
        <v>703</v>
      </c>
      <c r="D234" s="178">
        <v>1.8776198814970599</v>
      </c>
      <c r="E234" s="122">
        <v>374.57593226586198</v>
      </c>
      <c r="F234" s="198">
        <v>4.01411600974204E-2</v>
      </c>
      <c r="G234" s="122">
        <v>454.74351146028403</v>
      </c>
      <c r="H234" s="214">
        <v>12.257999999999999</v>
      </c>
      <c r="I234" s="214">
        <v>0.60968078826681205</v>
      </c>
      <c r="J234" s="214">
        <v>0.121142290635548</v>
      </c>
      <c r="K234" s="214"/>
      <c r="L234" s="214">
        <v>-1203.7974154876199</v>
      </c>
      <c r="M234" s="214">
        <v>35.011803680635801</v>
      </c>
      <c r="N234" s="214">
        <v>1291.6344773882799</v>
      </c>
      <c r="O234" s="214">
        <v>7401.4204111571598</v>
      </c>
      <c r="P234" s="122"/>
    </row>
    <row r="235" spans="1:16" ht="12.75" x14ac:dyDescent="0.2">
      <c r="A235" s="122" t="s">
        <v>583</v>
      </c>
      <c r="B235" s="122">
        <v>15645</v>
      </c>
      <c r="C235" s="122">
        <v>119</v>
      </c>
      <c r="D235" s="178">
        <v>1.8776198814970599</v>
      </c>
      <c r="E235" s="122">
        <v>63.1709456243387</v>
      </c>
      <c r="F235" s="198">
        <v>8.3602564739798206E-3</v>
      </c>
      <c r="G235" s="122">
        <v>454.74351146028403</v>
      </c>
      <c r="H235" s="214">
        <v>12.257999999999999</v>
      </c>
      <c r="I235" s="214">
        <v>0.60968078826681205</v>
      </c>
      <c r="J235" s="214">
        <v>0.121142290635548</v>
      </c>
      <c r="K235" s="214"/>
      <c r="L235" s="214">
        <v>-1203.7974154876199</v>
      </c>
      <c r="M235" s="214">
        <v>35.011803680635801</v>
      </c>
      <c r="N235" s="214">
        <v>1291.6344773882799</v>
      </c>
      <c r="O235" s="214">
        <v>7401.4204111571598</v>
      </c>
      <c r="P235" s="122"/>
    </row>
    <row r="236" spans="1:16" ht="12.75" x14ac:dyDescent="0.2">
      <c r="A236" s="122" t="s">
        <v>584</v>
      </c>
      <c r="B236" s="122">
        <v>8343</v>
      </c>
      <c r="C236" s="122">
        <v>235</v>
      </c>
      <c r="D236" s="178">
        <v>1.8776198814970599</v>
      </c>
      <c r="E236" s="122">
        <v>125.30118726461799</v>
      </c>
      <c r="F236" s="198">
        <v>8.8970624782543899E-3</v>
      </c>
      <c r="G236" s="122">
        <v>454.74351146028403</v>
      </c>
      <c r="H236" s="214">
        <v>12.257999999999999</v>
      </c>
      <c r="I236" s="214">
        <v>0.60968078826681205</v>
      </c>
      <c r="J236" s="214">
        <v>0.121142290635548</v>
      </c>
      <c r="K236" s="214"/>
      <c r="L236" s="214">
        <v>-1203.7974154876199</v>
      </c>
      <c r="M236" s="214">
        <v>35.011803680635801</v>
      </c>
      <c r="N236" s="214">
        <v>1291.6344773882799</v>
      </c>
      <c r="O236" s="214">
        <v>7401.4204111571598</v>
      </c>
      <c r="P236" s="122"/>
    </row>
    <row r="237" spans="1:16" ht="12.75" x14ac:dyDescent="0.2">
      <c r="A237" s="122" t="s">
        <v>585</v>
      </c>
      <c r="B237" s="122">
        <v>25557</v>
      </c>
      <c r="C237" s="122">
        <v>477</v>
      </c>
      <c r="D237" s="178">
        <v>1.8776198814970599</v>
      </c>
      <c r="E237" s="122">
        <v>253.800931821631</v>
      </c>
      <c r="F237" s="198">
        <v>5.5171728217108203E-2</v>
      </c>
      <c r="G237" s="122">
        <v>454.74351146028403</v>
      </c>
      <c r="H237" s="214">
        <v>12.257999999999999</v>
      </c>
      <c r="I237" s="214">
        <v>0.60968078826681205</v>
      </c>
      <c r="J237" s="214">
        <v>0.121142290635548</v>
      </c>
      <c r="K237" s="214"/>
      <c r="L237" s="214">
        <v>-1203.7974154876199</v>
      </c>
      <c r="M237" s="214">
        <v>35.011803680635801</v>
      </c>
      <c r="N237" s="214">
        <v>1291.6344773882799</v>
      </c>
      <c r="O237" s="214">
        <v>7401.4204111571598</v>
      </c>
      <c r="P237" s="122"/>
    </row>
    <row r="238" spans="1:16" ht="12.75" x14ac:dyDescent="0.2">
      <c r="A238" s="122" t="s">
        <v>586</v>
      </c>
      <c r="B238" s="122">
        <v>5803</v>
      </c>
      <c r="C238" s="122">
        <v>464</v>
      </c>
      <c r="D238" s="178">
        <v>1.8776198814970599</v>
      </c>
      <c r="E238" s="122">
        <v>246.88171100263301</v>
      </c>
      <c r="F238" s="198">
        <v>1.23763606541081E-2</v>
      </c>
      <c r="G238" s="122">
        <v>454.74351146028403</v>
      </c>
      <c r="H238" s="214">
        <v>12.257999999999999</v>
      </c>
      <c r="I238" s="214">
        <v>0.60968078826681205</v>
      </c>
      <c r="J238" s="214">
        <v>0.121142290635548</v>
      </c>
      <c r="K238" s="214"/>
      <c r="L238" s="214">
        <v>-1203.7974154876199</v>
      </c>
      <c r="M238" s="214">
        <v>35.011803680635801</v>
      </c>
      <c r="N238" s="214">
        <v>1291.6344773882799</v>
      </c>
      <c r="O238" s="214">
        <v>7401.4204111571598</v>
      </c>
      <c r="P238" s="122"/>
    </row>
    <row r="239" spans="1:16" ht="12.75" x14ac:dyDescent="0.2">
      <c r="A239" s="122" t="s">
        <v>587</v>
      </c>
      <c r="B239" s="122">
        <v>22109</v>
      </c>
      <c r="C239" s="122">
        <v>932</v>
      </c>
      <c r="D239" s="178">
        <v>1.8776198814970599</v>
      </c>
      <c r="E239" s="122">
        <v>496.59110657085301</v>
      </c>
      <c r="F239" s="198">
        <v>9.3404244743774498E-2</v>
      </c>
      <c r="G239" s="122">
        <v>454.74351146028403</v>
      </c>
      <c r="H239" s="214">
        <v>12.257999999999999</v>
      </c>
      <c r="I239" s="214">
        <v>0.60968078826681205</v>
      </c>
      <c r="J239" s="214">
        <v>0.121142290635548</v>
      </c>
      <c r="K239" s="214"/>
      <c r="L239" s="214">
        <v>-1203.7974154876199</v>
      </c>
      <c r="M239" s="214">
        <v>35.011803680635801</v>
      </c>
      <c r="N239" s="214">
        <v>1291.6344773882799</v>
      </c>
      <c r="O239" s="214">
        <v>7401.4204111571598</v>
      </c>
      <c r="P239" s="122"/>
    </row>
    <row r="240" spans="1:16" ht="12.75" x14ac:dyDescent="0.2">
      <c r="A240" s="122" t="s">
        <v>588</v>
      </c>
      <c r="B240" s="122">
        <v>4472</v>
      </c>
      <c r="C240" s="122">
        <v>981</v>
      </c>
      <c r="D240" s="178">
        <v>1.8776198814970599</v>
      </c>
      <c r="E240" s="122">
        <v>522.22254400402301</v>
      </c>
      <c r="F240" s="198">
        <v>2.0865848203191002E-2</v>
      </c>
      <c r="G240" s="122">
        <v>454.74351146028403</v>
      </c>
      <c r="H240" s="214">
        <v>12.257999999999999</v>
      </c>
      <c r="I240" s="214">
        <v>0.60968078826681205</v>
      </c>
      <c r="J240" s="214">
        <v>0.121142290635548</v>
      </c>
      <c r="K240" s="214"/>
      <c r="L240" s="214">
        <v>-1203.7974154876199</v>
      </c>
      <c r="M240" s="214">
        <v>35.011803680635801</v>
      </c>
      <c r="N240" s="214">
        <v>1291.6344773882799</v>
      </c>
      <c r="O240" s="214">
        <v>7401.4204111571598</v>
      </c>
      <c r="P240" s="122"/>
    </row>
    <row r="241" spans="1:16" ht="12.75" x14ac:dyDescent="0.2">
      <c r="A241" s="122" t="s">
        <v>589</v>
      </c>
      <c r="B241" s="122">
        <v>9985</v>
      </c>
      <c r="C241" s="122">
        <v>134</v>
      </c>
      <c r="D241" s="178">
        <v>1.8776198814970599</v>
      </c>
      <c r="E241" s="122">
        <v>71.613400000350893</v>
      </c>
      <c r="F241" s="198">
        <v>6.2527958646056E-3</v>
      </c>
      <c r="G241" s="122">
        <v>454.74351146028403</v>
      </c>
      <c r="H241" s="214">
        <v>12.257999999999999</v>
      </c>
      <c r="I241" s="214">
        <v>0.60968078826681205</v>
      </c>
      <c r="J241" s="214">
        <v>0.121142290635548</v>
      </c>
      <c r="K241" s="214"/>
      <c r="L241" s="214">
        <v>-1203.7974154876199</v>
      </c>
      <c r="M241" s="214">
        <v>35.011803680635801</v>
      </c>
      <c r="N241" s="214">
        <v>1291.6344773882799</v>
      </c>
      <c r="O241" s="214">
        <v>7401.4204111571598</v>
      </c>
      <c r="P241" s="122"/>
    </row>
    <row r="242" spans="1:16" ht="12.75" x14ac:dyDescent="0.2">
      <c r="A242" s="122" t="s">
        <v>590</v>
      </c>
      <c r="B242" s="122">
        <v>145218</v>
      </c>
      <c r="C242" s="122">
        <v>1140</v>
      </c>
      <c r="D242" s="178">
        <v>1.8776198814970599</v>
      </c>
      <c r="E242" s="122">
        <v>607.34449063861405</v>
      </c>
      <c r="F242" s="198">
        <v>0.72230230130722195</v>
      </c>
      <c r="G242" s="122">
        <v>454.74351146028403</v>
      </c>
      <c r="H242" s="214">
        <v>12.257999999999999</v>
      </c>
      <c r="I242" s="214">
        <v>0.60968078826681205</v>
      </c>
      <c r="J242" s="214">
        <v>0.121142290635548</v>
      </c>
      <c r="K242" s="214"/>
      <c r="L242" s="214">
        <v>-1203.7974154876199</v>
      </c>
      <c r="M242" s="214">
        <v>35.011803680635801</v>
      </c>
      <c r="N242" s="214">
        <v>1291.6344773882799</v>
      </c>
      <c r="O242" s="214">
        <v>7401.4204111571598</v>
      </c>
      <c r="P242" s="122"/>
    </row>
    <row r="243" spans="1:16" ht="12.75" x14ac:dyDescent="0.2">
      <c r="A243" s="19" t="s">
        <v>591</v>
      </c>
      <c r="B243" s="122"/>
      <c r="C243" s="122"/>
      <c r="D243" s="178"/>
      <c r="E243" s="122"/>
      <c r="F243" s="198"/>
      <c r="G243" s="122"/>
      <c r="H243" s="214"/>
      <c r="I243" s="214"/>
      <c r="J243" s="214"/>
      <c r="K243" s="214"/>
      <c r="L243" s="214"/>
      <c r="M243" s="214"/>
      <c r="N243" s="214"/>
      <c r="O243" s="214"/>
      <c r="P243" s="122"/>
    </row>
    <row r="244" spans="1:16" ht="12.75" x14ac:dyDescent="0.2">
      <c r="A244" s="122" t="s">
        <v>592</v>
      </c>
      <c r="B244" s="122">
        <v>22781</v>
      </c>
      <c r="C244" s="122">
        <v>632</v>
      </c>
      <c r="D244" s="178">
        <v>1.8776198814970599</v>
      </c>
      <c r="E244" s="122">
        <v>336.67824545726103</v>
      </c>
      <c r="F244" s="198">
        <v>5.8580050873733802E-2</v>
      </c>
      <c r="G244" s="122">
        <v>452.419419959224</v>
      </c>
      <c r="H244" s="214">
        <v>18.457000000000001</v>
      </c>
      <c r="I244" s="214">
        <v>0.42255931793273299</v>
      </c>
      <c r="J244" s="214">
        <v>0.12384531078753699</v>
      </c>
      <c r="K244" s="214"/>
      <c r="L244" s="214">
        <v>-1203.7974154876199</v>
      </c>
      <c r="M244" s="214">
        <v>35.011803680635801</v>
      </c>
      <c r="N244" s="214">
        <v>1291.6344773882799</v>
      </c>
      <c r="O244" s="214">
        <v>7401.4204111571598</v>
      </c>
      <c r="P244" s="122"/>
    </row>
    <row r="245" spans="1:16" ht="12.75" x14ac:dyDescent="0.2">
      <c r="A245" s="122" t="s">
        <v>593</v>
      </c>
      <c r="B245" s="122">
        <v>50988</v>
      </c>
      <c r="C245" s="122">
        <v>633</v>
      </c>
      <c r="D245" s="178">
        <v>1.8776198814970599</v>
      </c>
      <c r="E245" s="122">
        <v>337.072772509125</v>
      </c>
      <c r="F245" s="198">
        <v>0.131195532744322</v>
      </c>
      <c r="G245" s="122">
        <v>452.419419959224</v>
      </c>
      <c r="H245" s="214">
        <v>18.457000000000001</v>
      </c>
      <c r="I245" s="214">
        <v>0.42255931793273299</v>
      </c>
      <c r="J245" s="214">
        <v>0.12384531078753699</v>
      </c>
      <c r="K245" s="214"/>
      <c r="L245" s="214">
        <v>-1203.7974154876199</v>
      </c>
      <c r="M245" s="214">
        <v>35.011803680635801</v>
      </c>
      <c r="N245" s="214">
        <v>1291.6344773882799</v>
      </c>
      <c r="O245" s="214">
        <v>7401.4204111571598</v>
      </c>
      <c r="P245" s="122"/>
    </row>
    <row r="246" spans="1:16" ht="12.75" x14ac:dyDescent="0.2">
      <c r="A246" s="122" t="s">
        <v>594</v>
      </c>
      <c r="B246" s="122">
        <v>57062</v>
      </c>
      <c r="C246" s="122">
        <v>1232</v>
      </c>
      <c r="D246" s="178">
        <v>1.8776198814970599</v>
      </c>
      <c r="E246" s="122">
        <v>655.91763254910097</v>
      </c>
      <c r="F246" s="198">
        <v>0.292027273137765</v>
      </c>
      <c r="G246" s="122">
        <v>452.419419959224</v>
      </c>
      <c r="H246" s="214">
        <v>18.457000000000001</v>
      </c>
      <c r="I246" s="214">
        <v>0.42255931793273299</v>
      </c>
      <c r="J246" s="214">
        <v>0.12384531078753699</v>
      </c>
      <c r="K246" s="214"/>
      <c r="L246" s="214">
        <v>-1203.7974154876199</v>
      </c>
      <c r="M246" s="214">
        <v>35.011803680635801</v>
      </c>
      <c r="N246" s="214">
        <v>1291.6344773882799</v>
      </c>
      <c r="O246" s="214">
        <v>7401.4204111571598</v>
      </c>
      <c r="P246" s="122"/>
    </row>
    <row r="247" spans="1:16" ht="12.75" x14ac:dyDescent="0.2">
      <c r="A247" s="122" t="s">
        <v>595</v>
      </c>
      <c r="B247" s="122">
        <v>10079</v>
      </c>
      <c r="C247" s="122">
        <v>624</v>
      </c>
      <c r="D247" s="178">
        <v>1.8776198814970599</v>
      </c>
      <c r="E247" s="122">
        <v>332.16652375196497</v>
      </c>
      <c r="F247" s="198">
        <v>2.6746338746820399E-2</v>
      </c>
      <c r="G247" s="122">
        <v>452.419419959224</v>
      </c>
      <c r="H247" s="214">
        <v>18.457000000000001</v>
      </c>
      <c r="I247" s="214">
        <v>0.42255931793273299</v>
      </c>
      <c r="J247" s="214">
        <v>0.12384531078753699</v>
      </c>
      <c r="K247" s="214"/>
      <c r="L247" s="214">
        <v>-1203.7974154876199</v>
      </c>
      <c r="M247" s="214">
        <v>35.011803680635801</v>
      </c>
      <c r="N247" s="214">
        <v>1291.6344773882799</v>
      </c>
      <c r="O247" s="214">
        <v>7401.4204111571598</v>
      </c>
      <c r="P247" s="122"/>
    </row>
    <row r="248" spans="1:16" ht="12.75" x14ac:dyDescent="0.2">
      <c r="A248" s="122" t="s">
        <v>596</v>
      </c>
      <c r="B248" s="122">
        <v>15235</v>
      </c>
      <c r="C248" s="122">
        <v>785</v>
      </c>
      <c r="D248" s="178">
        <v>1.8776198814970599</v>
      </c>
      <c r="E248" s="122">
        <v>417.82294279528901</v>
      </c>
      <c r="F248" s="198">
        <v>5.0760848296934002E-2</v>
      </c>
      <c r="G248" s="122">
        <v>452.419419959224</v>
      </c>
      <c r="H248" s="214">
        <v>18.457000000000001</v>
      </c>
      <c r="I248" s="214">
        <v>0.42255931793273299</v>
      </c>
      <c r="J248" s="214">
        <v>0.12384531078753699</v>
      </c>
      <c r="K248" s="214"/>
      <c r="L248" s="214">
        <v>-1203.7974154876199</v>
      </c>
      <c r="M248" s="214">
        <v>35.011803680635801</v>
      </c>
      <c r="N248" s="214">
        <v>1291.6344773882799</v>
      </c>
      <c r="O248" s="214">
        <v>7401.4204111571598</v>
      </c>
      <c r="P248" s="122"/>
    </row>
    <row r="249" spans="1:16" ht="12.75" x14ac:dyDescent="0.2">
      <c r="A249" s="122" t="s">
        <v>597</v>
      </c>
      <c r="B249" s="122">
        <v>15326</v>
      </c>
      <c r="C249" s="122">
        <v>633</v>
      </c>
      <c r="D249" s="178">
        <v>1.8776198814970599</v>
      </c>
      <c r="E249" s="122">
        <v>337.127560360622</v>
      </c>
      <c r="F249" s="198">
        <v>4.1248363160192099E-2</v>
      </c>
      <c r="G249" s="122">
        <v>452.419419959224</v>
      </c>
      <c r="H249" s="214">
        <v>18.457000000000001</v>
      </c>
      <c r="I249" s="214">
        <v>0.42255931793273299</v>
      </c>
      <c r="J249" s="214">
        <v>0.12384531078753699</v>
      </c>
      <c r="K249" s="214"/>
      <c r="L249" s="214">
        <v>-1203.7974154876199</v>
      </c>
      <c r="M249" s="214">
        <v>35.011803680635801</v>
      </c>
      <c r="N249" s="214">
        <v>1291.6344773882799</v>
      </c>
      <c r="O249" s="214">
        <v>7401.4204111571598</v>
      </c>
      <c r="P249" s="122"/>
    </row>
    <row r="250" spans="1:16" ht="12.75" x14ac:dyDescent="0.2">
      <c r="A250" s="122" t="s">
        <v>598</v>
      </c>
      <c r="B250" s="122">
        <v>26362</v>
      </c>
      <c r="C250" s="122">
        <v>827</v>
      </c>
      <c r="D250" s="178">
        <v>1.8776198814970599</v>
      </c>
      <c r="E250" s="122">
        <v>440.32030986595902</v>
      </c>
      <c r="F250" s="198">
        <v>9.0300877496651097E-2</v>
      </c>
      <c r="G250" s="122">
        <v>452.419419959224</v>
      </c>
      <c r="H250" s="214">
        <v>18.457000000000001</v>
      </c>
      <c r="I250" s="214">
        <v>0.42255931793273299</v>
      </c>
      <c r="J250" s="214">
        <v>0.12384531078753699</v>
      </c>
      <c r="K250" s="214"/>
      <c r="L250" s="214">
        <v>-1203.7974154876199</v>
      </c>
      <c r="M250" s="214">
        <v>35.011803680635801</v>
      </c>
      <c r="N250" s="214">
        <v>1291.6344773882799</v>
      </c>
      <c r="O250" s="214">
        <v>7401.4204111571598</v>
      </c>
      <c r="P250" s="122"/>
    </row>
    <row r="251" spans="1:16" ht="12.75" x14ac:dyDescent="0.2">
      <c r="A251" s="122" t="s">
        <v>599</v>
      </c>
      <c r="B251" s="122">
        <v>10036</v>
      </c>
      <c r="C251" s="122">
        <v>737</v>
      </c>
      <c r="D251" s="178">
        <v>1.8776198814970599</v>
      </c>
      <c r="E251" s="122">
        <v>392.40397722293199</v>
      </c>
      <c r="F251" s="198">
        <v>3.2654013455952098E-2</v>
      </c>
      <c r="G251" s="122">
        <v>452.419419959224</v>
      </c>
      <c r="H251" s="214">
        <v>18.457000000000001</v>
      </c>
      <c r="I251" s="214">
        <v>0.42255931793273299</v>
      </c>
      <c r="J251" s="214">
        <v>0.12384531078753699</v>
      </c>
      <c r="K251" s="214"/>
      <c r="L251" s="214">
        <v>-1203.7974154876199</v>
      </c>
      <c r="M251" s="214">
        <v>35.011803680635801</v>
      </c>
      <c r="N251" s="214">
        <v>1291.6344773882799</v>
      </c>
      <c r="O251" s="214">
        <v>7401.4204111571598</v>
      </c>
      <c r="P251" s="122"/>
    </row>
    <row r="252" spans="1:16" ht="12.75" x14ac:dyDescent="0.2">
      <c r="A252" s="122" t="s">
        <v>600</v>
      </c>
      <c r="B252" s="122">
        <v>20101</v>
      </c>
      <c r="C252" s="122">
        <v>853</v>
      </c>
      <c r="D252" s="178">
        <v>1.8776198814970599</v>
      </c>
      <c r="E252" s="122">
        <v>454.41898737453801</v>
      </c>
      <c r="F252" s="198">
        <v>7.3194960791101604E-2</v>
      </c>
      <c r="G252" s="122">
        <v>452.419419959224</v>
      </c>
      <c r="H252" s="214">
        <v>18.457000000000001</v>
      </c>
      <c r="I252" s="214">
        <v>0.42255931793273299</v>
      </c>
      <c r="J252" s="214">
        <v>0.12384531078753699</v>
      </c>
      <c r="K252" s="214"/>
      <c r="L252" s="214">
        <v>-1203.7974154876199</v>
      </c>
      <c r="M252" s="214">
        <v>35.011803680635801</v>
      </c>
      <c r="N252" s="214">
        <v>1291.6344773882799</v>
      </c>
      <c r="O252" s="214">
        <v>7401.4204111571598</v>
      </c>
      <c r="P252" s="122"/>
    </row>
    <row r="253" spans="1:16" ht="12.75" x14ac:dyDescent="0.2">
      <c r="A253" s="122" t="s">
        <v>601</v>
      </c>
      <c r="B253" s="122">
        <v>6750</v>
      </c>
      <c r="C253" s="122">
        <v>659</v>
      </c>
      <c r="D253" s="178">
        <v>1.8776198814970599</v>
      </c>
      <c r="E253" s="122">
        <v>350.76778955923299</v>
      </c>
      <c r="F253" s="198">
        <v>1.9446409488402899E-2</v>
      </c>
      <c r="G253" s="122">
        <v>452.419419959224</v>
      </c>
      <c r="H253" s="214">
        <v>18.457000000000001</v>
      </c>
      <c r="I253" s="214">
        <v>0.42255931793273299</v>
      </c>
      <c r="J253" s="214">
        <v>0.12384531078753699</v>
      </c>
      <c r="K253" s="214"/>
      <c r="L253" s="214">
        <v>-1203.7974154876199</v>
      </c>
      <c r="M253" s="214">
        <v>35.011803680635801</v>
      </c>
      <c r="N253" s="214">
        <v>1291.6344773882799</v>
      </c>
      <c r="O253" s="214">
        <v>7401.4204111571598</v>
      </c>
      <c r="P253" s="122"/>
    </row>
    <row r="254" spans="1:16" ht="12.75" x14ac:dyDescent="0.2">
      <c r="A254" s="122" t="s">
        <v>602</v>
      </c>
      <c r="B254" s="122">
        <v>10759</v>
      </c>
      <c r="C254" s="122">
        <v>1387</v>
      </c>
      <c r="D254" s="178">
        <v>1.8776198814970599</v>
      </c>
      <c r="E254" s="122">
        <v>738.66094787272903</v>
      </c>
      <c r="F254" s="198">
        <v>6.3765258357290105E-2</v>
      </c>
      <c r="G254" s="122">
        <v>452.419419959224</v>
      </c>
      <c r="H254" s="214">
        <v>18.457000000000001</v>
      </c>
      <c r="I254" s="214">
        <v>0.42255931793273299</v>
      </c>
      <c r="J254" s="214">
        <v>0.12384531078753699</v>
      </c>
      <c r="K254" s="214"/>
      <c r="L254" s="214">
        <v>-1203.7974154876199</v>
      </c>
      <c r="M254" s="214">
        <v>35.011803680635801</v>
      </c>
      <c r="N254" s="214">
        <v>1291.6344773882799</v>
      </c>
      <c r="O254" s="214">
        <v>7401.4204111571598</v>
      </c>
      <c r="P254" s="122"/>
    </row>
    <row r="255" spans="1:16" ht="12.75" x14ac:dyDescent="0.2">
      <c r="A255" s="122" t="s">
        <v>603</v>
      </c>
      <c r="B255" s="122">
        <v>10790</v>
      </c>
      <c r="C255" s="122">
        <v>556</v>
      </c>
      <c r="D255" s="178">
        <v>1.8776198814970599</v>
      </c>
      <c r="E255" s="122">
        <v>296.34301197719799</v>
      </c>
      <c r="F255" s="198">
        <v>2.5489546802329999E-2</v>
      </c>
      <c r="G255" s="122">
        <v>452.419419959224</v>
      </c>
      <c r="H255" s="214">
        <v>18.457000000000001</v>
      </c>
      <c r="I255" s="214">
        <v>0.42255931793273299</v>
      </c>
      <c r="J255" s="214">
        <v>0.12384531078753699</v>
      </c>
      <c r="K255" s="214"/>
      <c r="L255" s="214">
        <v>-1203.7974154876199</v>
      </c>
      <c r="M255" s="214">
        <v>35.011803680635801</v>
      </c>
      <c r="N255" s="214">
        <v>1291.6344773882799</v>
      </c>
      <c r="O255" s="214">
        <v>7401.4204111571598</v>
      </c>
      <c r="P255" s="122"/>
    </row>
    <row r="256" spans="1:16" ht="12.75" x14ac:dyDescent="0.2">
      <c r="A256" s="122" t="s">
        <v>604</v>
      </c>
      <c r="B256" s="122">
        <v>11009</v>
      </c>
      <c r="C256" s="122">
        <v>675</v>
      </c>
      <c r="D256" s="178">
        <v>1.8776198814970599</v>
      </c>
      <c r="E256" s="122">
        <v>359.234357786217</v>
      </c>
      <c r="F256" s="198">
        <v>3.1306913108264701E-2</v>
      </c>
      <c r="G256" s="122">
        <v>452.419419959224</v>
      </c>
      <c r="H256" s="214">
        <v>18.457000000000001</v>
      </c>
      <c r="I256" s="214">
        <v>0.42255931793273299</v>
      </c>
      <c r="J256" s="214">
        <v>0.12384531078753699</v>
      </c>
      <c r="K256" s="214"/>
      <c r="L256" s="214">
        <v>-1203.7974154876199</v>
      </c>
      <c r="M256" s="214">
        <v>35.011803680635801</v>
      </c>
      <c r="N256" s="214">
        <v>1291.6344773882799</v>
      </c>
      <c r="O256" s="214">
        <v>7401.4204111571598</v>
      </c>
      <c r="P256" s="122"/>
    </row>
    <row r="257" spans="1:16" ht="12.75" x14ac:dyDescent="0.2">
      <c r="A257" s="122" t="s">
        <v>605</v>
      </c>
      <c r="B257" s="122">
        <v>6715</v>
      </c>
      <c r="C257" s="122">
        <v>1379</v>
      </c>
      <c r="D257" s="178">
        <v>1.8776198814970599</v>
      </c>
      <c r="E257" s="122">
        <v>734.69445356203505</v>
      </c>
      <c r="F257" s="198">
        <v>4.0390433329821299E-2</v>
      </c>
      <c r="G257" s="122">
        <v>452.419419959224</v>
      </c>
      <c r="H257" s="214">
        <v>18.457000000000001</v>
      </c>
      <c r="I257" s="214">
        <v>0.42255931793273299</v>
      </c>
      <c r="J257" s="214">
        <v>0.12384531078753699</v>
      </c>
      <c r="K257" s="214"/>
      <c r="L257" s="214">
        <v>-1203.7974154876199</v>
      </c>
      <c r="M257" s="214">
        <v>35.011803680635801</v>
      </c>
      <c r="N257" s="214">
        <v>1291.6344773882799</v>
      </c>
      <c r="O257" s="214">
        <v>7401.4204111571598</v>
      </c>
      <c r="P257" s="122"/>
    </row>
    <row r="258" spans="1:16" ht="12.75" x14ac:dyDescent="0.2">
      <c r="A258" s="122" t="s">
        <v>606</v>
      </c>
      <c r="B258" s="122">
        <v>7035</v>
      </c>
      <c r="C258" s="122">
        <v>738</v>
      </c>
      <c r="D258" s="178">
        <v>1.8776198814970599</v>
      </c>
      <c r="E258" s="122">
        <v>392.88177182076902</v>
      </c>
      <c r="F258" s="198">
        <v>2.2893180210418598E-2</v>
      </c>
      <c r="G258" s="122">
        <v>452.419419959224</v>
      </c>
      <c r="H258" s="214">
        <v>18.457000000000001</v>
      </c>
      <c r="I258" s="214">
        <v>0.42255931793273299</v>
      </c>
      <c r="J258" s="214">
        <v>0.12384531078753699</v>
      </c>
      <c r="K258" s="214"/>
      <c r="L258" s="214">
        <v>-1203.7974154876199</v>
      </c>
      <c r="M258" s="214">
        <v>35.011803680635801</v>
      </c>
      <c r="N258" s="214">
        <v>1291.6344773882799</v>
      </c>
      <c r="O258" s="214">
        <v>7401.4204111571598</v>
      </c>
      <c r="P258" s="122"/>
    </row>
    <row r="259" spans="1:16" ht="12.75" x14ac:dyDescent="0.2">
      <c r="A259" s="19" t="s">
        <v>607</v>
      </c>
      <c r="B259" s="122"/>
      <c r="C259" s="122"/>
      <c r="D259" s="178"/>
      <c r="E259" s="122"/>
      <c r="F259" s="198"/>
      <c r="G259" s="122"/>
      <c r="H259" s="214"/>
      <c r="I259" s="214"/>
      <c r="J259" s="214"/>
      <c r="K259" s="214"/>
      <c r="L259" s="214"/>
      <c r="M259" s="214"/>
      <c r="N259" s="214"/>
      <c r="O259" s="214"/>
      <c r="P259" s="122"/>
    </row>
    <row r="260" spans="1:16" ht="12.75" x14ac:dyDescent="0.2">
      <c r="A260" s="122" t="s">
        <v>608</v>
      </c>
      <c r="B260" s="122">
        <v>26594</v>
      </c>
      <c r="C260" s="122">
        <v>683</v>
      </c>
      <c r="D260" s="178">
        <v>1.8776198814970599</v>
      </c>
      <c r="E260" s="122">
        <v>363.97999980067601</v>
      </c>
      <c r="F260" s="198">
        <v>0</v>
      </c>
      <c r="G260" s="122">
        <v>363.97999980067601</v>
      </c>
      <c r="H260" s="214">
        <v>16.533000000000001</v>
      </c>
      <c r="I260" s="214">
        <v>0.502684385146284</v>
      </c>
      <c r="J260" s="214">
        <v>9.5065912034490704E-2</v>
      </c>
      <c r="K260" s="214"/>
      <c r="L260" s="214">
        <v>-1203.7974154876199</v>
      </c>
      <c r="M260" s="214">
        <v>35.011803680635801</v>
      </c>
      <c r="N260" s="214">
        <v>1291.6344773882799</v>
      </c>
      <c r="O260" s="214">
        <v>7401.4204111571598</v>
      </c>
      <c r="P260" s="122"/>
    </row>
    <row r="261" spans="1:16" ht="12.75" x14ac:dyDescent="0.2">
      <c r="A261" s="122" t="s">
        <v>609</v>
      </c>
      <c r="B261" s="122">
        <v>98877</v>
      </c>
      <c r="C261" s="122">
        <v>683</v>
      </c>
      <c r="D261" s="178">
        <v>1.8776198814970599</v>
      </c>
      <c r="E261" s="122">
        <v>363.97999980067601</v>
      </c>
      <c r="F261" s="198">
        <v>0</v>
      </c>
      <c r="G261" s="122">
        <v>363.97999980067601</v>
      </c>
      <c r="H261" s="214">
        <v>16.533000000000001</v>
      </c>
      <c r="I261" s="214">
        <v>0.502684385146284</v>
      </c>
      <c r="J261" s="214">
        <v>9.5065912034490704E-2</v>
      </c>
      <c r="K261" s="214"/>
      <c r="L261" s="214">
        <v>-1203.7974154876199</v>
      </c>
      <c r="M261" s="214">
        <v>35.011803680635801</v>
      </c>
      <c r="N261" s="214">
        <v>1291.6344773882799</v>
      </c>
      <c r="O261" s="214">
        <v>7401.4204111571598</v>
      </c>
      <c r="P261" s="122"/>
    </row>
    <row r="262" spans="1:16" ht="12.75" x14ac:dyDescent="0.2">
      <c r="A262" s="122" t="s">
        <v>610</v>
      </c>
      <c r="B262" s="122">
        <v>9435</v>
      </c>
      <c r="C262" s="122">
        <v>683</v>
      </c>
      <c r="D262" s="178">
        <v>1.8776198814970599</v>
      </c>
      <c r="E262" s="122">
        <v>363.97999980067601</v>
      </c>
      <c r="F262" s="198">
        <v>0</v>
      </c>
      <c r="G262" s="122">
        <v>363.97999980067601</v>
      </c>
      <c r="H262" s="214">
        <v>16.533000000000001</v>
      </c>
      <c r="I262" s="214">
        <v>0.502684385146284</v>
      </c>
      <c r="J262" s="214">
        <v>9.5065912034490704E-2</v>
      </c>
      <c r="K262" s="214"/>
      <c r="L262" s="214">
        <v>-1203.7974154876199</v>
      </c>
      <c r="M262" s="214">
        <v>35.011803680635801</v>
      </c>
      <c r="N262" s="214">
        <v>1291.6344773882799</v>
      </c>
      <c r="O262" s="214">
        <v>7401.4204111571598</v>
      </c>
      <c r="P262" s="122"/>
    </row>
    <row r="263" spans="1:16" ht="12.75" x14ac:dyDescent="0.2">
      <c r="A263" s="122" t="s">
        <v>611</v>
      </c>
      <c r="B263" s="122">
        <v>36975</v>
      </c>
      <c r="C263" s="122">
        <v>683</v>
      </c>
      <c r="D263" s="178">
        <v>1.8776198814970599</v>
      </c>
      <c r="E263" s="122">
        <v>363.97999980067601</v>
      </c>
      <c r="F263" s="198">
        <v>0</v>
      </c>
      <c r="G263" s="122">
        <v>363.97999980067601</v>
      </c>
      <c r="H263" s="214">
        <v>16.533000000000001</v>
      </c>
      <c r="I263" s="214">
        <v>0.502684385146284</v>
      </c>
      <c r="J263" s="214">
        <v>9.5065912034490704E-2</v>
      </c>
      <c r="K263" s="214"/>
      <c r="L263" s="214">
        <v>-1203.7974154876199</v>
      </c>
      <c r="M263" s="214">
        <v>35.011803680635801</v>
      </c>
      <c r="N263" s="214">
        <v>1291.6344773882799</v>
      </c>
      <c r="O263" s="214">
        <v>7401.4204111571598</v>
      </c>
      <c r="P263" s="122"/>
    </row>
    <row r="264" spans="1:16" ht="12.75" x14ac:dyDescent="0.2">
      <c r="A264" s="122" t="s">
        <v>612</v>
      </c>
      <c r="B264" s="122">
        <v>19027</v>
      </c>
      <c r="C264" s="122">
        <v>683</v>
      </c>
      <c r="D264" s="178">
        <v>1.8776198814970599</v>
      </c>
      <c r="E264" s="122">
        <v>363.97999980067601</v>
      </c>
      <c r="F264" s="198">
        <v>0</v>
      </c>
      <c r="G264" s="122">
        <v>363.97999980067601</v>
      </c>
      <c r="H264" s="214">
        <v>16.533000000000001</v>
      </c>
      <c r="I264" s="214">
        <v>0.502684385146284</v>
      </c>
      <c r="J264" s="214">
        <v>9.5065912034490704E-2</v>
      </c>
      <c r="K264" s="214"/>
      <c r="L264" s="214">
        <v>-1203.7974154876199</v>
      </c>
      <c r="M264" s="214">
        <v>35.011803680635801</v>
      </c>
      <c r="N264" s="214">
        <v>1291.6344773882799</v>
      </c>
      <c r="O264" s="214">
        <v>7401.4204111571598</v>
      </c>
      <c r="P264" s="122"/>
    </row>
    <row r="265" spans="1:16" ht="12.75" x14ac:dyDescent="0.2">
      <c r="A265" s="122" t="s">
        <v>613</v>
      </c>
      <c r="B265" s="122">
        <v>9490</v>
      </c>
      <c r="C265" s="122">
        <v>683</v>
      </c>
      <c r="D265" s="178">
        <v>1.8776198814970599</v>
      </c>
      <c r="E265" s="122">
        <v>363.97999980067601</v>
      </c>
      <c r="F265" s="198">
        <v>0</v>
      </c>
      <c r="G265" s="122">
        <v>363.97999980067601</v>
      </c>
      <c r="H265" s="214">
        <v>16.533000000000001</v>
      </c>
      <c r="I265" s="214">
        <v>0.502684385146284</v>
      </c>
      <c r="J265" s="214">
        <v>9.5065912034490704E-2</v>
      </c>
      <c r="K265" s="214"/>
      <c r="L265" s="214">
        <v>-1203.7974154876199</v>
      </c>
      <c r="M265" s="214">
        <v>35.011803680635801</v>
      </c>
      <c r="N265" s="214">
        <v>1291.6344773882799</v>
      </c>
      <c r="O265" s="214">
        <v>7401.4204111571598</v>
      </c>
      <c r="P265" s="122"/>
    </row>
    <row r="266" spans="1:16" ht="12.75" x14ac:dyDescent="0.2">
      <c r="A266" s="122" t="s">
        <v>614</v>
      </c>
      <c r="B266" s="122">
        <v>5849</v>
      </c>
      <c r="C266" s="122">
        <v>683</v>
      </c>
      <c r="D266" s="178">
        <v>1.8776198814970599</v>
      </c>
      <c r="E266" s="122">
        <v>363.97999980067601</v>
      </c>
      <c r="F266" s="198">
        <v>0</v>
      </c>
      <c r="G266" s="122">
        <v>363.97999980067601</v>
      </c>
      <c r="H266" s="214">
        <v>16.533000000000001</v>
      </c>
      <c r="I266" s="214">
        <v>0.502684385146284</v>
      </c>
      <c r="J266" s="214">
        <v>9.5065912034490704E-2</v>
      </c>
      <c r="K266" s="214"/>
      <c r="L266" s="214">
        <v>-1203.7974154876199</v>
      </c>
      <c r="M266" s="214">
        <v>35.011803680635801</v>
      </c>
      <c r="N266" s="214">
        <v>1291.6344773882799</v>
      </c>
      <c r="O266" s="214">
        <v>7401.4204111571598</v>
      </c>
      <c r="P266" s="122"/>
    </row>
    <row r="267" spans="1:16" ht="12.75" x14ac:dyDescent="0.2">
      <c r="A267" s="122" t="s">
        <v>615</v>
      </c>
      <c r="B267" s="122">
        <v>11469</v>
      </c>
      <c r="C267" s="122">
        <v>683</v>
      </c>
      <c r="D267" s="178">
        <v>1.8776198814970599</v>
      </c>
      <c r="E267" s="122">
        <v>363.97999980067601</v>
      </c>
      <c r="F267" s="198">
        <v>0</v>
      </c>
      <c r="G267" s="122">
        <v>363.97999980067601</v>
      </c>
      <c r="H267" s="214">
        <v>16.533000000000001</v>
      </c>
      <c r="I267" s="214">
        <v>0.502684385146284</v>
      </c>
      <c r="J267" s="214">
        <v>9.5065912034490704E-2</v>
      </c>
      <c r="K267" s="214"/>
      <c r="L267" s="214">
        <v>-1203.7974154876199</v>
      </c>
      <c r="M267" s="214">
        <v>35.011803680635801</v>
      </c>
      <c r="N267" s="214">
        <v>1291.6344773882799</v>
      </c>
      <c r="O267" s="214">
        <v>7401.4204111571598</v>
      </c>
      <c r="P267" s="122"/>
    </row>
    <row r="268" spans="1:16" ht="12.75" x14ac:dyDescent="0.2">
      <c r="A268" s="122" t="s">
        <v>616</v>
      </c>
      <c r="B268" s="122">
        <v>38314</v>
      </c>
      <c r="C268" s="122">
        <v>683</v>
      </c>
      <c r="D268" s="178">
        <v>1.8776198814970599</v>
      </c>
      <c r="E268" s="122">
        <v>363.97999980067601</v>
      </c>
      <c r="F268" s="198">
        <v>0</v>
      </c>
      <c r="G268" s="122">
        <v>363.97999980067601</v>
      </c>
      <c r="H268" s="214">
        <v>16.533000000000001</v>
      </c>
      <c r="I268" s="214">
        <v>0.502684385146284</v>
      </c>
      <c r="J268" s="214">
        <v>9.5065912034490704E-2</v>
      </c>
      <c r="K268" s="214"/>
      <c r="L268" s="214">
        <v>-1203.7974154876199</v>
      </c>
      <c r="M268" s="214">
        <v>35.011803680635801</v>
      </c>
      <c r="N268" s="214">
        <v>1291.6344773882799</v>
      </c>
      <c r="O268" s="214">
        <v>7401.4204111571598</v>
      </c>
      <c r="P268" s="122"/>
    </row>
    <row r="269" spans="1:16" ht="12.75" x14ac:dyDescent="0.2">
      <c r="A269" s="122" t="s">
        <v>617</v>
      </c>
      <c r="B269" s="122">
        <v>25785</v>
      </c>
      <c r="C269" s="122">
        <v>683</v>
      </c>
      <c r="D269" s="178">
        <v>1.8776198814970599</v>
      </c>
      <c r="E269" s="122">
        <v>363.97999980067601</v>
      </c>
      <c r="F269" s="198">
        <v>0</v>
      </c>
      <c r="G269" s="122">
        <v>363.97999980067601</v>
      </c>
      <c r="H269" s="214">
        <v>16.533000000000001</v>
      </c>
      <c r="I269" s="214">
        <v>0.502684385146284</v>
      </c>
      <c r="J269" s="214">
        <v>9.5065912034490704E-2</v>
      </c>
      <c r="K269" s="214"/>
      <c r="L269" s="214">
        <v>-1203.7974154876199</v>
      </c>
      <c r="M269" s="214">
        <v>35.011803680635801</v>
      </c>
      <c r="N269" s="214">
        <v>1291.6344773882799</v>
      </c>
      <c r="O269" s="214">
        <v>7401.4204111571598</v>
      </c>
      <c r="P269" s="122"/>
    </row>
    <row r="270" spans="1:16" ht="12.75" x14ac:dyDescent="0.2">
      <c r="A270" s="19" t="s">
        <v>618</v>
      </c>
      <c r="B270" s="122"/>
      <c r="C270" s="122"/>
      <c r="D270" s="178"/>
      <c r="E270" s="122"/>
      <c r="F270" s="198"/>
      <c r="G270" s="122"/>
      <c r="H270" s="214"/>
      <c r="I270" s="214"/>
      <c r="J270" s="214"/>
      <c r="K270" s="214"/>
      <c r="L270" s="214"/>
      <c r="M270" s="214"/>
      <c r="N270" s="214"/>
      <c r="O270" s="214"/>
      <c r="P270" s="122"/>
    </row>
    <row r="271" spans="1:16" ht="12.75" x14ac:dyDescent="0.2">
      <c r="A271" s="122" t="s">
        <v>619</v>
      </c>
      <c r="B271" s="122">
        <v>25066</v>
      </c>
      <c r="C271" s="122">
        <v>458</v>
      </c>
      <c r="D271" s="178">
        <v>1.8776198814970599</v>
      </c>
      <c r="E271" s="122">
        <v>243.71517705600999</v>
      </c>
      <c r="F271" s="198">
        <v>9.2842839822531206E-2</v>
      </c>
      <c r="G271" s="122">
        <v>266.50784049375397</v>
      </c>
      <c r="H271" s="214">
        <v>17.887</v>
      </c>
      <c r="I271" s="214">
        <v>0.44496242266202501</v>
      </c>
      <c r="J271" s="214">
        <v>7.2395314415511502E-2</v>
      </c>
      <c r="K271" s="214"/>
      <c r="L271" s="214">
        <v>-1203.7974154876199</v>
      </c>
      <c r="M271" s="214">
        <v>35.011803680635801</v>
      </c>
      <c r="N271" s="214">
        <v>1291.6344773882799</v>
      </c>
      <c r="O271" s="214">
        <v>7401.4204111571598</v>
      </c>
      <c r="P271" s="122"/>
    </row>
    <row r="272" spans="1:16" ht="12.75" x14ac:dyDescent="0.2">
      <c r="A272" s="122" t="s">
        <v>620</v>
      </c>
      <c r="B272" s="122">
        <v>18359</v>
      </c>
      <c r="C272" s="122">
        <v>349</v>
      </c>
      <c r="D272" s="178">
        <v>1.8776198814970599</v>
      </c>
      <c r="E272" s="122">
        <v>185.97913410772901</v>
      </c>
      <c r="F272" s="198">
        <v>5.5168437914740603E-2</v>
      </c>
      <c r="G272" s="122">
        <v>266.50784049375397</v>
      </c>
      <c r="H272" s="214">
        <v>17.887</v>
      </c>
      <c r="I272" s="214">
        <v>0.44496242266202501</v>
      </c>
      <c r="J272" s="214">
        <v>7.2395314415511502E-2</v>
      </c>
      <c r="K272" s="214"/>
      <c r="L272" s="214">
        <v>-1203.7974154876199</v>
      </c>
      <c r="M272" s="214">
        <v>35.011803680635801</v>
      </c>
      <c r="N272" s="214">
        <v>1291.6344773882799</v>
      </c>
      <c r="O272" s="214">
        <v>7401.4204111571598</v>
      </c>
      <c r="P272" s="122"/>
    </row>
    <row r="273" spans="1:16" ht="12.75" x14ac:dyDescent="0.2">
      <c r="A273" s="122" t="s">
        <v>621</v>
      </c>
      <c r="B273" s="122">
        <v>19783</v>
      </c>
      <c r="C273" s="122">
        <v>514</v>
      </c>
      <c r="D273" s="178">
        <v>1.8776198814970599</v>
      </c>
      <c r="E273" s="122">
        <v>273.77763345770398</v>
      </c>
      <c r="F273" s="198">
        <v>8.6403240054606201E-2</v>
      </c>
      <c r="G273" s="122">
        <v>266.50784049375397</v>
      </c>
      <c r="H273" s="214">
        <v>17.887</v>
      </c>
      <c r="I273" s="214">
        <v>0.44496242266202501</v>
      </c>
      <c r="J273" s="214">
        <v>7.2395314415511502E-2</v>
      </c>
      <c r="K273" s="214"/>
      <c r="L273" s="214">
        <v>-1203.7974154876199</v>
      </c>
      <c r="M273" s="214">
        <v>35.011803680635801</v>
      </c>
      <c r="N273" s="214">
        <v>1291.6344773882799</v>
      </c>
      <c r="O273" s="214">
        <v>7401.4204111571598</v>
      </c>
      <c r="P273" s="122"/>
    </row>
    <row r="274" spans="1:16" ht="12.75" x14ac:dyDescent="0.2">
      <c r="A274" s="122" t="s">
        <v>622</v>
      </c>
      <c r="B274" s="122">
        <v>97633</v>
      </c>
      <c r="C274" s="122">
        <v>535</v>
      </c>
      <c r="D274" s="178">
        <v>1.8776198814970599</v>
      </c>
      <c r="E274" s="122">
        <v>284.90245830828701</v>
      </c>
      <c r="F274" s="198">
        <v>0.42020217114576303</v>
      </c>
      <c r="G274" s="122">
        <v>266.50784049375397</v>
      </c>
      <c r="H274" s="214">
        <v>17.887</v>
      </c>
      <c r="I274" s="214">
        <v>0.44496242266202501</v>
      </c>
      <c r="J274" s="214">
        <v>7.2395314415511502E-2</v>
      </c>
      <c r="K274" s="214"/>
      <c r="L274" s="214">
        <v>-1203.7974154876199</v>
      </c>
      <c r="M274" s="214">
        <v>35.011803680635801</v>
      </c>
      <c r="N274" s="214">
        <v>1291.6344773882799</v>
      </c>
      <c r="O274" s="214">
        <v>7401.4204111571598</v>
      </c>
      <c r="P274" s="122"/>
    </row>
    <row r="275" spans="1:16" ht="12.75" x14ac:dyDescent="0.2">
      <c r="A275" s="122" t="s">
        <v>623</v>
      </c>
      <c r="B275" s="122">
        <v>17987</v>
      </c>
      <c r="C275" s="122">
        <v>378</v>
      </c>
      <c r="D275" s="178">
        <v>1.8776198814970599</v>
      </c>
      <c r="E275" s="122">
        <v>201.55918812652999</v>
      </c>
      <c r="F275" s="198">
        <v>5.57073927176409E-2</v>
      </c>
      <c r="G275" s="122">
        <v>266.50784049375397</v>
      </c>
      <c r="H275" s="214">
        <v>17.887</v>
      </c>
      <c r="I275" s="214">
        <v>0.44496242266202501</v>
      </c>
      <c r="J275" s="214">
        <v>7.2395314415511502E-2</v>
      </c>
      <c r="K275" s="214"/>
      <c r="L275" s="214">
        <v>-1203.7974154876199</v>
      </c>
      <c r="M275" s="214">
        <v>35.011803680635801</v>
      </c>
      <c r="N275" s="214">
        <v>1291.6344773882799</v>
      </c>
      <c r="O275" s="214">
        <v>7401.4204111571598</v>
      </c>
      <c r="P275" s="122"/>
    </row>
    <row r="276" spans="1:16" ht="12.75" x14ac:dyDescent="0.2">
      <c r="A276" s="122" t="s">
        <v>624</v>
      </c>
      <c r="B276" s="122">
        <v>9493</v>
      </c>
      <c r="C276" s="122">
        <v>411</v>
      </c>
      <c r="D276" s="178">
        <v>1.8776198814970599</v>
      </c>
      <c r="E276" s="122">
        <v>218.686743429232</v>
      </c>
      <c r="F276" s="198">
        <v>3.4261912001972199E-2</v>
      </c>
      <c r="G276" s="122">
        <v>266.50784049375397</v>
      </c>
      <c r="H276" s="214">
        <v>17.887</v>
      </c>
      <c r="I276" s="214">
        <v>0.44496242266202501</v>
      </c>
      <c r="J276" s="214">
        <v>7.2395314415511502E-2</v>
      </c>
      <c r="K276" s="214"/>
      <c r="L276" s="214">
        <v>-1203.7974154876199</v>
      </c>
      <c r="M276" s="214">
        <v>35.011803680635801</v>
      </c>
      <c r="N276" s="214">
        <v>1291.6344773882799</v>
      </c>
      <c r="O276" s="214">
        <v>7401.4204111571598</v>
      </c>
      <c r="P276" s="122"/>
    </row>
    <row r="277" spans="1:16" ht="12.75" x14ac:dyDescent="0.2">
      <c r="A277" s="122" t="s">
        <v>625</v>
      </c>
      <c r="B277" s="122">
        <v>55576</v>
      </c>
      <c r="C277" s="122">
        <v>563</v>
      </c>
      <c r="D277" s="178">
        <v>1.8776198814970599</v>
      </c>
      <c r="E277" s="122">
        <v>300.09847812021002</v>
      </c>
      <c r="F277" s="198">
        <v>0.25541400634274602</v>
      </c>
      <c r="G277" s="122">
        <v>266.50784049375397</v>
      </c>
      <c r="H277" s="214">
        <v>17.887</v>
      </c>
      <c r="I277" s="214">
        <v>0.44496242266202501</v>
      </c>
      <c r="J277" s="214">
        <v>7.2395314415511502E-2</v>
      </c>
      <c r="K277" s="214"/>
      <c r="L277" s="214">
        <v>-1203.7974154876199</v>
      </c>
      <c r="M277" s="214">
        <v>35.011803680635801</v>
      </c>
      <c r="N277" s="214">
        <v>1291.6344773882799</v>
      </c>
      <c r="O277" s="214">
        <v>7401.4204111571598</v>
      </c>
      <c r="P277" s="122"/>
    </row>
    <row r="278" spans="1:16" ht="12.75" x14ac:dyDescent="0.2">
      <c r="A278" s="19" t="s">
        <v>626</v>
      </c>
      <c r="B278" s="122"/>
      <c r="C278" s="122"/>
      <c r="D278" s="178"/>
      <c r="E278" s="122"/>
      <c r="F278" s="198"/>
      <c r="G278" s="122"/>
      <c r="H278" s="214"/>
      <c r="I278" s="214"/>
      <c r="J278" s="214"/>
      <c r="K278" s="214"/>
      <c r="L278" s="214"/>
      <c r="M278" s="214"/>
      <c r="N278" s="214"/>
      <c r="O278" s="214"/>
      <c r="P278" s="122"/>
    </row>
    <row r="279" spans="1:16" ht="12.75" x14ac:dyDescent="0.2">
      <c r="A279" s="122" t="s">
        <v>627</v>
      </c>
      <c r="B279" s="122">
        <v>7032</v>
      </c>
      <c r="C279" s="122">
        <v>873</v>
      </c>
      <c r="D279" s="178">
        <v>1.8776198814970599</v>
      </c>
      <c r="E279" s="122">
        <v>464.70519582497099</v>
      </c>
      <c r="F279" s="198">
        <v>0</v>
      </c>
      <c r="G279" s="122">
        <v>464.70519582497099</v>
      </c>
      <c r="H279" s="214">
        <v>25.838999999999999</v>
      </c>
      <c r="I279" s="214">
        <v>0.391015575932672</v>
      </c>
      <c r="J279" s="214">
        <v>9.7749968596909903E-2</v>
      </c>
      <c r="K279" s="214"/>
      <c r="L279" s="214">
        <v>-1203.7974154876199</v>
      </c>
      <c r="M279" s="214">
        <v>35.011803680635801</v>
      </c>
      <c r="N279" s="214">
        <v>1291.6344773882799</v>
      </c>
      <c r="O279" s="214">
        <v>7401.4204111571598</v>
      </c>
      <c r="P279" s="122"/>
    </row>
    <row r="280" spans="1:16" ht="12.75" x14ac:dyDescent="0.2">
      <c r="A280" s="122" t="s">
        <v>628</v>
      </c>
      <c r="B280" s="122">
        <v>6455</v>
      </c>
      <c r="C280" s="122">
        <v>873</v>
      </c>
      <c r="D280" s="178">
        <v>1.8776198814970599</v>
      </c>
      <c r="E280" s="122">
        <v>464.70519582497099</v>
      </c>
      <c r="F280" s="198">
        <v>0</v>
      </c>
      <c r="G280" s="122">
        <v>464.70519582497099</v>
      </c>
      <c r="H280" s="214">
        <v>25.838999999999999</v>
      </c>
      <c r="I280" s="214">
        <v>0.391015575932672</v>
      </c>
      <c r="J280" s="214">
        <v>9.7749968596909903E-2</v>
      </c>
      <c r="K280" s="214"/>
      <c r="L280" s="214">
        <v>-1203.7974154876199</v>
      </c>
      <c r="M280" s="214">
        <v>35.011803680635801</v>
      </c>
      <c r="N280" s="214">
        <v>1291.6344773882799</v>
      </c>
      <c r="O280" s="214">
        <v>7401.4204111571598</v>
      </c>
      <c r="P280" s="122"/>
    </row>
    <row r="281" spans="1:16" ht="12.75" x14ac:dyDescent="0.2">
      <c r="A281" s="122" t="s">
        <v>629</v>
      </c>
      <c r="B281" s="122">
        <v>10262</v>
      </c>
      <c r="C281" s="122">
        <v>873</v>
      </c>
      <c r="D281" s="178">
        <v>1.8776198814970599</v>
      </c>
      <c r="E281" s="122">
        <v>464.70519582497099</v>
      </c>
      <c r="F281" s="198">
        <v>0</v>
      </c>
      <c r="G281" s="122">
        <v>464.70519582497099</v>
      </c>
      <c r="H281" s="214">
        <v>25.838999999999999</v>
      </c>
      <c r="I281" s="214">
        <v>0.391015575932672</v>
      </c>
      <c r="J281" s="214">
        <v>9.7749968596909903E-2</v>
      </c>
      <c r="K281" s="214"/>
      <c r="L281" s="214">
        <v>-1203.7974154876199</v>
      </c>
      <c r="M281" s="214">
        <v>35.011803680635801</v>
      </c>
      <c r="N281" s="214">
        <v>1291.6344773882799</v>
      </c>
      <c r="O281" s="214">
        <v>7401.4204111571598</v>
      </c>
      <c r="P281" s="122"/>
    </row>
    <row r="282" spans="1:16" ht="12.75" x14ac:dyDescent="0.2">
      <c r="A282" s="122" t="s">
        <v>630</v>
      </c>
      <c r="B282" s="122">
        <v>14785</v>
      </c>
      <c r="C282" s="122">
        <v>873</v>
      </c>
      <c r="D282" s="178">
        <v>1.8776198814970599</v>
      </c>
      <c r="E282" s="122">
        <v>464.70519582497099</v>
      </c>
      <c r="F282" s="198">
        <v>0</v>
      </c>
      <c r="G282" s="122">
        <v>464.70519582497099</v>
      </c>
      <c r="H282" s="214">
        <v>25.838999999999999</v>
      </c>
      <c r="I282" s="214">
        <v>0.391015575932672</v>
      </c>
      <c r="J282" s="214">
        <v>9.7749968596909903E-2</v>
      </c>
      <c r="K282" s="214"/>
      <c r="L282" s="214">
        <v>-1203.7974154876199</v>
      </c>
      <c r="M282" s="214">
        <v>35.011803680635801</v>
      </c>
      <c r="N282" s="214">
        <v>1291.6344773882799</v>
      </c>
      <c r="O282" s="214">
        <v>7401.4204111571598</v>
      </c>
      <c r="P282" s="122"/>
    </row>
    <row r="283" spans="1:16" ht="12.75" x14ac:dyDescent="0.2">
      <c r="A283" s="122" t="s">
        <v>631</v>
      </c>
      <c r="B283" s="122">
        <v>5387</v>
      </c>
      <c r="C283" s="122">
        <v>873</v>
      </c>
      <c r="D283" s="178">
        <v>1.8776198814970599</v>
      </c>
      <c r="E283" s="122">
        <v>464.70519582497099</v>
      </c>
      <c r="F283" s="198">
        <v>0</v>
      </c>
      <c r="G283" s="122">
        <v>464.70519582497099</v>
      </c>
      <c r="H283" s="214">
        <v>25.838999999999999</v>
      </c>
      <c r="I283" s="214">
        <v>0.391015575932672</v>
      </c>
      <c r="J283" s="214">
        <v>9.7749968596909903E-2</v>
      </c>
      <c r="K283" s="214"/>
      <c r="L283" s="214">
        <v>-1203.7974154876199</v>
      </c>
      <c r="M283" s="214">
        <v>35.011803680635801</v>
      </c>
      <c r="N283" s="214">
        <v>1291.6344773882799</v>
      </c>
      <c r="O283" s="214">
        <v>7401.4204111571598</v>
      </c>
      <c r="P283" s="122"/>
    </row>
    <row r="284" spans="1:16" ht="12.75" x14ac:dyDescent="0.2">
      <c r="A284" s="122" t="s">
        <v>632</v>
      </c>
      <c r="B284" s="122">
        <v>11712</v>
      </c>
      <c r="C284" s="122">
        <v>873</v>
      </c>
      <c r="D284" s="178">
        <v>1.8776198814970599</v>
      </c>
      <c r="E284" s="122">
        <v>464.70519582497099</v>
      </c>
      <c r="F284" s="198">
        <v>0</v>
      </c>
      <c r="G284" s="122">
        <v>464.70519582497099</v>
      </c>
      <c r="H284" s="214">
        <v>25.838999999999999</v>
      </c>
      <c r="I284" s="214">
        <v>0.391015575932672</v>
      </c>
      <c r="J284" s="214">
        <v>9.7749968596909903E-2</v>
      </c>
      <c r="K284" s="214"/>
      <c r="L284" s="214">
        <v>-1203.7974154876199</v>
      </c>
      <c r="M284" s="214">
        <v>35.011803680635801</v>
      </c>
      <c r="N284" s="214">
        <v>1291.6344773882799</v>
      </c>
      <c r="O284" s="214">
        <v>7401.4204111571598</v>
      </c>
      <c r="P284" s="122"/>
    </row>
    <row r="285" spans="1:16" ht="12.75" x14ac:dyDescent="0.2">
      <c r="A285" s="122" t="s">
        <v>633</v>
      </c>
      <c r="B285" s="122">
        <v>10677</v>
      </c>
      <c r="C285" s="122">
        <v>873</v>
      </c>
      <c r="D285" s="178">
        <v>1.8776198814970599</v>
      </c>
      <c r="E285" s="122">
        <v>464.70519582497099</v>
      </c>
      <c r="F285" s="198">
        <v>0</v>
      </c>
      <c r="G285" s="122">
        <v>464.70519582497099</v>
      </c>
      <c r="H285" s="214">
        <v>25.838999999999999</v>
      </c>
      <c r="I285" s="214">
        <v>0.391015575932672</v>
      </c>
      <c r="J285" s="214">
        <v>9.7749968596909903E-2</v>
      </c>
      <c r="K285" s="214"/>
      <c r="L285" s="214">
        <v>-1203.7974154876199</v>
      </c>
      <c r="M285" s="214">
        <v>35.011803680635801</v>
      </c>
      <c r="N285" s="214">
        <v>1291.6344773882799</v>
      </c>
      <c r="O285" s="214">
        <v>7401.4204111571598</v>
      </c>
      <c r="P285" s="122"/>
    </row>
    <row r="286" spans="1:16" ht="12.75" x14ac:dyDescent="0.2">
      <c r="A286" s="122" t="s">
        <v>634</v>
      </c>
      <c r="B286" s="122">
        <v>61066</v>
      </c>
      <c r="C286" s="122">
        <v>873</v>
      </c>
      <c r="D286" s="178">
        <v>1.8776198814970599</v>
      </c>
      <c r="E286" s="122">
        <v>464.70519582497099</v>
      </c>
      <c r="F286" s="198">
        <v>0</v>
      </c>
      <c r="G286" s="122">
        <v>464.70519582497099</v>
      </c>
      <c r="H286" s="214">
        <v>25.838999999999999</v>
      </c>
      <c r="I286" s="214">
        <v>0.391015575932672</v>
      </c>
      <c r="J286" s="214">
        <v>9.7749968596909903E-2</v>
      </c>
      <c r="K286" s="214"/>
      <c r="L286" s="214">
        <v>-1203.7974154876199</v>
      </c>
      <c r="M286" s="214">
        <v>35.011803680635801</v>
      </c>
      <c r="N286" s="214">
        <v>1291.6344773882799</v>
      </c>
      <c r="O286" s="214">
        <v>7401.4204111571598</v>
      </c>
      <c r="P286" s="122"/>
    </row>
    <row r="287" spans="1:16" ht="12.75" x14ac:dyDescent="0.2">
      <c r="A287" s="19" t="s">
        <v>635</v>
      </c>
      <c r="B287" s="122"/>
      <c r="C287" s="122"/>
      <c r="D287" s="178"/>
      <c r="E287" s="122"/>
      <c r="F287" s="198"/>
      <c r="G287" s="122"/>
      <c r="H287" s="214"/>
      <c r="I287" s="214"/>
      <c r="J287" s="214"/>
      <c r="K287" s="214"/>
      <c r="L287" s="214"/>
      <c r="M287" s="214"/>
      <c r="N287" s="214"/>
      <c r="O287" s="214"/>
      <c r="P287" s="122"/>
    </row>
    <row r="288" spans="1:16" ht="12.75" x14ac:dyDescent="0.2">
      <c r="A288" s="122" t="s">
        <v>636</v>
      </c>
      <c r="B288" s="122">
        <v>2453</v>
      </c>
      <c r="C288" s="122">
        <v>642</v>
      </c>
      <c r="D288" s="178">
        <v>1.8776198814970599</v>
      </c>
      <c r="E288" s="122">
        <v>342.01598881886298</v>
      </c>
      <c r="F288" s="198">
        <v>1.0707758484729501E-2</v>
      </c>
      <c r="G288" s="122">
        <v>308.84933334969099</v>
      </c>
      <c r="H288" s="214">
        <v>22.146999999999998</v>
      </c>
      <c r="I288" s="214">
        <v>0.450929842279917</v>
      </c>
      <c r="J288" s="214">
        <v>6.26438047217307E-2</v>
      </c>
      <c r="K288" s="214"/>
      <c r="L288" s="214">
        <v>-1203.7974154876199</v>
      </c>
      <c r="M288" s="214">
        <v>35.011803680635801</v>
      </c>
      <c r="N288" s="214">
        <v>1291.6344773882799</v>
      </c>
      <c r="O288" s="214">
        <v>7401.4204111571598</v>
      </c>
      <c r="P288" s="122"/>
    </row>
    <row r="289" spans="1:16" ht="12.75" x14ac:dyDescent="0.2">
      <c r="A289" s="122" t="s">
        <v>637</v>
      </c>
      <c r="B289" s="122">
        <v>2740</v>
      </c>
      <c r="C289" s="122">
        <v>873</v>
      </c>
      <c r="D289" s="178">
        <v>1.8776198814970599</v>
      </c>
      <c r="E289" s="122">
        <v>464.96532209123598</v>
      </c>
      <c r="F289" s="198">
        <v>1.68861526395554E-2</v>
      </c>
      <c r="G289" s="122">
        <v>308.84933334969099</v>
      </c>
      <c r="H289" s="214">
        <v>22.146999999999998</v>
      </c>
      <c r="I289" s="214">
        <v>0.450929842279917</v>
      </c>
      <c r="J289" s="214">
        <v>6.26438047217307E-2</v>
      </c>
      <c r="K289" s="214"/>
      <c r="L289" s="214">
        <v>-1203.7974154876199</v>
      </c>
      <c r="M289" s="214">
        <v>35.011803680635801</v>
      </c>
      <c r="N289" s="214">
        <v>1291.6344773882799</v>
      </c>
      <c r="O289" s="214">
        <v>7401.4204111571598</v>
      </c>
      <c r="P289" s="122"/>
    </row>
    <row r="290" spans="1:16" ht="12.75" x14ac:dyDescent="0.2">
      <c r="A290" s="122" t="s">
        <v>638</v>
      </c>
      <c r="B290" s="122">
        <v>12177</v>
      </c>
      <c r="C290" s="122">
        <v>453</v>
      </c>
      <c r="D290" s="178">
        <v>1.8776198814970599</v>
      </c>
      <c r="E290" s="122">
        <v>241.44590839192</v>
      </c>
      <c r="F290" s="198">
        <v>3.7574940156069603E-2</v>
      </c>
      <c r="G290" s="122">
        <v>308.84933334969099</v>
      </c>
      <c r="H290" s="214">
        <v>22.146999999999998</v>
      </c>
      <c r="I290" s="214">
        <v>0.450929842279917</v>
      </c>
      <c r="J290" s="214">
        <v>6.26438047217307E-2</v>
      </c>
      <c r="K290" s="214"/>
      <c r="L290" s="214">
        <v>-1203.7974154876199</v>
      </c>
      <c r="M290" s="214">
        <v>35.011803680635801</v>
      </c>
      <c r="N290" s="214">
        <v>1291.6344773882799</v>
      </c>
      <c r="O290" s="214">
        <v>7401.4204111571598</v>
      </c>
      <c r="P290" s="122"/>
    </row>
    <row r="291" spans="1:16" ht="12.75" x14ac:dyDescent="0.2">
      <c r="A291" s="122" t="s">
        <v>639</v>
      </c>
      <c r="B291" s="122">
        <v>3109</v>
      </c>
      <c r="C291" s="122">
        <v>966</v>
      </c>
      <c r="D291" s="178">
        <v>1.8776198814970599</v>
      </c>
      <c r="E291" s="122">
        <v>514.55704490652795</v>
      </c>
      <c r="F291" s="198">
        <v>2.12324982341872E-2</v>
      </c>
      <c r="G291" s="122">
        <v>308.84933334969099</v>
      </c>
      <c r="H291" s="214">
        <v>22.146999999999998</v>
      </c>
      <c r="I291" s="214">
        <v>0.450929842279917</v>
      </c>
      <c r="J291" s="214">
        <v>6.26438047217307E-2</v>
      </c>
      <c r="K291" s="214"/>
      <c r="L291" s="214">
        <v>-1203.7974154876199</v>
      </c>
      <c r="M291" s="214">
        <v>35.011803680635801</v>
      </c>
      <c r="N291" s="214">
        <v>1291.6344773882799</v>
      </c>
      <c r="O291" s="214">
        <v>7401.4204111571598</v>
      </c>
      <c r="P291" s="122"/>
    </row>
    <row r="292" spans="1:16" ht="12.75" x14ac:dyDescent="0.2">
      <c r="A292" s="122" t="s">
        <v>640</v>
      </c>
      <c r="B292" s="122">
        <v>7060</v>
      </c>
      <c r="C292" s="122">
        <v>907</v>
      </c>
      <c r="D292" s="178">
        <v>1.8776198814970599</v>
      </c>
      <c r="E292" s="122">
        <v>483.11570320029898</v>
      </c>
      <c r="F292" s="198">
        <v>4.3591045792240102E-2</v>
      </c>
      <c r="G292" s="122">
        <v>308.84933334969099</v>
      </c>
      <c r="H292" s="214">
        <v>22.146999999999998</v>
      </c>
      <c r="I292" s="214">
        <v>0.450929842279917</v>
      </c>
      <c r="J292" s="214">
        <v>6.26438047217307E-2</v>
      </c>
      <c r="K292" s="214"/>
      <c r="L292" s="214">
        <v>-1203.7974154876199</v>
      </c>
      <c r="M292" s="214">
        <v>35.011803680635801</v>
      </c>
      <c r="N292" s="214">
        <v>1291.6344773882799</v>
      </c>
      <c r="O292" s="214">
        <v>7401.4204111571598</v>
      </c>
      <c r="P292" s="122"/>
    </row>
    <row r="293" spans="1:16" ht="12.75" x14ac:dyDescent="0.2">
      <c r="A293" s="122" t="s">
        <v>641</v>
      </c>
      <c r="B293" s="122">
        <v>4176</v>
      </c>
      <c r="C293" s="122">
        <v>558</v>
      </c>
      <c r="D293" s="178">
        <v>1.8776198814970599</v>
      </c>
      <c r="E293" s="122">
        <v>297.01017446494001</v>
      </c>
      <c r="F293" s="198">
        <v>1.6220698899450499E-2</v>
      </c>
      <c r="G293" s="122">
        <v>308.84933334969099</v>
      </c>
      <c r="H293" s="214">
        <v>22.146999999999998</v>
      </c>
      <c r="I293" s="214">
        <v>0.450929842279917</v>
      </c>
      <c r="J293" s="214">
        <v>6.26438047217307E-2</v>
      </c>
      <c r="K293" s="214"/>
      <c r="L293" s="214">
        <v>-1203.7974154876199</v>
      </c>
      <c r="M293" s="214">
        <v>35.011803680635801</v>
      </c>
      <c r="N293" s="214">
        <v>1291.6344773882799</v>
      </c>
      <c r="O293" s="214">
        <v>7401.4204111571598</v>
      </c>
      <c r="P293" s="122"/>
    </row>
    <row r="294" spans="1:16" ht="12.75" x14ac:dyDescent="0.2">
      <c r="A294" s="122" t="s">
        <v>642</v>
      </c>
      <c r="B294" s="122">
        <v>6771</v>
      </c>
      <c r="C294" s="122">
        <v>575</v>
      </c>
      <c r="D294" s="178">
        <v>1.8776198814970599</v>
      </c>
      <c r="E294" s="122">
        <v>306.171642727951</v>
      </c>
      <c r="F294" s="198">
        <v>2.6379438778516E-2</v>
      </c>
      <c r="G294" s="122">
        <v>308.84933334969099</v>
      </c>
      <c r="H294" s="214">
        <v>22.146999999999998</v>
      </c>
      <c r="I294" s="214">
        <v>0.450929842279917</v>
      </c>
      <c r="J294" s="214">
        <v>6.26438047217307E-2</v>
      </c>
      <c r="K294" s="214"/>
      <c r="L294" s="214">
        <v>-1203.7974154876199</v>
      </c>
      <c r="M294" s="214">
        <v>35.011803680635801</v>
      </c>
      <c r="N294" s="214">
        <v>1291.6344773882799</v>
      </c>
      <c r="O294" s="214">
        <v>7401.4204111571598</v>
      </c>
      <c r="P294" s="122"/>
    </row>
    <row r="295" spans="1:16" ht="12.75" x14ac:dyDescent="0.2">
      <c r="A295" s="122" t="s">
        <v>643</v>
      </c>
      <c r="B295" s="122">
        <v>72031</v>
      </c>
      <c r="C295" s="122">
        <v>363</v>
      </c>
      <c r="D295" s="178">
        <v>1.8776198814970599</v>
      </c>
      <c r="E295" s="122">
        <v>193.50095013572101</v>
      </c>
      <c r="F295" s="198">
        <v>0.173915462966242</v>
      </c>
      <c r="G295" s="122">
        <v>308.84933334969099</v>
      </c>
      <c r="H295" s="214">
        <v>22.146999999999998</v>
      </c>
      <c r="I295" s="214">
        <v>0.450929842279917</v>
      </c>
      <c r="J295" s="214">
        <v>6.26438047217307E-2</v>
      </c>
      <c r="K295" s="214"/>
      <c r="L295" s="214">
        <v>-1203.7974154876199</v>
      </c>
      <c r="M295" s="214">
        <v>35.011803680635801</v>
      </c>
      <c r="N295" s="214">
        <v>1291.6344773882799</v>
      </c>
      <c r="O295" s="214">
        <v>7401.4204111571598</v>
      </c>
      <c r="P295" s="122"/>
    </row>
    <row r="296" spans="1:16" ht="12.75" x14ac:dyDescent="0.2">
      <c r="A296" s="122" t="s">
        <v>644</v>
      </c>
      <c r="B296" s="122">
        <v>2516</v>
      </c>
      <c r="C296" s="122">
        <v>1376</v>
      </c>
      <c r="D296" s="178">
        <v>1.8776198814970599</v>
      </c>
      <c r="E296" s="122">
        <v>732.77846571309396</v>
      </c>
      <c r="F296" s="198">
        <v>2.51715903260251E-2</v>
      </c>
      <c r="G296" s="122">
        <v>308.84933334969099</v>
      </c>
      <c r="H296" s="214">
        <v>22.146999999999998</v>
      </c>
      <c r="I296" s="214">
        <v>0.450929842279917</v>
      </c>
      <c r="J296" s="214">
        <v>6.26438047217307E-2</v>
      </c>
      <c r="K296" s="214"/>
      <c r="L296" s="214">
        <v>-1203.7974154876199</v>
      </c>
      <c r="M296" s="214">
        <v>35.011803680635801</v>
      </c>
      <c r="N296" s="214">
        <v>1291.6344773882799</v>
      </c>
      <c r="O296" s="214">
        <v>7401.4204111571598</v>
      </c>
      <c r="P296" s="122"/>
    </row>
    <row r="297" spans="1:16" ht="12.75" x14ac:dyDescent="0.2">
      <c r="A297" s="122" t="s">
        <v>645</v>
      </c>
      <c r="B297" s="122">
        <v>5943</v>
      </c>
      <c r="C297" s="122">
        <v>1177</v>
      </c>
      <c r="D297" s="178">
        <v>1.8776198814970599</v>
      </c>
      <c r="E297" s="122">
        <v>626.90450109643405</v>
      </c>
      <c r="F297" s="198">
        <v>4.8886889201447799E-2</v>
      </c>
      <c r="G297" s="122">
        <v>308.84933334969099</v>
      </c>
      <c r="H297" s="214">
        <v>22.146999999999998</v>
      </c>
      <c r="I297" s="214">
        <v>0.450929842279917</v>
      </c>
      <c r="J297" s="214">
        <v>6.26438047217307E-2</v>
      </c>
      <c r="K297" s="214"/>
      <c r="L297" s="214">
        <v>-1203.7974154876199</v>
      </c>
      <c r="M297" s="214">
        <v>35.011803680635801</v>
      </c>
      <c r="N297" s="214">
        <v>1291.6344773882799</v>
      </c>
      <c r="O297" s="214">
        <v>7401.4204111571598</v>
      </c>
      <c r="P297" s="122"/>
    </row>
    <row r="298" spans="1:16" ht="12.75" x14ac:dyDescent="0.2">
      <c r="A298" s="122" t="s">
        <v>646</v>
      </c>
      <c r="B298" s="122">
        <v>120777</v>
      </c>
      <c r="C298" s="122">
        <v>567</v>
      </c>
      <c r="D298" s="178">
        <v>1.8776198814970599</v>
      </c>
      <c r="E298" s="122">
        <v>301.88185849999502</v>
      </c>
      <c r="F298" s="198">
        <v>0.43126045977452199</v>
      </c>
      <c r="G298" s="122">
        <v>308.84933334969099</v>
      </c>
      <c r="H298" s="214">
        <v>22.146999999999998</v>
      </c>
      <c r="I298" s="214">
        <v>0.450929842279917</v>
      </c>
      <c r="J298" s="214">
        <v>6.26438047217307E-2</v>
      </c>
      <c r="K298" s="214"/>
      <c r="L298" s="214">
        <v>-1203.7974154876199</v>
      </c>
      <c r="M298" s="214">
        <v>35.011803680635801</v>
      </c>
      <c r="N298" s="214">
        <v>1291.6344773882799</v>
      </c>
      <c r="O298" s="214">
        <v>7401.4204111571598</v>
      </c>
      <c r="P298" s="122"/>
    </row>
    <row r="299" spans="1:16" ht="12.75" x14ac:dyDescent="0.2">
      <c r="A299" s="122" t="s">
        <v>647</v>
      </c>
      <c r="B299" s="122">
        <v>6829</v>
      </c>
      <c r="C299" s="122">
        <v>1291</v>
      </c>
      <c r="D299" s="178">
        <v>1.8776198814970599</v>
      </c>
      <c r="E299" s="122">
        <v>687.53185537593197</v>
      </c>
      <c r="F299" s="198">
        <v>6.1613418596522099E-2</v>
      </c>
      <c r="G299" s="122">
        <v>308.84933334969099</v>
      </c>
      <c r="H299" s="214">
        <v>22.146999999999998</v>
      </c>
      <c r="I299" s="214">
        <v>0.450929842279917</v>
      </c>
      <c r="J299" s="214">
        <v>6.26438047217307E-2</v>
      </c>
      <c r="K299" s="214"/>
      <c r="L299" s="214">
        <v>-1203.7974154876199</v>
      </c>
      <c r="M299" s="214">
        <v>35.011803680635801</v>
      </c>
      <c r="N299" s="214">
        <v>1291.6344773882799</v>
      </c>
      <c r="O299" s="214">
        <v>7401.4204111571598</v>
      </c>
      <c r="P299" s="122"/>
    </row>
    <row r="300" spans="1:16" ht="12.75" x14ac:dyDescent="0.2">
      <c r="A300" s="122" t="s">
        <v>648</v>
      </c>
      <c r="B300" s="122">
        <v>5371</v>
      </c>
      <c r="C300" s="122">
        <v>1255</v>
      </c>
      <c r="D300" s="178">
        <v>1.8776198814970599</v>
      </c>
      <c r="E300" s="122">
        <v>668.25603421914798</v>
      </c>
      <c r="F300" s="198">
        <v>4.6186540352886302E-2</v>
      </c>
      <c r="G300" s="122">
        <v>308.84933334969099</v>
      </c>
      <c r="H300" s="214">
        <v>22.146999999999998</v>
      </c>
      <c r="I300" s="214">
        <v>0.450929842279917</v>
      </c>
      <c r="J300" s="214">
        <v>6.26438047217307E-2</v>
      </c>
      <c r="K300" s="214"/>
      <c r="L300" s="214">
        <v>-1203.7974154876199</v>
      </c>
      <c r="M300" s="214">
        <v>35.011803680635801</v>
      </c>
      <c r="N300" s="214">
        <v>1291.6344773882799</v>
      </c>
      <c r="O300" s="214">
        <v>7401.4204111571598</v>
      </c>
      <c r="P300" s="122"/>
    </row>
    <row r="301" spans="1:16" ht="12.75" x14ac:dyDescent="0.2">
      <c r="A301" s="122" t="s">
        <v>649</v>
      </c>
      <c r="B301" s="122">
        <v>8593</v>
      </c>
      <c r="C301" s="122">
        <v>406</v>
      </c>
      <c r="D301" s="178">
        <v>1.8776198814970599</v>
      </c>
      <c r="E301" s="122">
        <v>216.35668256654901</v>
      </c>
      <c r="F301" s="198">
        <v>2.2642942567267E-2</v>
      </c>
      <c r="G301" s="122">
        <v>308.84933334969099</v>
      </c>
      <c r="H301" s="214">
        <v>22.146999999999998</v>
      </c>
      <c r="I301" s="214">
        <v>0.450929842279917</v>
      </c>
      <c r="J301" s="214">
        <v>6.26438047217307E-2</v>
      </c>
      <c r="K301" s="214"/>
      <c r="L301" s="214">
        <v>-1203.7974154876199</v>
      </c>
      <c r="M301" s="214">
        <v>35.011803680635801</v>
      </c>
      <c r="N301" s="214">
        <v>1291.6344773882799</v>
      </c>
      <c r="O301" s="214">
        <v>7401.4204111571598</v>
      </c>
      <c r="P301" s="122"/>
    </row>
    <row r="302" spans="1:16" ht="12.75" x14ac:dyDescent="0.2">
      <c r="A302" s="122" t="s">
        <v>650</v>
      </c>
      <c r="B302" s="122">
        <v>2832</v>
      </c>
      <c r="C302" s="122">
        <v>848</v>
      </c>
      <c r="D302" s="178">
        <v>1.8776198814970599</v>
      </c>
      <c r="E302" s="122">
        <v>451.897761354078</v>
      </c>
      <c r="F302" s="198">
        <v>1.7730163230339799E-2</v>
      </c>
      <c r="G302" s="122">
        <v>308.84933334969099</v>
      </c>
      <c r="H302" s="214">
        <v>22.146999999999998</v>
      </c>
      <c r="I302" s="214">
        <v>0.450929842279917</v>
      </c>
      <c r="J302" s="214">
        <v>6.26438047217307E-2</v>
      </c>
      <c r="K302" s="214"/>
      <c r="L302" s="214">
        <v>-1203.7974154876199</v>
      </c>
      <c r="M302" s="214">
        <v>35.011803680635801</v>
      </c>
      <c r="N302" s="214">
        <v>1291.6344773882799</v>
      </c>
      <c r="O302" s="214">
        <v>7401.4204111571598</v>
      </c>
      <c r="P302" s="122"/>
    </row>
    <row r="303" spans="1:16" ht="12.75" x14ac:dyDescent="0.2">
      <c r="A303" s="19" t="s">
        <v>651</v>
      </c>
      <c r="B303" s="122"/>
      <c r="C303" s="122"/>
      <c r="D303" s="178"/>
      <c r="E303" s="122"/>
      <c r="F303" s="198"/>
      <c r="G303" s="122"/>
      <c r="H303" s="214"/>
      <c r="I303" s="214"/>
      <c r="J303" s="214"/>
      <c r="K303" s="214"/>
      <c r="L303" s="214"/>
      <c r="M303" s="214"/>
      <c r="N303" s="214"/>
      <c r="O303" s="214"/>
      <c r="P303" s="122"/>
    </row>
    <row r="304" spans="1:16" ht="12.75" x14ac:dyDescent="0.2">
      <c r="A304" s="122" t="s">
        <v>652</v>
      </c>
      <c r="B304" s="122">
        <v>2887</v>
      </c>
      <c r="C304" s="122">
        <v>710</v>
      </c>
      <c r="D304" s="178">
        <v>1.8776198814970599</v>
      </c>
      <c r="E304" s="122">
        <v>377.93262350371202</v>
      </c>
      <c r="F304" s="198">
        <v>1.24127505003637E-2</v>
      </c>
      <c r="G304" s="122">
        <v>384.28926473689199</v>
      </c>
      <c r="H304" s="214">
        <v>25.888000000000002</v>
      </c>
      <c r="I304" s="214">
        <v>0.402461829233622</v>
      </c>
      <c r="J304" s="214">
        <v>7.3790808583567194E-2</v>
      </c>
      <c r="K304" s="214"/>
      <c r="L304" s="214">
        <v>-1203.7974154876199</v>
      </c>
      <c r="M304" s="214">
        <v>35.011803680635801</v>
      </c>
      <c r="N304" s="214">
        <v>1291.6344773882799</v>
      </c>
      <c r="O304" s="214">
        <v>7401.4204111571598</v>
      </c>
      <c r="P304" s="122"/>
    </row>
    <row r="305" spans="1:16" ht="12.75" x14ac:dyDescent="0.2">
      <c r="A305" s="122" t="s">
        <v>653</v>
      </c>
      <c r="B305" s="122">
        <v>6471</v>
      </c>
      <c r="C305" s="122">
        <v>503</v>
      </c>
      <c r="D305" s="178">
        <v>1.8776198814970599</v>
      </c>
      <c r="E305" s="122">
        <v>268.12567743135702</v>
      </c>
      <c r="F305" s="198">
        <v>1.85539698264158E-2</v>
      </c>
      <c r="G305" s="122">
        <v>384.28926473689199</v>
      </c>
      <c r="H305" s="214">
        <v>25.888000000000002</v>
      </c>
      <c r="I305" s="214">
        <v>0.402461829233622</v>
      </c>
      <c r="J305" s="214">
        <v>7.3790808583567194E-2</v>
      </c>
      <c r="K305" s="214"/>
      <c r="L305" s="214">
        <v>-1203.7974154876199</v>
      </c>
      <c r="M305" s="214">
        <v>35.011803680635801</v>
      </c>
      <c r="N305" s="214">
        <v>1291.6344773882799</v>
      </c>
      <c r="O305" s="214">
        <v>7401.4204111571598</v>
      </c>
      <c r="P305" s="122"/>
    </row>
    <row r="306" spans="1:16" ht="12.75" x14ac:dyDescent="0.2">
      <c r="A306" s="122" t="s">
        <v>654</v>
      </c>
      <c r="B306" s="122">
        <v>27913</v>
      </c>
      <c r="C306" s="122">
        <v>882</v>
      </c>
      <c r="D306" s="178">
        <v>1.8776198814970599</v>
      </c>
      <c r="E306" s="122">
        <v>469.98879579694102</v>
      </c>
      <c r="F306" s="198">
        <v>0.13460900472873999</v>
      </c>
      <c r="G306" s="122">
        <v>384.28926473689199</v>
      </c>
      <c r="H306" s="214">
        <v>25.888000000000002</v>
      </c>
      <c r="I306" s="214">
        <v>0.402461829233622</v>
      </c>
      <c r="J306" s="214">
        <v>7.3790808583567194E-2</v>
      </c>
      <c r="K306" s="214"/>
      <c r="L306" s="214">
        <v>-1203.7974154876199</v>
      </c>
      <c r="M306" s="214">
        <v>35.011803680635801</v>
      </c>
      <c r="N306" s="214">
        <v>1291.6344773882799</v>
      </c>
      <c r="O306" s="214">
        <v>7401.4204111571598</v>
      </c>
      <c r="P306" s="122"/>
    </row>
    <row r="307" spans="1:16" ht="12.75" x14ac:dyDescent="0.2">
      <c r="A307" s="122" t="s">
        <v>655</v>
      </c>
      <c r="B307" s="122">
        <v>18123</v>
      </c>
      <c r="C307" s="122">
        <v>743</v>
      </c>
      <c r="D307" s="178">
        <v>1.8776198814970599</v>
      </c>
      <c r="E307" s="122">
        <v>395.55699510914002</v>
      </c>
      <c r="F307" s="198">
        <v>7.6606224271748805E-2</v>
      </c>
      <c r="G307" s="122">
        <v>384.28926473689199</v>
      </c>
      <c r="H307" s="214">
        <v>25.888000000000002</v>
      </c>
      <c r="I307" s="214">
        <v>0.402461829233622</v>
      </c>
      <c r="J307" s="214">
        <v>7.3790808583567194E-2</v>
      </c>
      <c r="K307" s="214"/>
      <c r="L307" s="214">
        <v>-1203.7974154876199</v>
      </c>
      <c r="M307" s="214">
        <v>35.011803680635801</v>
      </c>
      <c r="N307" s="214">
        <v>1291.6344773882799</v>
      </c>
      <c r="O307" s="214">
        <v>7401.4204111571598</v>
      </c>
      <c r="P307" s="122"/>
    </row>
    <row r="308" spans="1:16" ht="12.75" x14ac:dyDescent="0.2">
      <c r="A308" s="122" t="s">
        <v>656</v>
      </c>
      <c r="B308" s="122">
        <v>9831</v>
      </c>
      <c r="C308" s="122">
        <v>394</v>
      </c>
      <c r="D308" s="178">
        <v>1.8776198814970599</v>
      </c>
      <c r="E308" s="122">
        <v>210.00209357795799</v>
      </c>
      <c r="F308" s="198">
        <v>2.21906461414682E-2</v>
      </c>
      <c r="G308" s="122">
        <v>384.28926473689199</v>
      </c>
      <c r="H308" s="214">
        <v>25.888000000000002</v>
      </c>
      <c r="I308" s="214">
        <v>0.402461829233622</v>
      </c>
      <c r="J308" s="214">
        <v>7.3790808583567194E-2</v>
      </c>
      <c r="K308" s="214"/>
      <c r="L308" s="214">
        <v>-1203.7974154876199</v>
      </c>
      <c r="M308" s="214">
        <v>35.011803680635801</v>
      </c>
      <c r="N308" s="214">
        <v>1291.6344773882799</v>
      </c>
      <c r="O308" s="214">
        <v>7401.4204111571598</v>
      </c>
      <c r="P308" s="122"/>
    </row>
    <row r="309" spans="1:16" ht="12.75" x14ac:dyDescent="0.2">
      <c r="A309" s="122" t="s">
        <v>657</v>
      </c>
      <c r="B309" s="122">
        <v>5072</v>
      </c>
      <c r="C309" s="122">
        <v>512</v>
      </c>
      <c r="D309" s="178">
        <v>1.8776198814970599</v>
      </c>
      <c r="E309" s="122">
        <v>272.58369440477799</v>
      </c>
      <c r="F309" s="198">
        <v>1.48404428028341E-2</v>
      </c>
      <c r="G309" s="122">
        <v>384.28926473689199</v>
      </c>
      <c r="H309" s="214">
        <v>25.888000000000002</v>
      </c>
      <c r="I309" s="214">
        <v>0.402461829233622</v>
      </c>
      <c r="J309" s="214">
        <v>7.3790808583567194E-2</v>
      </c>
      <c r="K309" s="214"/>
      <c r="L309" s="214">
        <v>-1203.7974154876199</v>
      </c>
      <c r="M309" s="214">
        <v>35.011803680635801</v>
      </c>
      <c r="N309" s="214">
        <v>1291.6344773882799</v>
      </c>
      <c r="O309" s="214">
        <v>7401.4204111571598</v>
      </c>
      <c r="P309" s="122"/>
    </row>
    <row r="310" spans="1:16" ht="12.75" x14ac:dyDescent="0.2">
      <c r="A310" s="122" t="s">
        <v>658</v>
      </c>
      <c r="B310" s="122">
        <v>16248</v>
      </c>
      <c r="C310" s="122">
        <v>480</v>
      </c>
      <c r="D310" s="178">
        <v>1.8776198814970599</v>
      </c>
      <c r="E310" s="122">
        <v>255.40850581350199</v>
      </c>
      <c r="F310" s="198">
        <v>4.5175082639649297E-2</v>
      </c>
      <c r="G310" s="122">
        <v>384.28926473689199</v>
      </c>
      <c r="H310" s="214">
        <v>25.888000000000002</v>
      </c>
      <c r="I310" s="214">
        <v>0.402461829233622</v>
      </c>
      <c r="J310" s="214">
        <v>7.3790808583567194E-2</v>
      </c>
      <c r="K310" s="214"/>
      <c r="L310" s="214">
        <v>-1203.7974154876199</v>
      </c>
      <c r="M310" s="214">
        <v>35.011803680635801</v>
      </c>
      <c r="N310" s="214">
        <v>1291.6344773882799</v>
      </c>
      <c r="O310" s="214">
        <v>7401.4204111571598</v>
      </c>
      <c r="P310" s="122"/>
    </row>
    <row r="311" spans="1:16" ht="12.75" x14ac:dyDescent="0.2">
      <c r="A311" s="122" t="s">
        <v>659</v>
      </c>
      <c r="B311" s="122">
        <v>23178</v>
      </c>
      <c r="C311" s="122">
        <v>579</v>
      </c>
      <c r="D311" s="178">
        <v>1.8776198814970599</v>
      </c>
      <c r="E311" s="122">
        <v>308.51158380472998</v>
      </c>
      <c r="F311" s="198">
        <v>7.4049618573249695E-2</v>
      </c>
      <c r="G311" s="122">
        <v>384.28926473689199</v>
      </c>
      <c r="H311" s="214">
        <v>25.888000000000002</v>
      </c>
      <c r="I311" s="214">
        <v>0.402461829233622</v>
      </c>
      <c r="J311" s="214">
        <v>7.3790808583567194E-2</v>
      </c>
      <c r="K311" s="214"/>
      <c r="L311" s="214">
        <v>-1203.7974154876199</v>
      </c>
      <c r="M311" s="214">
        <v>35.011803680635801</v>
      </c>
      <c r="N311" s="214">
        <v>1291.6344773882799</v>
      </c>
      <c r="O311" s="214">
        <v>7401.4204111571598</v>
      </c>
      <c r="P311" s="122"/>
    </row>
    <row r="312" spans="1:16" ht="12.75" x14ac:dyDescent="0.2">
      <c r="A312" s="122" t="s">
        <v>660</v>
      </c>
      <c r="B312" s="122">
        <v>76088</v>
      </c>
      <c r="C312" s="122">
        <v>1047</v>
      </c>
      <c r="D312" s="178">
        <v>1.8776198814970599</v>
      </c>
      <c r="E312" s="122">
        <v>557.70333901149695</v>
      </c>
      <c r="F312" s="198">
        <v>0.43097361807280299</v>
      </c>
      <c r="G312" s="122">
        <v>384.28926473689199</v>
      </c>
      <c r="H312" s="214">
        <v>25.888000000000002</v>
      </c>
      <c r="I312" s="214">
        <v>0.402461829233622</v>
      </c>
      <c r="J312" s="214">
        <v>7.3790808583567194E-2</v>
      </c>
      <c r="K312" s="214"/>
      <c r="L312" s="214">
        <v>-1203.7974154876199</v>
      </c>
      <c r="M312" s="214">
        <v>35.011803680635801</v>
      </c>
      <c r="N312" s="214">
        <v>1291.6344773882799</v>
      </c>
      <c r="O312" s="214">
        <v>7401.4204111571598</v>
      </c>
      <c r="P312" s="122"/>
    </row>
    <row r="313" spans="1:16" ht="12.75" x14ac:dyDescent="0.2">
      <c r="A313" s="122" t="s">
        <v>661</v>
      </c>
      <c r="B313" s="122">
        <v>6193</v>
      </c>
      <c r="C313" s="122">
        <v>452</v>
      </c>
      <c r="D313" s="178">
        <v>1.8776198814970599</v>
      </c>
      <c r="E313" s="122">
        <v>240.50882748931801</v>
      </c>
      <c r="F313" s="198">
        <v>1.5856261927871498E-2</v>
      </c>
      <c r="G313" s="122">
        <v>384.28926473689199</v>
      </c>
      <c r="H313" s="214">
        <v>25.888000000000002</v>
      </c>
      <c r="I313" s="214">
        <v>0.402461829233622</v>
      </c>
      <c r="J313" s="214">
        <v>7.3790808583567194E-2</v>
      </c>
      <c r="K313" s="214"/>
      <c r="L313" s="214">
        <v>-1203.7974154876199</v>
      </c>
      <c r="M313" s="214">
        <v>35.011803680635801</v>
      </c>
      <c r="N313" s="214">
        <v>1291.6344773882799</v>
      </c>
      <c r="O313" s="214">
        <v>7401.4204111571598</v>
      </c>
      <c r="P313" s="122"/>
    </row>
    <row r="314" spans="1:16" ht="12.75" x14ac:dyDescent="0.2">
      <c r="A314" s="122" t="s">
        <v>662</v>
      </c>
      <c r="B314" s="122">
        <v>41548</v>
      </c>
      <c r="C314" s="122">
        <v>519</v>
      </c>
      <c r="D314" s="178">
        <v>1.8776198814970599</v>
      </c>
      <c r="E314" s="122">
        <v>276.62734529033401</v>
      </c>
      <c r="F314" s="198">
        <v>0.118114368963599</v>
      </c>
      <c r="G314" s="122">
        <v>384.28926473689199</v>
      </c>
      <c r="H314" s="214">
        <v>25.888000000000002</v>
      </c>
      <c r="I314" s="214">
        <v>0.402461829233622</v>
      </c>
      <c r="J314" s="214">
        <v>7.3790808583567194E-2</v>
      </c>
      <c r="K314" s="214"/>
      <c r="L314" s="214">
        <v>-1203.7974154876199</v>
      </c>
      <c r="M314" s="214">
        <v>35.011803680635801</v>
      </c>
      <c r="N314" s="214">
        <v>1291.6344773882799</v>
      </c>
      <c r="O314" s="214">
        <v>7401.4204111571598</v>
      </c>
      <c r="P314" s="122"/>
    </row>
    <row r="315" spans="1:16" ht="12.75" x14ac:dyDescent="0.2">
      <c r="A315" s="122" t="s">
        <v>663</v>
      </c>
      <c r="B315" s="122">
        <v>8183</v>
      </c>
      <c r="C315" s="122">
        <v>307</v>
      </c>
      <c r="D315" s="178">
        <v>1.8776198814970599</v>
      </c>
      <c r="E315" s="122">
        <v>163.72291256577901</v>
      </c>
      <c r="F315" s="198">
        <v>1.43491233106688E-2</v>
      </c>
      <c r="G315" s="122">
        <v>384.28926473689199</v>
      </c>
      <c r="H315" s="214">
        <v>25.888000000000002</v>
      </c>
      <c r="I315" s="214">
        <v>0.402461829233622</v>
      </c>
      <c r="J315" s="214">
        <v>7.3790808583567194E-2</v>
      </c>
      <c r="K315" s="214"/>
      <c r="L315" s="214">
        <v>-1203.7974154876199</v>
      </c>
      <c r="M315" s="214">
        <v>35.011803680635801</v>
      </c>
      <c r="N315" s="214">
        <v>1291.6344773882799</v>
      </c>
      <c r="O315" s="214">
        <v>7401.4204111571598</v>
      </c>
      <c r="P315" s="122"/>
    </row>
    <row r="316" spans="1:16" ht="12.75" x14ac:dyDescent="0.2">
      <c r="A316" s="122" t="s">
        <v>664</v>
      </c>
      <c r="B316" s="122">
        <v>3395</v>
      </c>
      <c r="C316" s="122">
        <v>515</v>
      </c>
      <c r="D316" s="178">
        <v>1.8776198814970599</v>
      </c>
      <c r="E316" s="122">
        <v>274.37511424004799</v>
      </c>
      <c r="F316" s="198">
        <v>1.0522526918855401E-2</v>
      </c>
      <c r="G316" s="122">
        <v>384.28926473689199</v>
      </c>
      <c r="H316" s="214">
        <v>25.888000000000002</v>
      </c>
      <c r="I316" s="214">
        <v>0.402461829233622</v>
      </c>
      <c r="J316" s="214">
        <v>7.3790808583567194E-2</v>
      </c>
      <c r="K316" s="214"/>
      <c r="L316" s="214">
        <v>-1203.7974154876199</v>
      </c>
      <c r="M316" s="214">
        <v>35.011803680635801</v>
      </c>
      <c r="N316" s="214">
        <v>1291.6344773882799</v>
      </c>
      <c r="O316" s="214">
        <v>7401.4204111571598</v>
      </c>
      <c r="P316" s="122"/>
    </row>
    <row r="317" spans="1:16" ht="12.75" x14ac:dyDescent="0.2">
      <c r="A317" s="122" t="s">
        <v>665</v>
      </c>
      <c r="B317" s="122">
        <v>4603</v>
      </c>
      <c r="C317" s="122">
        <v>429</v>
      </c>
      <c r="D317" s="178">
        <v>1.8776198814970599</v>
      </c>
      <c r="E317" s="122">
        <v>228.46989926230401</v>
      </c>
      <c r="F317" s="198">
        <v>1.17463613217328E-2</v>
      </c>
      <c r="G317" s="122">
        <v>384.28926473689199</v>
      </c>
      <c r="H317" s="214">
        <v>25.888000000000002</v>
      </c>
      <c r="I317" s="214">
        <v>0.402461829233622</v>
      </c>
      <c r="J317" s="214">
        <v>7.3790808583567194E-2</v>
      </c>
      <c r="K317" s="214"/>
      <c r="L317" s="214">
        <v>-1203.7974154876199</v>
      </c>
      <c r="M317" s="214">
        <v>35.011803680635801</v>
      </c>
      <c r="N317" s="214">
        <v>1291.6344773882799</v>
      </c>
      <c r="O317" s="214">
        <v>7401.4204111571598</v>
      </c>
      <c r="P317" s="122"/>
    </row>
    <row r="318" spans="1:16" ht="5.25" customHeight="1" thickBot="1" x14ac:dyDescent="0.25">
      <c r="A318" s="213"/>
      <c r="B318" s="213"/>
      <c r="C318" s="213"/>
      <c r="D318" s="223"/>
      <c r="E318" s="213"/>
      <c r="F318" s="213"/>
      <c r="G318" s="213"/>
      <c r="H318" s="215"/>
      <c r="I318" s="215"/>
      <c r="J318" s="215"/>
      <c r="K318" s="215"/>
      <c r="L318" s="215"/>
      <c r="M318" s="215"/>
      <c r="N318" s="215"/>
      <c r="O318" s="215"/>
      <c r="P318" s="18"/>
    </row>
    <row r="319" spans="1:16" x14ac:dyDescent="0.2">
      <c r="A319" s="220" t="s">
        <v>330</v>
      </c>
    </row>
    <row r="320" spans="1:16" ht="12.75" x14ac:dyDescent="0.2">
      <c r="A320" s="220" t="s">
        <v>333</v>
      </c>
      <c r="G320"/>
    </row>
    <row r="321" spans="1:7" ht="12.75" x14ac:dyDescent="0.2">
      <c r="A321" s="20"/>
      <c r="G321"/>
    </row>
    <row r="322" spans="1:7" ht="12.75" x14ac:dyDescent="0.2">
      <c r="A322" s="20"/>
      <c r="G322"/>
    </row>
    <row r="323" spans="1:7" x14ac:dyDescent="0.2"/>
    <row r="324" spans="1:7" ht="14.25" hidden="1" customHeight="1" x14ac:dyDescent="0.2"/>
  </sheetData>
  <mergeCells count="2">
    <mergeCell ref="L3:O3"/>
    <mergeCell ref="H3:J3"/>
  </mergeCells>
  <conditionalFormatting sqref="P8:S8">
    <cfRule type="cellIs" dxfId="69" priority="3" operator="lessThan">
      <formula>0</formula>
    </cfRule>
  </conditionalFormatting>
  <conditionalFormatting sqref="P9:S317">
    <cfRule type="cellIs" dxfId="68" priority="2" operator="lessThan">
      <formula>0</formula>
    </cfRule>
  </conditionalFormatting>
  <conditionalFormatting sqref="B8:O318">
    <cfRule type="cellIs" dxfId="6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&amp;LStatistiska centralbyrån
Offentlig ekonomi och mikrosimuleringar</oddHeader>
  </headerFooter>
  <rowBreaks count="6" manualBreakCount="6">
    <brk id="42" max="16383" man="1"/>
    <brk id="80" max="16383" man="1"/>
    <brk id="110" max="16383" man="1"/>
    <brk id="144" max="16383" man="1"/>
    <brk id="218" max="16383" man="1"/>
    <brk id="25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19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ColWidth="0" defaultRowHeight="12.75" zeroHeight="1" x14ac:dyDescent="0.2"/>
  <cols>
    <col min="1" max="1" width="16.85546875" style="271" customWidth="1"/>
    <col min="2" max="6" width="9.140625" style="271" customWidth="1"/>
    <col min="7" max="7" width="2.85546875" style="271" customWidth="1"/>
    <col min="8" max="8" width="10.85546875" style="271" customWidth="1"/>
    <col min="9" max="9" width="12.85546875" style="271" bestFit="1" customWidth="1"/>
    <col min="10" max="10" width="9.140625" style="271" customWidth="1"/>
    <col min="11" max="11" width="4.42578125" style="271" customWidth="1"/>
    <col min="12" max="257" width="9.140625" style="271" hidden="1" customWidth="1"/>
    <col min="258" max="258" width="16.85546875" style="271" hidden="1" customWidth="1"/>
    <col min="259" max="263" width="9.140625" style="271" hidden="1" customWidth="1"/>
    <col min="264" max="264" width="10.85546875" style="271" hidden="1" customWidth="1"/>
    <col min="265" max="265" width="12.85546875" style="271" hidden="1" customWidth="1"/>
    <col min="266" max="266" width="9.140625" style="271" hidden="1" customWidth="1"/>
    <col min="267" max="513" width="0" style="271" hidden="1"/>
    <col min="514" max="514" width="16.85546875" style="271" hidden="1" customWidth="1"/>
    <col min="515" max="519" width="9.140625" style="271" hidden="1" customWidth="1"/>
    <col min="520" max="520" width="10.85546875" style="271" hidden="1" customWidth="1"/>
    <col min="521" max="521" width="12.85546875" style="271" hidden="1" customWidth="1"/>
    <col min="522" max="522" width="9.140625" style="271" hidden="1" customWidth="1"/>
    <col min="523" max="769" width="0" style="271" hidden="1"/>
    <col min="770" max="770" width="16.85546875" style="271" hidden="1" customWidth="1"/>
    <col min="771" max="775" width="9.140625" style="271" hidden="1" customWidth="1"/>
    <col min="776" max="776" width="10.85546875" style="271" hidden="1" customWidth="1"/>
    <col min="777" max="777" width="12.85546875" style="271" hidden="1" customWidth="1"/>
    <col min="778" max="778" width="9.140625" style="271" hidden="1" customWidth="1"/>
    <col min="779" max="1025" width="0" style="271" hidden="1"/>
    <col min="1026" max="1026" width="16.85546875" style="271" hidden="1" customWidth="1"/>
    <col min="1027" max="1031" width="9.140625" style="271" hidden="1" customWidth="1"/>
    <col min="1032" max="1032" width="10.85546875" style="271" hidden="1" customWidth="1"/>
    <col min="1033" max="1033" width="12.85546875" style="271" hidden="1" customWidth="1"/>
    <col min="1034" max="1034" width="9.140625" style="271" hidden="1" customWidth="1"/>
    <col min="1035" max="1281" width="0" style="271" hidden="1"/>
    <col min="1282" max="1282" width="16.85546875" style="271" hidden="1" customWidth="1"/>
    <col min="1283" max="1287" width="9.140625" style="271" hidden="1" customWidth="1"/>
    <col min="1288" max="1288" width="10.85546875" style="271" hidden="1" customWidth="1"/>
    <col min="1289" max="1289" width="12.85546875" style="271" hidden="1" customWidth="1"/>
    <col min="1290" max="1290" width="9.140625" style="271" hidden="1" customWidth="1"/>
    <col min="1291" max="1537" width="0" style="271" hidden="1"/>
    <col min="1538" max="1538" width="16.85546875" style="271" hidden="1" customWidth="1"/>
    <col min="1539" max="1543" width="9.140625" style="271" hidden="1" customWidth="1"/>
    <col min="1544" max="1544" width="10.85546875" style="271" hidden="1" customWidth="1"/>
    <col min="1545" max="1545" width="12.85546875" style="271" hidden="1" customWidth="1"/>
    <col min="1546" max="1546" width="9.140625" style="271" hidden="1" customWidth="1"/>
    <col min="1547" max="1793" width="0" style="271" hidden="1"/>
    <col min="1794" max="1794" width="16.85546875" style="271" hidden="1" customWidth="1"/>
    <col min="1795" max="1799" width="9.140625" style="271" hidden="1" customWidth="1"/>
    <col min="1800" max="1800" width="10.85546875" style="271" hidden="1" customWidth="1"/>
    <col min="1801" max="1801" width="12.85546875" style="271" hidden="1" customWidth="1"/>
    <col min="1802" max="1802" width="9.140625" style="271" hidden="1" customWidth="1"/>
    <col min="1803" max="2049" width="0" style="271" hidden="1"/>
    <col min="2050" max="2050" width="16.85546875" style="271" hidden="1" customWidth="1"/>
    <col min="2051" max="2055" width="9.140625" style="271" hidden="1" customWidth="1"/>
    <col min="2056" max="2056" width="10.85546875" style="271" hidden="1" customWidth="1"/>
    <col min="2057" max="2057" width="12.85546875" style="271" hidden="1" customWidth="1"/>
    <col min="2058" max="2058" width="9.140625" style="271" hidden="1" customWidth="1"/>
    <col min="2059" max="2305" width="0" style="271" hidden="1"/>
    <col min="2306" max="2306" width="16.85546875" style="271" hidden="1" customWidth="1"/>
    <col min="2307" max="2311" width="9.140625" style="271" hidden="1" customWidth="1"/>
    <col min="2312" max="2312" width="10.85546875" style="271" hidden="1" customWidth="1"/>
    <col min="2313" max="2313" width="12.85546875" style="271" hidden="1" customWidth="1"/>
    <col min="2314" max="2314" width="9.140625" style="271" hidden="1" customWidth="1"/>
    <col min="2315" max="2561" width="0" style="271" hidden="1"/>
    <col min="2562" max="2562" width="16.85546875" style="271" hidden="1" customWidth="1"/>
    <col min="2563" max="2567" width="9.140625" style="271" hidden="1" customWidth="1"/>
    <col min="2568" max="2568" width="10.85546875" style="271" hidden="1" customWidth="1"/>
    <col min="2569" max="2569" width="12.85546875" style="271" hidden="1" customWidth="1"/>
    <col min="2570" max="2570" width="9.140625" style="271" hidden="1" customWidth="1"/>
    <col min="2571" max="2817" width="0" style="271" hidden="1"/>
    <col min="2818" max="2818" width="16.85546875" style="271" hidden="1" customWidth="1"/>
    <col min="2819" max="2823" width="9.140625" style="271" hidden="1" customWidth="1"/>
    <col min="2824" max="2824" width="10.85546875" style="271" hidden="1" customWidth="1"/>
    <col min="2825" max="2825" width="12.85546875" style="271" hidden="1" customWidth="1"/>
    <col min="2826" max="2826" width="9.140625" style="271" hidden="1" customWidth="1"/>
    <col min="2827" max="3073" width="0" style="271" hidden="1"/>
    <col min="3074" max="3074" width="16.85546875" style="271" hidden="1" customWidth="1"/>
    <col min="3075" max="3079" width="9.140625" style="271" hidden="1" customWidth="1"/>
    <col min="3080" max="3080" width="10.85546875" style="271" hidden="1" customWidth="1"/>
    <col min="3081" max="3081" width="12.85546875" style="271" hidden="1" customWidth="1"/>
    <col min="3082" max="3082" width="9.140625" style="271" hidden="1" customWidth="1"/>
    <col min="3083" max="3329" width="0" style="271" hidden="1"/>
    <col min="3330" max="3330" width="16.85546875" style="271" hidden="1" customWidth="1"/>
    <col min="3331" max="3335" width="9.140625" style="271" hidden="1" customWidth="1"/>
    <col min="3336" max="3336" width="10.85546875" style="271" hidden="1" customWidth="1"/>
    <col min="3337" max="3337" width="12.85546875" style="271" hidden="1" customWidth="1"/>
    <col min="3338" max="3338" width="9.140625" style="271" hidden="1" customWidth="1"/>
    <col min="3339" max="3585" width="0" style="271" hidden="1"/>
    <col min="3586" max="3586" width="16.85546875" style="271" hidden="1" customWidth="1"/>
    <col min="3587" max="3591" width="9.140625" style="271" hidden="1" customWidth="1"/>
    <col min="3592" max="3592" width="10.85546875" style="271" hidden="1" customWidth="1"/>
    <col min="3593" max="3593" width="12.85546875" style="271" hidden="1" customWidth="1"/>
    <col min="3594" max="3594" width="9.140625" style="271" hidden="1" customWidth="1"/>
    <col min="3595" max="3841" width="0" style="271" hidden="1"/>
    <col min="3842" max="3842" width="16.85546875" style="271" hidden="1" customWidth="1"/>
    <col min="3843" max="3847" width="9.140625" style="271" hidden="1" customWidth="1"/>
    <col min="3848" max="3848" width="10.85546875" style="271" hidden="1" customWidth="1"/>
    <col min="3849" max="3849" width="12.85546875" style="271" hidden="1" customWidth="1"/>
    <col min="3850" max="3850" width="9.140625" style="271" hidden="1" customWidth="1"/>
    <col min="3851" max="4097" width="0" style="271" hidden="1"/>
    <col min="4098" max="4098" width="16.85546875" style="271" hidden="1" customWidth="1"/>
    <col min="4099" max="4103" width="9.140625" style="271" hidden="1" customWidth="1"/>
    <col min="4104" max="4104" width="10.85546875" style="271" hidden="1" customWidth="1"/>
    <col min="4105" max="4105" width="12.85546875" style="271" hidden="1" customWidth="1"/>
    <col min="4106" max="4106" width="9.140625" style="271" hidden="1" customWidth="1"/>
    <col min="4107" max="4353" width="0" style="271" hidden="1"/>
    <col min="4354" max="4354" width="16.85546875" style="271" hidden="1" customWidth="1"/>
    <col min="4355" max="4359" width="9.140625" style="271" hidden="1" customWidth="1"/>
    <col min="4360" max="4360" width="10.85546875" style="271" hidden="1" customWidth="1"/>
    <col min="4361" max="4361" width="12.85546875" style="271" hidden="1" customWidth="1"/>
    <col min="4362" max="4362" width="9.140625" style="271" hidden="1" customWidth="1"/>
    <col min="4363" max="4609" width="0" style="271" hidden="1"/>
    <col min="4610" max="4610" width="16.85546875" style="271" hidden="1" customWidth="1"/>
    <col min="4611" max="4615" width="9.140625" style="271" hidden="1" customWidth="1"/>
    <col min="4616" max="4616" width="10.85546875" style="271" hidden="1" customWidth="1"/>
    <col min="4617" max="4617" width="12.85546875" style="271" hidden="1" customWidth="1"/>
    <col min="4618" max="4618" width="9.140625" style="271" hidden="1" customWidth="1"/>
    <col min="4619" max="4865" width="0" style="271" hidden="1"/>
    <col min="4866" max="4866" width="16.85546875" style="271" hidden="1" customWidth="1"/>
    <col min="4867" max="4871" width="9.140625" style="271" hidden="1" customWidth="1"/>
    <col min="4872" max="4872" width="10.85546875" style="271" hidden="1" customWidth="1"/>
    <col min="4873" max="4873" width="12.85546875" style="271" hidden="1" customWidth="1"/>
    <col min="4874" max="4874" width="9.140625" style="271" hidden="1" customWidth="1"/>
    <col min="4875" max="5121" width="0" style="271" hidden="1"/>
    <col min="5122" max="5122" width="16.85546875" style="271" hidden="1" customWidth="1"/>
    <col min="5123" max="5127" width="9.140625" style="271" hidden="1" customWidth="1"/>
    <col min="5128" max="5128" width="10.85546875" style="271" hidden="1" customWidth="1"/>
    <col min="5129" max="5129" width="12.85546875" style="271" hidden="1" customWidth="1"/>
    <col min="5130" max="5130" width="9.140625" style="271" hidden="1" customWidth="1"/>
    <col min="5131" max="5377" width="0" style="271" hidden="1"/>
    <col min="5378" max="5378" width="16.85546875" style="271" hidden="1" customWidth="1"/>
    <col min="5379" max="5383" width="9.140625" style="271" hidden="1" customWidth="1"/>
    <col min="5384" max="5384" width="10.85546875" style="271" hidden="1" customWidth="1"/>
    <col min="5385" max="5385" width="12.85546875" style="271" hidden="1" customWidth="1"/>
    <col min="5386" max="5386" width="9.140625" style="271" hidden="1" customWidth="1"/>
    <col min="5387" max="5633" width="0" style="271" hidden="1"/>
    <col min="5634" max="5634" width="16.85546875" style="271" hidden="1" customWidth="1"/>
    <col min="5635" max="5639" width="9.140625" style="271" hidden="1" customWidth="1"/>
    <col min="5640" max="5640" width="10.85546875" style="271" hidden="1" customWidth="1"/>
    <col min="5641" max="5641" width="12.85546875" style="271" hidden="1" customWidth="1"/>
    <col min="5642" max="5642" width="9.140625" style="271" hidden="1" customWidth="1"/>
    <col min="5643" max="5889" width="0" style="271" hidden="1"/>
    <col min="5890" max="5890" width="16.85546875" style="271" hidden="1" customWidth="1"/>
    <col min="5891" max="5895" width="9.140625" style="271" hidden="1" customWidth="1"/>
    <col min="5896" max="5896" width="10.85546875" style="271" hidden="1" customWidth="1"/>
    <col min="5897" max="5897" width="12.85546875" style="271" hidden="1" customWidth="1"/>
    <col min="5898" max="5898" width="9.140625" style="271" hidden="1" customWidth="1"/>
    <col min="5899" max="6145" width="0" style="271" hidden="1"/>
    <col min="6146" max="6146" width="16.85546875" style="271" hidden="1" customWidth="1"/>
    <col min="6147" max="6151" width="9.140625" style="271" hidden="1" customWidth="1"/>
    <col min="6152" max="6152" width="10.85546875" style="271" hidden="1" customWidth="1"/>
    <col min="6153" max="6153" width="12.85546875" style="271" hidden="1" customWidth="1"/>
    <col min="6154" max="6154" width="9.140625" style="271" hidden="1" customWidth="1"/>
    <col min="6155" max="6401" width="0" style="271" hidden="1"/>
    <col min="6402" max="6402" width="16.85546875" style="271" hidden="1" customWidth="1"/>
    <col min="6403" max="6407" width="9.140625" style="271" hidden="1" customWidth="1"/>
    <col min="6408" max="6408" width="10.85546875" style="271" hidden="1" customWidth="1"/>
    <col min="6409" max="6409" width="12.85546875" style="271" hidden="1" customWidth="1"/>
    <col min="6410" max="6410" width="9.140625" style="271" hidden="1" customWidth="1"/>
    <col min="6411" max="6657" width="0" style="271" hidden="1"/>
    <col min="6658" max="6658" width="16.85546875" style="271" hidden="1" customWidth="1"/>
    <col min="6659" max="6663" width="9.140625" style="271" hidden="1" customWidth="1"/>
    <col min="6664" max="6664" width="10.85546875" style="271" hidden="1" customWidth="1"/>
    <col min="6665" max="6665" width="12.85546875" style="271" hidden="1" customWidth="1"/>
    <col min="6666" max="6666" width="9.140625" style="271" hidden="1" customWidth="1"/>
    <col min="6667" max="6913" width="0" style="271" hidden="1"/>
    <col min="6914" max="6914" width="16.85546875" style="271" hidden="1" customWidth="1"/>
    <col min="6915" max="6919" width="9.140625" style="271" hidden="1" customWidth="1"/>
    <col min="6920" max="6920" width="10.85546875" style="271" hidden="1" customWidth="1"/>
    <col min="6921" max="6921" width="12.85546875" style="271" hidden="1" customWidth="1"/>
    <col min="6922" max="6922" width="9.140625" style="271" hidden="1" customWidth="1"/>
    <col min="6923" max="7169" width="0" style="271" hidden="1"/>
    <col min="7170" max="7170" width="16.85546875" style="271" hidden="1" customWidth="1"/>
    <col min="7171" max="7175" width="9.140625" style="271" hidden="1" customWidth="1"/>
    <col min="7176" max="7176" width="10.85546875" style="271" hidden="1" customWidth="1"/>
    <col min="7177" max="7177" width="12.85546875" style="271" hidden="1" customWidth="1"/>
    <col min="7178" max="7178" width="9.140625" style="271" hidden="1" customWidth="1"/>
    <col min="7179" max="7425" width="0" style="271" hidden="1"/>
    <col min="7426" max="7426" width="16.85546875" style="271" hidden="1" customWidth="1"/>
    <col min="7427" max="7431" width="9.140625" style="271" hidden="1" customWidth="1"/>
    <col min="7432" max="7432" width="10.85546875" style="271" hidden="1" customWidth="1"/>
    <col min="7433" max="7433" width="12.85546875" style="271" hidden="1" customWidth="1"/>
    <col min="7434" max="7434" width="9.140625" style="271" hidden="1" customWidth="1"/>
    <col min="7435" max="7681" width="0" style="271" hidden="1"/>
    <col min="7682" max="7682" width="16.85546875" style="271" hidden="1" customWidth="1"/>
    <col min="7683" max="7687" width="9.140625" style="271" hidden="1" customWidth="1"/>
    <col min="7688" max="7688" width="10.85546875" style="271" hidden="1" customWidth="1"/>
    <col min="7689" max="7689" width="12.85546875" style="271" hidden="1" customWidth="1"/>
    <col min="7690" max="7690" width="9.140625" style="271" hidden="1" customWidth="1"/>
    <col min="7691" max="7937" width="0" style="271" hidden="1"/>
    <col min="7938" max="7938" width="16.85546875" style="271" hidden="1" customWidth="1"/>
    <col min="7939" max="7943" width="9.140625" style="271" hidden="1" customWidth="1"/>
    <col min="7944" max="7944" width="10.85546875" style="271" hidden="1" customWidth="1"/>
    <col min="7945" max="7945" width="12.85546875" style="271" hidden="1" customWidth="1"/>
    <col min="7946" max="7946" width="9.140625" style="271" hidden="1" customWidth="1"/>
    <col min="7947" max="8193" width="0" style="271" hidden="1"/>
    <col min="8194" max="8194" width="16.85546875" style="271" hidden="1" customWidth="1"/>
    <col min="8195" max="8199" width="9.140625" style="271" hidden="1" customWidth="1"/>
    <col min="8200" max="8200" width="10.85546875" style="271" hidden="1" customWidth="1"/>
    <col min="8201" max="8201" width="12.85546875" style="271" hidden="1" customWidth="1"/>
    <col min="8202" max="8202" width="9.140625" style="271" hidden="1" customWidth="1"/>
    <col min="8203" max="8449" width="0" style="271" hidden="1"/>
    <col min="8450" max="8450" width="16.85546875" style="271" hidden="1" customWidth="1"/>
    <col min="8451" max="8455" width="9.140625" style="271" hidden="1" customWidth="1"/>
    <col min="8456" max="8456" width="10.85546875" style="271" hidden="1" customWidth="1"/>
    <col min="8457" max="8457" width="12.85546875" style="271" hidden="1" customWidth="1"/>
    <col min="8458" max="8458" width="9.140625" style="271" hidden="1" customWidth="1"/>
    <col min="8459" max="8705" width="0" style="271" hidden="1"/>
    <col min="8706" max="8706" width="16.85546875" style="271" hidden="1" customWidth="1"/>
    <col min="8707" max="8711" width="9.140625" style="271" hidden="1" customWidth="1"/>
    <col min="8712" max="8712" width="10.85546875" style="271" hidden="1" customWidth="1"/>
    <col min="8713" max="8713" width="12.85546875" style="271" hidden="1" customWidth="1"/>
    <col min="8714" max="8714" width="9.140625" style="271" hidden="1" customWidth="1"/>
    <col min="8715" max="8961" width="0" style="271" hidden="1"/>
    <col min="8962" max="8962" width="16.85546875" style="271" hidden="1" customWidth="1"/>
    <col min="8963" max="8967" width="9.140625" style="271" hidden="1" customWidth="1"/>
    <col min="8968" max="8968" width="10.85546875" style="271" hidden="1" customWidth="1"/>
    <col min="8969" max="8969" width="12.85546875" style="271" hidden="1" customWidth="1"/>
    <col min="8970" max="8970" width="9.140625" style="271" hidden="1" customWidth="1"/>
    <col min="8971" max="9217" width="0" style="271" hidden="1"/>
    <col min="9218" max="9218" width="16.85546875" style="271" hidden="1" customWidth="1"/>
    <col min="9219" max="9223" width="9.140625" style="271" hidden="1" customWidth="1"/>
    <col min="9224" max="9224" width="10.85546875" style="271" hidden="1" customWidth="1"/>
    <col min="9225" max="9225" width="12.85546875" style="271" hidden="1" customWidth="1"/>
    <col min="9226" max="9226" width="9.140625" style="271" hidden="1" customWidth="1"/>
    <col min="9227" max="9473" width="0" style="271" hidden="1"/>
    <col min="9474" max="9474" width="16.85546875" style="271" hidden="1" customWidth="1"/>
    <col min="9475" max="9479" width="9.140625" style="271" hidden="1" customWidth="1"/>
    <col min="9480" max="9480" width="10.85546875" style="271" hidden="1" customWidth="1"/>
    <col min="9481" max="9481" width="12.85546875" style="271" hidden="1" customWidth="1"/>
    <col min="9482" max="9482" width="9.140625" style="271" hidden="1" customWidth="1"/>
    <col min="9483" max="9729" width="0" style="271" hidden="1"/>
    <col min="9730" max="9730" width="16.85546875" style="271" hidden="1" customWidth="1"/>
    <col min="9731" max="9735" width="9.140625" style="271" hidden="1" customWidth="1"/>
    <col min="9736" max="9736" width="10.85546875" style="271" hidden="1" customWidth="1"/>
    <col min="9737" max="9737" width="12.85546875" style="271" hidden="1" customWidth="1"/>
    <col min="9738" max="9738" width="9.140625" style="271" hidden="1" customWidth="1"/>
    <col min="9739" max="9985" width="0" style="271" hidden="1"/>
    <col min="9986" max="9986" width="16.85546875" style="271" hidden="1" customWidth="1"/>
    <col min="9987" max="9991" width="9.140625" style="271" hidden="1" customWidth="1"/>
    <col min="9992" max="9992" width="10.85546875" style="271" hidden="1" customWidth="1"/>
    <col min="9993" max="9993" width="12.85546875" style="271" hidden="1" customWidth="1"/>
    <col min="9994" max="9994" width="9.140625" style="271" hidden="1" customWidth="1"/>
    <col min="9995" max="10241" width="0" style="271" hidden="1"/>
    <col min="10242" max="10242" width="16.85546875" style="271" hidden="1" customWidth="1"/>
    <col min="10243" max="10247" width="9.140625" style="271" hidden="1" customWidth="1"/>
    <col min="10248" max="10248" width="10.85546875" style="271" hidden="1" customWidth="1"/>
    <col min="10249" max="10249" width="12.85546875" style="271" hidden="1" customWidth="1"/>
    <col min="10250" max="10250" width="9.140625" style="271" hidden="1" customWidth="1"/>
    <col min="10251" max="10497" width="0" style="271" hidden="1"/>
    <col min="10498" max="10498" width="16.85546875" style="271" hidden="1" customWidth="1"/>
    <col min="10499" max="10503" width="9.140625" style="271" hidden="1" customWidth="1"/>
    <col min="10504" max="10504" width="10.85546875" style="271" hidden="1" customWidth="1"/>
    <col min="10505" max="10505" width="12.85546875" style="271" hidden="1" customWidth="1"/>
    <col min="10506" max="10506" width="9.140625" style="271" hidden="1" customWidth="1"/>
    <col min="10507" max="10753" width="0" style="271" hidden="1"/>
    <col min="10754" max="10754" width="16.85546875" style="271" hidden="1" customWidth="1"/>
    <col min="10755" max="10759" width="9.140625" style="271" hidden="1" customWidth="1"/>
    <col min="10760" max="10760" width="10.85546875" style="271" hidden="1" customWidth="1"/>
    <col min="10761" max="10761" width="12.85546875" style="271" hidden="1" customWidth="1"/>
    <col min="10762" max="10762" width="9.140625" style="271" hidden="1" customWidth="1"/>
    <col min="10763" max="11009" width="0" style="271" hidden="1"/>
    <col min="11010" max="11010" width="16.85546875" style="271" hidden="1" customWidth="1"/>
    <col min="11011" max="11015" width="9.140625" style="271" hidden="1" customWidth="1"/>
    <col min="11016" max="11016" width="10.85546875" style="271" hidden="1" customWidth="1"/>
    <col min="11017" max="11017" width="12.85546875" style="271" hidden="1" customWidth="1"/>
    <col min="11018" max="11018" width="9.140625" style="271" hidden="1" customWidth="1"/>
    <col min="11019" max="11265" width="0" style="271" hidden="1"/>
    <col min="11266" max="11266" width="16.85546875" style="271" hidden="1" customWidth="1"/>
    <col min="11267" max="11271" width="9.140625" style="271" hidden="1" customWidth="1"/>
    <col min="11272" max="11272" width="10.85546875" style="271" hidden="1" customWidth="1"/>
    <col min="11273" max="11273" width="12.85546875" style="271" hidden="1" customWidth="1"/>
    <col min="11274" max="11274" width="9.140625" style="271" hidden="1" customWidth="1"/>
    <col min="11275" max="11521" width="0" style="271" hidden="1"/>
    <col min="11522" max="11522" width="16.85546875" style="271" hidden="1" customWidth="1"/>
    <col min="11523" max="11527" width="9.140625" style="271" hidden="1" customWidth="1"/>
    <col min="11528" max="11528" width="10.85546875" style="271" hidden="1" customWidth="1"/>
    <col min="11529" max="11529" width="12.85546875" style="271" hidden="1" customWidth="1"/>
    <col min="11530" max="11530" width="9.140625" style="271" hidden="1" customWidth="1"/>
    <col min="11531" max="11777" width="0" style="271" hidden="1"/>
    <col min="11778" max="11778" width="16.85546875" style="271" hidden="1" customWidth="1"/>
    <col min="11779" max="11783" width="9.140625" style="271" hidden="1" customWidth="1"/>
    <col min="11784" max="11784" width="10.85546875" style="271" hidden="1" customWidth="1"/>
    <col min="11785" max="11785" width="12.85546875" style="271" hidden="1" customWidth="1"/>
    <col min="11786" max="11786" width="9.140625" style="271" hidden="1" customWidth="1"/>
    <col min="11787" max="12033" width="0" style="271" hidden="1"/>
    <col min="12034" max="12034" width="16.85546875" style="271" hidden="1" customWidth="1"/>
    <col min="12035" max="12039" width="9.140625" style="271" hidden="1" customWidth="1"/>
    <col min="12040" max="12040" width="10.85546875" style="271" hidden="1" customWidth="1"/>
    <col min="12041" max="12041" width="12.85546875" style="271" hidden="1" customWidth="1"/>
    <col min="12042" max="12042" width="9.140625" style="271" hidden="1" customWidth="1"/>
    <col min="12043" max="12289" width="0" style="271" hidden="1"/>
    <col min="12290" max="12290" width="16.85546875" style="271" hidden="1" customWidth="1"/>
    <col min="12291" max="12295" width="9.140625" style="271" hidden="1" customWidth="1"/>
    <col min="12296" max="12296" width="10.85546875" style="271" hidden="1" customWidth="1"/>
    <col min="12297" max="12297" width="12.85546875" style="271" hidden="1" customWidth="1"/>
    <col min="12298" max="12298" width="9.140625" style="271" hidden="1" customWidth="1"/>
    <col min="12299" max="12545" width="0" style="271" hidden="1"/>
    <col min="12546" max="12546" width="16.85546875" style="271" hidden="1" customWidth="1"/>
    <col min="12547" max="12551" width="9.140625" style="271" hidden="1" customWidth="1"/>
    <col min="12552" max="12552" width="10.85546875" style="271" hidden="1" customWidth="1"/>
    <col min="12553" max="12553" width="12.85546875" style="271" hidden="1" customWidth="1"/>
    <col min="12554" max="12554" width="9.140625" style="271" hidden="1" customWidth="1"/>
    <col min="12555" max="12801" width="0" style="271" hidden="1"/>
    <col min="12802" max="12802" width="16.85546875" style="271" hidden="1" customWidth="1"/>
    <col min="12803" max="12807" width="9.140625" style="271" hidden="1" customWidth="1"/>
    <col min="12808" max="12808" width="10.85546875" style="271" hidden="1" customWidth="1"/>
    <col min="12809" max="12809" width="12.85546875" style="271" hidden="1" customWidth="1"/>
    <col min="12810" max="12810" width="9.140625" style="271" hidden="1" customWidth="1"/>
    <col min="12811" max="13057" width="0" style="271" hidden="1"/>
    <col min="13058" max="13058" width="16.85546875" style="271" hidden="1" customWidth="1"/>
    <col min="13059" max="13063" width="9.140625" style="271" hidden="1" customWidth="1"/>
    <col min="13064" max="13064" width="10.85546875" style="271" hidden="1" customWidth="1"/>
    <col min="13065" max="13065" width="12.85546875" style="271" hidden="1" customWidth="1"/>
    <col min="13066" max="13066" width="9.140625" style="271" hidden="1" customWidth="1"/>
    <col min="13067" max="13313" width="0" style="271" hidden="1"/>
    <col min="13314" max="13314" width="16.85546875" style="271" hidden="1" customWidth="1"/>
    <col min="13315" max="13319" width="9.140625" style="271" hidden="1" customWidth="1"/>
    <col min="13320" max="13320" width="10.85546875" style="271" hidden="1" customWidth="1"/>
    <col min="13321" max="13321" width="12.85546875" style="271" hidden="1" customWidth="1"/>
    <col min="13322" max="13322" width="9.140625" style="271" hidden="1" customWidth="1"/>
    <col min="13323" max="13569" width="0" style="271" hidden="1"/>
    <col min="13570" max="13570" width="16.85546875" style="271" hidden="1" customWidth="1"/>
    <col min="13571" max="13575" width="9.140625" style="271" hidden="1" customWidth="1"/>
    <col min="13576" max="13576" width="10.85546875" style="271" hidden="1" customWidth="1"/>
    <col min="13577" max="13577" width="12.85546875" style="271" hidden="1" customWidth="1"/>
    <col min="13578" max="13578" width="9.140625" style="271" hidden="1" customWidth="1"/>
    <col min="13579" max="13825" width="0" style="271" hidden="1"/>
    <col min="13826" max="13826" width="16.85546875" style="271" hidden="1" customWidth="1"/>
    <col min="13827" max="13831" width="9.140625" style="271" hidden="1" customWidth="1"/>
    <col min="13832" max="13832" width="10.85546875" style="271" hidden="1" customWidth="1"/>
    <col min="13833" max="13833" width="12.85546875" style="271" hidden="1" customWidth="1"/>
    <col min="13834" max="13834" width="9.140625" style="271" hidden="1" customWidth="1"/>
    <col min="13835" max="14081" width="0" style="271" hidden="1"/>
    <col min="14082" max="14082" width="16.85546875" style="271" hidden="1" customWidth="1"/>
    <col min="14083" max="14087" width="9.140625" style="271" hidden="1" customWidth="1"/>
    <col min="14088" max="14088" width="10.85546875" style="271" hidden="1" customWidth="1"/>
    <col min="14089" max="14089" width="12.85546875" style="271" hidden="1" customWidth="1"/>
    <col min="14090" max="14090" width="9.140625" style="271" hidden="1" customWidth="1"/>
    <col min="14091" max="14337" width="0" style="271" hidden="1"/>
    <col min="14338" max="14338" width="16.85546875" style="271" hidden="1" customWidth="1"/>
    <col min="14339" max="14343" width="9.140625" style="271" hidden="1" customWidth="1"/>
    <col min="14344" max="14344" width="10.85546875" style="271" hidden="1" customWidth="1"/>
    <col min="14345" max="14345" width="12.85546875" style="271" hidden="1" customWidth="1"/>
    <col min="14346" max="14346" width="9.140625" style="271" hidden="1" customWidth="1"/>
    <col min="14347" max="14593" width="0" style="271" hidden="1"/>
    <col min="14594" max="14594" width="16.85546875" style="271" hidden="1" customWidth="1"/>
    <col min="14595" max="14599" width="9.140625" style="271" hidden="1" customWidth="1"/>
    <col min="14600" max="14600" width="10.85546875" style="271" hidden="1" customWidth="1"/>
    <col min="14601" max="14601" width="12.85546875" style="271" hidden="1" customWidth="1"/>
    <col min="14602" max="14602" width="9.140625" style="271" hidden="1" customWidth="1"/>
    <col min="14603" max="14849" width="0" style="271" hidden="1"/>
    <col min="14850" max="14850" width="16.85546875" style="271" hidden="1" customWidth="1"/>
    <col min="14851" max="14855" width="9.140625" style="271" hidden="1" customWidth="1"/>
    <col min="14856" max="14856" width="10.85546875" style="271" hidden="1" customWidth="1"/>
    <col min="14857" max="14857" width="12.85546875" style="271" hidden="1" customWidth="1"/>
    <col min="14858" max="14858" width="9.140625" style="271" hidden="1" customWidth="1"/>
    <col min="14859" max="15105" width="0" style="271" hidden="1"/>
    <col min="15106" max="15106" width="16.85546875" style="271" hidden="1" customWidth="1"/>
    <col min="15107" max="15111" width="9.140625" style="271" hidden="1" customWidth="1"/>
    <col min="15112" max="15112" width="10.85546875" style="271" hidden="1" customWidth="1"/>
    <col min="15113" max="15113" width="12.85546875" style="271" hidden="1" customWidth="1"/>
    <col min="15114" max="15114" width="9.140625" style="271" hidden="1" customWidth="1"/>
    <col min="15115" max="15361" width="0" style="271" hidden="1"/>
    <col min="15362" max="15362" width="16.85546875" style="271" hidden="1" customWidth="1"/>
    <col min="15363" max="15367" width="9.140625" style="271" hidden="1" customWidth="1"/>
    <col min="15368" max="15368" width="10.85546875" style="271" hidden="1" customWidth="1"/>
    <col min="15369" max="15369" width="12.85546875" style="271" hidden="1" customWidth="1"/>
    <col min="15370" max="15370" width="9.140625" style="271" hidden="1" customWidth="1"/>
    <col min="15371" max="15617" width="0" style="271" hidden="1"/>
    <col min="15618" max="15618" width="16.85546875" style="271" hidden="1" customWidth="1"/>
    <col min="15619" max="15623" width="9.140625" style="271" hidden="1" customWidth="1"/>
    <col min="15624" max="15624" width="10.85546875" style="271" hidden="1" customWidth="1"/>
    <col min="15625" max="15625" width="12.85546875" style="271" hidden="1" customWidth="1"/>
    <col min="15626" max="15626" width="9.140625" style="271" hidden="1" customWidth="1"/>
    <col min="15627" max="15873" width="0" style="271" hidden="1"/>
    <col min="15874" max="15874" width="16.85546875" style="271" hidden="1" customWidth="1"/>
    <col min="15875" max="15879" width="9.140625" style="271" hidden="1" customWidth="1"/>
    <col min="15880" max="15880" width="10.85546875" style="271" hidden="1" customWidth="1"/>
    <col min="15881" max="15881" width="12.85546875" style="271" hidden="1" customWidth="1"/>
    <col min="15882" max="15882" width="9.140625" style="271" hidden="1" customWidth="1"/>
    <col min="15883" max="16129" width="0" style="271" hidden="1"/>
    <col min="16130" max="16130" width="16.85546875" style="271" hidden="1" customWidth="1"/>
    <col min="16131" max="16135" width="9.140625" style="271" hidden="1" customWidth="1"/>
    <col min="16136" max="16136" width="10.85546875" style="271" hidden="1" customWidth="1"/>
    <col min="16137" max="16137" width="12.85546875" style="271" hidden="1" customWidth="1"/>
    <col min="16138" max="16138" width="9.140625" style="271" hidden="1" customWidth="1"/>
    <col min="16139" max="16384" width="0" style="271" hidden="1"/>
  </cols>
  <sheetData>
    <row r="1" spans="1:16" ht="16.5" thickBot="1" x14ac:dyDescent="0.3">
      <c r="A1" s="269" t="s">
        <v>688</v>
      </c>
      <c r="B1" s="269"/>
      <c r="C1" s="269"/>
      <c r="D1" s="269"/>
      <c r="E1" s="269"/>
      <c r="F1" s="269"/>
      <c r="G1" s="270"/>
      <c r="H1" s="270"/>
      <c r="I1" s="270"/>
      <c r="J1" s="270"/>
    </row>
    <row r="2" spans="1:16" x14ac:dyDescent="0.2">
      <c r="A2" s="13" t="s">
        <v>19</v>
      </c>
      <c r="B2" s="670" t="s">
        <v>689</v>
      </c>
      <c r="C2" s="670"/>
      <c r="D2" s="670"/>
      <c r="E2" s="670"/>
      <c r="F2" s="670"/>
      <c r="G2" s="272"/>
      <c r="H2" s="671" t="s">
        <v>690</v>
      </c>
      <c r="I2" s="672"/>
      <c r="J2" s="672"/>
    </row>
    <row r="3" spans="1:16" x14ac:dyDescent="0.2">
      <c r="A3" s="27"/>
      <c r="B3" s="27">
        <v>2014</v>
      </c>
      <c r="C3" s="27">
        <v>2015</v>
      </c>
      <c r="D3" s="27">
        <v>2016</v>
      </c>
      <c r="E3" s="27">
        <v>2017</v>
      </c>
      <c r="F3" s="27">
        <v>2018</v>
      </c>
      <c r="G3" s="27"/>
      <c r="H3" s="273" t="s">
        <v>691</v>
      </c>
      <c r="I3" s="274" t="s">
        <v>692</v>
      </c>
      <c r="J3" s="275" t="s">
        <v>23</v>
      </c>
      <c r="M3" s="276"/>
    </row>
    <row r="4" spans="1:16" x14ac:dyDescent="0.2">
      <c r="A4" s="27" t="s">
        <v>47</v>
      </c>
      <c r="B4" s="27"/>
      <c r="C4" s="27"/>
      <c r="D4" s="27"/>
      <c r="E4" s="27"/>
      <c r="F4" s="27"/>
      <c r="G4" s="27"/>
      <c r="H4" s="274" t="s">
        <v>693</v>
      </c>
      <c r="I4" s="277" t="s">
        <v>694</v>
      </c>
      <c r="J4" s="277" t="s">
        <v>695</v>
      </c>
    </row>
    <row r="5" spans="1:16" x14ac:dyDescent="0.2">
      <c r="A5" s="27"/>
      <c r="B5" s="27"/>
      <c r="C5" s="27"/>
      <c r="D5" s="27"/>
      <c r="E5" s="27"/>
      <c r="F5" s="27"/>
      <c r="G5" s="27"/>
      <c r="H5" s="275" t="s">
        <v>696</v>
      </c>
      <c r="I5" s="277" t="s">
        <v>697</v>
      </c>
      <c r="J5" s="277" t="s">
        <v>30</v>
      </c>
      <c r="M5" s="276"/>
    </row>
    <row r="6" spans="1:16" x14ac:dyDescent="0.2">
      <c r="A6" s="27"/>
      <c r="C6" s="27"/>
      <c r="D6" s="27"/>
      <c r="E6" s="27"/>
      <c r="F6" s="27"/>
      <c r="G6" s="27"/>
      <c r="I6" s="274" t="s">
        <v>698</v>
      </c>
      <c r="J6" s="278"/>
    </row>
    <row r="7" spans="1:16" x14ac:dyDescent="0.2">
      <c r="A7" s="123"/>
      <c r="B7" s="279" t="s">
        <v>699</v>
      </c>
      <c r="C7" s="123"/>
      <c r="D7" s="123"/>
      <c r="E7" s="123"/>
      <c r="F7" s="123"/>
      <c r="G7" s="123"/>
      <c r="H7" s="278"/>
      <c r="I7" s="278" t="s">
        <v>700</v>
      </c>
      <c r="J7" s="280"/>
    </row>
    <row r="8" spans="1:16" x14ac:dyDescent="0.2">
      <c r="A8" s="281" t="s">
        <v>357</v>
      </c>
      <c r="B8" s="281">
        <v>252.04245572444495</v>
      </c>
      <c r="C8" s="281">
        <v>79.559046166491015</v>
      </c>
      <c r="D8" s="281">
        <v>79.41532823801154</v>
      </c>
      <c r="E8" s="281">
        <v>25.920417653886588</v>
      </c>
      <c r="F8" s="282">
        <v>3.3598666499475347</v>
      </c>
      <c r="G8" s="282"/>
      <c r="H8" s="283">
        <v>53.860703523889178</v>
      </c>
      <c r="I8" s="283">
        <v>55.235799383864112</v>
      </c>
      <c r="J8" s="283">
        <v>109.10694176386392</v>
      </c>
    </row>
    <row r="9" spans="1:16" ht="25.5" x14ac:dyDescent="0.2">
      <c r="A9" s="284" t="s">
        <v>701</v>
      </c>
      <c r="B9" s="285">
        <v>704</v>
      </c>
      <c r="C9" s="285">
        <v>282</v>
      </c>
      <c r="D9" s="285">
        <v>0</v>
      </c>
      <c r="E9" s="285">
        <v>0</v>
      </c>
      <c r="F9" s="285">
        <v>0</v>
      </c>
      <c r="G9" s="285"/>
      <c r="H9" s="286">
        <v>0</v>
      </c>
      <c r="I9" s="286">
        <v>0</v>
      </c>
      <c r="J9" s="286">
        <v>0</v>
      </c>
      <c r="M9" s="287"/>
      <c r="N9" s="288"/>
      <c r="O9" s="276"/>
      <c r="P9" s="275"/>
    </row>
    <row r="10" spans="1:16" x14ac:dyDescent="0.2">
      <c r="A10" s="271" t="s">
        <v>360</v>
      </c>
      <c r="B10" s="285">
        <v>185</v>
      </c>
      <c r="C10" s="285">
        <v>0</v>
      </c>
      <c r="D10" s="285">
        <v>652</v>
      </c>
      <c r="E10" s="285">
        <v>361</v>
      </c>
      <c r="F10" s="285">
        <v>94</v>
      </c>
      <c r="G10" s="285"/>
      <c r="H10" s="286">
        <v>0</v>
      </c>
      <c r="I10" s="286">
        <v>0</v>
      </c>
      <c r="J10" s="286">
        <v>0</v>
      </c>
      <c r="M10" s="287"/>
      <c r="N10" s="288"/>
      <c r="O10" s="276"/>
      <c r="P10" s="277"/>
    </row>
    <row r="11" spans="1:16" x14ac:dyDescent="0.2">
      <c r="A11" s="271" t="s">
        <v>361</v>
      </c>
      <c r="B11" s="285">
        <v>0</v>
      </c>
      <c r="C11" s="285">
        <v>0</v>
      </c>
      <c r="D11" s="285">
        <v>508</v>
      </c>
      <c r="E11" s="285">
        <v>217</v>
      </c>
      <c r="F11" s="285">
        <v>0</v>
      </c>
      <c r="G11" s="285"/>
      <c r="H11" s="286">
        <v>0</v>
      </c>
      <c r="I11" s="286">
        <v>0</v>
      </c>
      <c r="J11" s="286">
        <v>0</v>
      </c>
      <c r="M11" s="287"/>
      <c r="N11" s="276"/>
      <c r="O11" s="276"/>
      <c r="P11" s="277"/>
    </row>
    <row r="12" spans="1:16" x14ac:dyDescent="0.2">
      <c r="A12" s="271" t="s">
        <v>362</v>
      </c>
      <c r="B12" s="285">
        <v>0</v>
      </c>
      <c r="C12" s="285">
        <v>0</v>
      </c>
      <c r="D12" s="285">
        <v>0</v>
      </c>
      <c r="E12" s="285">
        <v>0</v>
      </c>
      <c r="F12" s="285">
        <v>0</v>
      </c>
      <c r="G12" s="285"/>
      <c r="H12" s="286">
        <v>0</v>
      </c>
      <c r="I12" s="286">
        <v>0</v>
      </c>
      <c r="J12" s="286">
        <v>0</v>
      </c>
      <c r="M12" s="287"/>
      <c r="N12" s="276"/>
      <c r="O12" s="276"/>
      <c r="P12" s="278"/>
    </row>
    <row r="13" spans="1:16" x14ac:dyDescent="0.2">
      <c r="A13" s="271" t="s">
        <v>363</v>
      </c>
      <c r="B13" s="285">
        <v>745</v>
      </c>
      <c r="C13" s="285">
        <v>323</v>
      </c>
      <c r="D13" s="285">
        <v>11</v>
      </c>
      <c r="E13" s="285">
        <v>0</v>
      </c>
      <c r="F13" s="285">
        <v>0</v>
      </c>
      <c r="G13" s="285"/>
      <c r="H13" s="286">
        <v>0</v>
      </c>
      <c r="I13" s="286">
        <v>0</v>
      </c>
      <c r="J13" s="286">
        <v>0</v>
      </c>
      <c r="M13" s="287"/>
      <c r="N13" s="288"/>
      <c r="O13" s="288"/>
      <c r="P13" s="280"/>
    </row>
    <row r="14" spans="1:16" x14ac:dyDescent="0.2">
      <c r="A14" s="271" t="s">
        <v>364</v>
      </c>
      <c r="B14" s="285">
        <v>1130</v>
      </c>
      <c r="C14" s="285">
        <v>708</v>
      </c>
      <c r="D14" s="285">
        <v>396</v>
      </c>
      <c r="E14" s="285">
        <v>133</v>
      </c>
      <c r="F14" s="285">
        <v>0</v>
      </c>
      <c r="G14" s="285"/>
      <c r="H14" s="286">
        <v>0</v>
      </c>
      <c r="I14" s="286">
        <v>0</v>
      </c>
      <c r="J14" s="286">
        <v>0</v>
      </c>
      <c r="M14" s="287"/>
    </row>
    <row r="15" spans="1:16" x14ac:dyDescent="0.2">
      <c r="A15" s="271" t="s">
        <v>365</v>
      </c>
      <c r="B15" s="285">
        <v>996</v>
      </c>
      <c r="C15" s="285">
        <v>574</v>
      </c>
      <c r="D15" s="285">
        <v>915</v>
      </c>
      <c r="E15" s="285">
        <v>362</v>
      </c>
      <c r="F15" s="285">
        <v>95</v>
      </c>
      <c r="G15" s="285"/>
      <c r="H15" s="286">
        <v>0</v>
      </c>
      <c r="I15" s="286">
        <v>0</v>
      </c>
      <c r="J15" s="286">
        <v>0</v>
      </c>
      <c r="M15" s="287"/>
    </row>
    <row r="16" spans="1:16" x14ac:dyDescent="0.2">
      <c r="A16" s="271" t="s">
        <v>366</v>
      </c>
      <c r="B16" s="285">
        <v>600</v>
      </c>
      <c r="C16" s="285">
        <v>178</v>
      </c>
      <c r="D16" s="285">
        <v>653</v>
      </c>
      <c r="E16" s="285">
        <v>362</v>
      </c>
      <c r="F16" s="285">
        <v>95</v>
      </c>
      <c r="G16" s="285"/>
      <c r="H16" s="286">
        <v>0</v>
      </c>
      <c r="I16" s="286">
        <v>0</v>
      </c>
      <c r="J16" s="286">
        <v>0</v>
      </c>
      <c r="M16" s="287"/>
    </row>
    <row r="17" spans="1:13" x14ac:dyDescent="0.2">
      <c r="A17" s="271" t="s">
        <v>367</v>
      </c>
      <c r="B17" s="285">
        <v>0</v>
      </c>
      <c r="C17" s="285">
        <v>0</v>
      </c>
      <c r="D17" s="285">
        <v>0</v>
      </c>
      <c r="E17" s="285">
        <v>0</v>
      </c>
      <c r="F17" s="285">
        <v>0</v>
      </c>
      <c r="G17" s="285"/>
      <c r="H17" s="286">
        <v>0</v>
      </c>
      <c r="I17" s="286">
        <v>0</v>
      </c>
      <c r="J17" s="286">
        <v>0</v>
      </c>
      <c r="M17" s="287"/>
    </row>
    <row r="18" spans="1:13" x14ac:dyDescent="0.2">
      <c r="A18" s="271" t="s">
        <v>368</v>
      </c>
      <c r="B18" s="285">
        <v>0</v>
      </c>
      <c r="C18" s="285">
        <v>0</v>
      </c>
      <c r="D18" s="285">
        <v>0</v>
      </c>
      <c r="E18" s="285">
        <v>0</v>
      </c>
      <c r="F18" s="285">
        <v>0</v>
      </c>
      <c r="G18" s="285"/>
      <c r="H18" s="286">
        <v>0</v>
      </c>
      <c r="I18" s="286">
        <v>0</v>
      </c>
      <c r="J18" s="286">
        <v>0</v>
      </c>
      <c r="M18" s="287"/>
    </row>
    <row r="19" spans="1:13" x14ac:dyDescent="0.2">
      <c r="A19" s="271" t="s">
        <v>369</v>
      </c>
      <c r="B19" s="285">
        <v>0</v>
      </c>
      <c r="C19" s="285">
        <v>0</v>
      </c>
      <c r="D19" s="285">
        <v>0</v>
      </c>
      <c r="E19" s="285">
        <v>0</v>
      </c>
      <c r="F19" s="285">
        <v>0</v>
      </c>
      <c r="G19" s="285"/>
      <c r="H19" s="286">
        <v>0</v>
      </c>
      <c r="I19" s="286">
        <v>0</v>
      </c>
      <c r="J19" s="286">
        <v>0</v>
      </c>
      <c r="M19" s="287"/>
    </row>
    <row r="20" spans="1:13" x14ac:dyDescent="0.2">
      <c r="A20" s="271" t="s">
        <v>370</v>
      </c>
      <c r="B20" s="285">
        <v>447</v>
      </c>
      <c r="C20" s="285">
        <v>25</v>
      </c>
      <c r="D20" s="285">
        <v>0</v>
      </c>
      <c r="E20" s="285">
        <v>0</v>
      </c>
      <c r="F20" s="285">
        <v>0</v>
      </c>
      <c r="G20" s="285"/>
      <c r="H20" s="286">
        <v>0</v>
      </c>
      <c r="I20" s="286">
        <v>0</v>
      </c>
      <c r="J20" s="286">
        <v>0</v>
      </c>
      <c r="M20" s="287"/>
    </row>
    <row r="21" spans="1:13" x14ac:dyDescent="0.2">
      <c r="A21" s="271" t="s">
        <v>371</v>
      </c>
      <c r="B21" s="285">
        <v>689</v>
      </c>
      <c r="C21" s="285">
        <v>267</v>
      </c>
      <c r="D21" s="285">
        <v>0</v>
      </c>
      <c r="E21" s="285">
        <v>0</v>
      </c>
      <c r="F21" s="285">
        <v>0</v>
      </c>
      <c r="G21" s="285"/>
      <c r="H21" s="286">
        <v>0</v>
      </c>
      <c r="I21" s="286">
        <v>0</v>
      </c>
      <c r="J21" s="286">
        <v>0</v>
      </c>
      <c r="M21" s="287"/>
    </row>
    <row r="22" spans="1:13" x14ac:dyDescent="0.2">
      <c r="A22" s="271" t="s">
        <v>372</v>
      </c>
      <c r="B22" s="285">
        <v>1169</v>
      </c>
      <c r="C22" s="285">
        <v>747</v>
      </c>
      <c r="D22" s="285">
        <v>1088</v>
      </c>
      <c r="E22" s="285">
        <v>534</v>
      </c>
      <c r="F22" s="285">
        <v>95</v>
      </c>
      <c r="G22" s="285"/>
      <c r="H22" s="286">
        <v>0</v>
      </c>
      <c r="I22" s="286">
        <v>0</v>
      </c>
      <c r="J22" s="286">
        <v>0</v>
      </c>
      <c r="M22" s="287"/>
    </row>
    <row r="23" spans="1:13" x14ac:dyDescent="0.2">
      <c r="A23" s="271" t="s">
        <v>373</v>
      </c>
      <c r="B23" s="285">
        <v>474</v>
      </c>
      <c r="C23" s="285">
        <v>52</v>
      </c>
      <c r="D23" s="285">
        <v>234</v>
      </c>
      <c r="E23" s="285">
        <v>0</v>
      </c>
      <c r="F23" s="285">
        <v>0</v>
      </c>
      <c r="G23" s="285"/>
      <c r="H23" s="286">
        <v>0</v>
      </c>
      <c r="I23" s="286">
        <v>0</v>
      </c>
      <c r="J23" s="286">
        <v>0</v>
      </c>
      <c r="M23" s="287"/>
    </row>
    <row r="24" spans="1:13" x14ac:dyDescent="0.2">
      <c r="A24" s="271" t="s">
        <v>374</v>
      </c>
      <c r="B24" s="285">
        <v>620</v>
      </c>
      <c r="C24" s="285">
        <v>198</v>
      </c>
      <c r="D24" s="285">
        <v>373</v>
      </c>
      <c r="E24" s="285">
        <v>82</v>
      </c>
      <c r="F24" s="285">
        <v>0</v>
      </c>
      <c r="G24" s="285"/>
      <c r="H24" s="286">
        <v>0</v>
      </c>
      <c r="I24" s="286">
        <v>0</v>
      </c>
      <c r="J24" s="286">
        <v>0</v>
      </c>
      <c r="M24" s="287"/>
    </row>
    <row r="25" spans="1:13" x14ac:dyDescent="0.2">
      <c r="A25" s="271" t="s">
        <v>375</v>
      </c>
      <c r="B25" s="285">
        <v>912</v>
      </c>
      <c r="C25" s="285">
        <v>490</v>
      </c>
      <c r="D25" s="285">
        <v>178</v>
      </c>
      <c r="E25" s="285">
        <v>0</v>
      </c>
      <c r="F25" s="285">
        <v>0</v>
      </c>
      <c r="G25" s="285"/>
      <c r="H25" s="286">
        <v>0</v>
      </c>
      <c r="I25" s="286">
        <v>0</v>
      </c>
      <c r="J25" s="286">
        <v>0</v>
      </c>
      <c r="M25" s="287"/>
    </row>
    <row r="26" spans="1:13" x14ac:dyDescent="0.2">
      <c r="A26" s="271" t="s">
        <v>376</v>
      </c>
      <c r="B26" s="285">
        <v>0</v>
      </c>
      <c r="C26" s="285">
        <v>0</v>
      </c>
      <c r="D26" s="285">
        <v>0</v>
      </c>
      <c r="E26" s="285">
        <v>0</v>
      </c>
      <c r="F26" s="285">
        <v>0</v>
      </c>
      <c r="G26" s="285"/>
      <c r="H26" s="286">
        <v>0</v>
      </c>
      <c r="I26" s="286">
        <v>0</v>
      </c>
      <c r="J26" s="286">
        <v>0</v>
      </c>
      <c r="M26" s="287"/>
    </row>
    <row r="27" spans="1:13" x14ac:dyDescent="0.2">
      <c r="A27" s="271" t="s">
        <v>377</v>
      </c>
      <c r="B27" s="285">
        <v>341</v>
      </c>
      <c r="C27" s="285">
        <v>0</v>
      </c>
      <c r="D27" s="285">
        <v>0</v>
      </c>
      <c r="E27" s="285">
        <v>0</v>
      </c>
      <c r="F27" s="285">
        <v>0</v>
      </c>
      <c r="G27" s="285"/>
      <c r="H27" s="286">
        <v>0</v>
      </c>
      <c r="I27" s="286">
        <v>0</v>
      </c>
      <c r="J27" s="286">
        <v>0</v>
      </c>
      <c r="M27" s="287"/>
    </row>
    <row r="28" spans="1:13" x14ac:dyDescent="0.2">
      <c r="A28" s="271" t="s">
        <v>378</v>
      </c>
      <c r="B28" s="285">
        <v>418</v>
      </c>
      <c r="C28" s="285">
        <v>0</v>
      </c>
      <c r="D28" s="285">
        <v>653</v>
      </c>
      <c r="E28" s="285">
        <v>362</v>
      </c>
      <c r="F28" s="285">
        <v>95</v>
      </c>
      <c r="G28" s="285"/>
      <c r="H28" s="286">
        <v>0</v>
      </c>
      <c r="I28" s="286">
        <v>0</v>
      </c>
      <c r="J28" s="286">
        <v>0</v>
      </c>
      <c r="M28" s="287"/>
    </row>
    <row r="29" spans="1:13" x14ac:dyDescent="0.2">
      <c r="A29" s="271" t="s">
        <v>379</v>
      </c>
      <c r="B29" s="285">
        <v>743</v>
      </c>
      <c r="C29" s="285">
        <v>321</v>
      </c>
      <c r="D29" s="285">
        <v>9</v>
      </c>
      <c r="E29" s="285">
        <v>0</v>
      </c>
      <c r="F29" s="285">
        <v>0</v>
      </c>
      <c r="G29" s="285"/>
      <c r="H29" s="286">
        <v>0</v>
      </c>
      <c r="I29" s="286">
        <v>0</v>
      </c>
      <c r="J29" s="286">
        <v>0</v>
      </c>
    </row>
    <row r="30" spans="1:13" x14ac:dyDescent="0.2">
      <c r="A30" s="271" t="s">
        <v>380</v>
      </c>
      <c r="B30" s="285">
        <v>0</v>
      </c>
      <c r="C30" s="285">
        <v>0</v>
      </c>
      <c r="D30" s="285">
        <v>0</v>
      </c>
      <c r="E30" s="285">
        <v>0</v>
      </c>
      <c r="F30" s="285">
        <v>0</v>
      </c>
      <c r="G30" s="285"/>
      <c r="H30" s="286">
        <v>0</v>
      </c>
      <c r="I30" s="286">
        <v>0</v>
      </c>
      <c r="J30" s="286">
        <v>0</v>
      </c>
    </row>
    <row r="31" spans="1:13" x14ac:dyDescent="0.2">
      <c r="A31" s="271" t="s">
        <v>381</v>
      </c>
      <c r="B31" s="285">
        <v>0</v>
      </c>
      <c r="C31" s="285">
        <v>0</v>
      </c>
      <c r="D31" s="285">
        <v>0</v>
      </c>
      <c r="E31" s="285">
        <v>0</v>
      </c>
      <c r="F31" s="285">
        <v>0</v>
      </c>
      <c r="G31" s="285"/>
      <c r="H31" s="286">
        <v>0</v>
      </c>
      <c r="I31" s="286">
        <v>0</v>
      </c>
      <c r="J31" s="286">
        <v>0</v>
      </c>
    </row>
    <row r="32" spans="1:13" x14ac:dyDescent="0.2">
      <c r="A32" s="271" t="s">
        <v>382</v>
      </c>
      <c r="B32" s="285">
        <v>0</v>
      </c>
      <c r="C32" s="285">
        <v>0</v>
      </c>
      <c r="D32" s="285">
        <v>652</v>
      </c>
      <c r="E32" s="285">
        <v>361</v>
      </c>
      <c r="F32" s="285">
        <v>94</v>
      </c>
      <c r="G32" s="285"/>
      <c r="H32" s="286">
        <v>0</v>
      </c>
      <c r="I32" s="286">
        <v>0</v>
      </c>
      <c r="J32" s="286">
        <v>0</v>
      </c>
    </row>
    <row r="33" spans="1:10" x14ac:dyDescent="0.2">
      <c r="A33" s="271" t="s">
        <v>383</v>
      </c>
      <c r="B33" s="285">
        <v>0</v>
      </c>
      <c r="C33" s="285">
        <v>0</v>
      </c>
      <c r="D33" s="285">
        <v>0</v>
      </c>
      <c r="E33" s="285">
        <v>0</v>
      </c>
      <c r="F33" s="285">
        <v>0</v>
      </c>
      <c r="G33" s="285"/>
      <c r="H33" s="286">
        <v>0</v>
      </c>
      <c r="I33" s="286">
        <v>0</v>
      </c>
      <c r="J33" s="286">
        <v>0</v>
      </c>
    </row>
    <row r="34" spans="1:10" x14ac:dyDescent="0.2">
      <c r="A34" s="271" t="s">
        <v>384</v>
      </c>
      <c r="B34" s="285">
        <v>0</v>
      </c>
      <c r="C34" s="285">
        <v>0</v>
      </c>
      <c r="D34" s="285">
        <v>0</v>
      </c>
      <c r="E34" s="285">
        <v>0</v>
      </c>
      <c r="F34" s="285">
        <v>0</v>
      </c>
      <c r="G34" s="285"/>
      <c r="H34" s="286">
        <v>0</v>
      </c>
      <c r="I34" s="286">
        <v>0</v>
      </c>
      <c r="J34" s="286">
        <v>0</v>
      </c>
    </row>
    <row r="35" spans="1:10" ht="25.5" x14ac:dyDescent="0.2">
      <c r="A35" s="284" t="s">
        <v>702</v>
      </c>
      <c r="B35" s="285">
        <v>0</v>
      </c>
      <c r="C35" s="285">
        <v>0</v>
      </c>
      <c r="D35" s="285">
        <v>0</v>
      </c>
      <c r="E35" s="285">
        <v>0</v>
      </c>
      <c r="F35" s="285">
        <v>0</v>
      </c>
      <c r="G35" s="285"/>
      <c r="H35" s="286">
        <v>0</v>
      </c>
      <c r="I35" s="286">
        <v>0</v>
      </c>
      <c r="J35" s="286">
        <v>0</v>
      </c>
    </row>
    <row r="36" spans="1:10" x14ac:dyDescent="0.2">
      <c r="A36" s="271" t="s">
        <v>387</v>
      </c>
      <c r="B36" s="285">
        <v>0</v>
      </c>
      <c r="C36" s="285">
        <v>0</v>
      </c>
      <c r="D36" s="285">
        <v>0</v>
      </c>
      <c r="E36" s="285">
        <v>0</v>
      </c>
      <c r="F36" s="285">
        <v>0</v>
      </c>
      <c r="G36" s="285"/>
      <c r="H36" s="286">
        <v>0</v>
      </c>
      <c r="I36" s="286">
        <v>0</v>
      </c>
      <c r="J36" s="286">
        <v>0</v>
      </c>
    </row>
    <row r="37" spans="1:10" x14ac:dyDescent="0.2">
      <c r="A37" s="271" t="s">
        <v>388</v>
      </c>
      <c r="B37" s="285">
        <v>0</v>
      </c>
      <c r="C37" s="285">
        <v>0</v>
      </c>
      <c r="D37" s="285">
        <v>0</v>
      </c>
      <c r="E37" s="285">
        <v>0</v>
      </c>
      <c r="F37" s="285">
        <v>0</v>
      </c>
      <c r="G37" s="285"/>
      <c r="H37" s="286">
        <v>0</v>
      </c>
      <c r="I37" s="286">
        <v>0</v>
      </c>
      <c r="J37" s="286">
        <v>0</v>
      </c>
    </row>
    <row r="38" spans="1:10" x14ac:dyDescent="0.2">
      <c r="A38" s="271" t="s">
        <v>389</v>
      </c>
      <c r="B38" s="285">
        <v>0</v>
      </c>
      <c r="C38" s="285">
        <v>0</v>
      </c>
      <c r="D38" s="285">
        <v>0</v>
      </c>
      <c r="E38" s="285">
        <v>0</v>
      </c>
      <c r="F38" s="285">
        <v>0</v>
      </c>
      <c r="G38" s="285"/>
      <c r="H38" s="286">
        <v>0</v>
      </c>
      <c r="I38" s="286">
        <v>0</v>
      </c>
      <c r="J38" s="286">
        <v>0</v>
      </c>
    </row>
    <row r="39" spans="1:10" x14ac:dyDescent="0.2">
      <c r="A39" s="271" t="s">
        <v>390</v>
      </c>
      <c r="B39" s="285">
        <v>0</v>
      </c>
      <c r="C39" s="285">
        <v>0</v>
      </c>
      <c r="D39" s="285">
        <v>0</v>
      </c>
      <c r="E39" s="285">
        <v>0</v>
      </c>
      <c r="F39" s="285">
        <v>0</v>
      </c>
      <c r="G39" s="285"/>
      <c r="H39" s="286">
        <v>0</v>
      </c>
      <c r="I39" s="286">
        <v>0</v>
      </c>
      <c r="J39" s="286">
        <v>0</v>
      </c>
    </row>
    <row r="40" spans="1:10" x14ac:dyDescent="0.2">
      <c r="A40" s="271" t="s">
        <v>385</v>
      </c>
      <c r="B40" s="285">
        <v>548</v>
      </c>
      <c r="C40" s="285">
        <v>126</v>
      </c>
      <c r="D40" s="285">
        <v>0</v>
      </c>
      <c r="E40" s="285">
        <v>0</v>
      </c>
      <c r="F40" s="285">
        <v>0</v>
      </c>
      <c r="G40" s="285"/>
      <c r="H40" s="286">
        <v>0</v>
      </c>
      <c r="I40" s="286">
        <v>0</v>
      </c>
      <c r="J40" s="286">
        <v>0</v>
      </c>
    </row>
    <row r="41" spans="1:10" x14ac:dyDescent="0.2">
      <c r="A41" s="271" t="s">
        <v>391</v>
      </c>
      <c r="B41" s="285">
        <v>0</v>
      </c>
      <c r="C41" s="285">
        <v>0</v>
      </c>
      <c r="D41" s="285">
        <v>0</v>
      </c>
      <c r="E41" s="285">
        <v>0</v>
      </c>
      <c r="F41" s="285">
        <v>0</v>
      </c>
      <c r="G41" s="285"/>
      <c r="H41" s="286">
        <v>0</v>
      </c>
      <c r="I41" s="286">
        <v>0</v>
      </c>
      <c r="J41" s="286">
        <v>0</v>
      </c>
    </row>
    <row r="42" spans="1:10" x14ac:dyDescent="0.2">
      <c r="A42" s="271" t="s">
        <v>392</v>
      </c>
      <c r="B42" s="285">
        <v>0</v>
      </c>
      <c r="C42" s="285">
        <v>0</v>
      </c>
      <c r="D42" s="285">
        <v>0</v>
      </c>
      <c r="E42" s="285">
        <v>0</v>
      </c>
      <c r="F42" s="285">
        <v>0</v>
      </c>
      <c r="G42" s="285"/>
      <c r="H42" s="286">
        <v>0</v>
      </c>
      <c r="I42" s="286">
        <v>0</v>
      </c>
      <c r="J42" s="286">
        <v>0</v>
      </c>
    </row>
    <row r="43" spans="1:10" ht="25.5" x14ac:dyDescent="0.2">
      <c r="A43" s="284" t="s">
        <v>703</v>
      </c>
      <c r="B43" s="285">
        <v>0</v>
      </c>
      <c r="C43" s="285">
        <v>0</v>
      </c>
      <c r="D43" s="285">
        <v>0</v>
      </c>
      <c r="E43" s="285">
        <v>0</v>
      </c>
      <c r="F43" s="285">
        <v>0</v>
      </c>
      <c r="G43" s="285"/>
      <c r="H43" s="286">
        <v>0</v>
      </c>
      <c r="I43" s="286">
        <v>0</v>
      </c>
      <c r="J43" s="286">
        <v>0</v>
      </c>
    </row>
    <row r="44" spans="1:10" x14ac:dyDescent="0.2">
      <c r="A44" s="271" t="s">
        <v>395</v>
      </c>
      <c r="B44" s="285">
        <v>0</v>
      </c>
      <c r="C44" s="285">
        <v>0</v>
      </c>
      <c r="D44" s="285">
        <v>0</v>
      </c>
      <c r="E44" s="285">
        <v>0</v>
      </c>
      <c r="F44" s="285">
        <v>0</v>
      </c>
      <c r="G44" s="285"/>
      <c r="H44" s="286">
        <v>0</v>
      </c>
      <c r="I44" s="286">
        <v>0</v>
      </c>
      <c r="J44" s="286">
        <v>0</v>
      </c>
    </row>
    <row r="45" spans="1:10" x14ac:dyDescent="0.2">
      <c r="A45" s="271" t="s">
        <v>396</v>
      </c>
      <c r="B45" s="285">
        <v>0</v>
      </c>
      <c r="C45" s="285">
        <v>0</v>
      </c>
      <c r="D45" s="285">
        <v>0</v>
      </c>
      <c r="E45" s="285">
        <v>0</v>
      </c>
      <c r="F45" s="285">
        <v>0</v>
      </c>
      <c r="G45" s="285"/>
      <c r="H45" s="286">
        <v>0</v>
      </c>
      <c r="I45" s="286">
        <v>0</v>
      </c>
      <c r="J45" s="286">
        <v>0</v>
      </c>
    </row>
    <row r="46" spans="1:10" x14ac:dyDescent="0.2">
      <c r="A46" s="271" t="s">
        <v>397</v>
      </c>
      <c r="B46" s="285">
        <v>0</v>
      </c>
      <c r="C46" s="285">
        <v>0</v>
      </c>
      <c r="D46" s="285">
        <v>0</v>
      </c>
      <c r="E46" s="285">
        <v>0</v>
      </c>
      <c r="F46" s="285">
        <v>0</v>
      </c>
      <c r="G46" s="285"/>
      <c r="H46" s="286">
        <v>0</v>
      </c>
      <c r="I46" s="286">
        <v>0</v>
      </c>
      <c r="J46" s="286">
        <v>0</v>
      </c>
    </row>
    <row r="47" spans="1:10" x14ac:dyDescent="0.2">
      <c r="A47" s="271" t="s">
        <v>398</v>
      </c>
      <c r="B47" s="285">
        <v>505</v>
      </c>
      <c r="C47" s="285">
        <v>83</v>
      </c>
      <c r="D47" s="285">
        <v>0</v>
      </c>
      <c r="E47" s="285">
        <v>0</v>
      </c>
      <c r="F47" s="285">
        <v>0</v>
      </c>
      <c r="G47" s="285"/>
      <c r="H47" s="286">
        <v>0</v>
      </c>
      <c r="I47" s="286">
        <v>0</v>
      </c>
      <c r="J47" s="286">
        <v>0</v>
      </c>
    </row>
    <row r="48" spans="1:10" x14ac:dyDescent="0.2">
      <c r="A48" s="271" t="s">
        <v>399</v>
      </c>
      <c r="B48" s="285">
        <v>0</v>
      </c>
      <c r="C48" s="285">
        <v>0</v>
      </c>
      <c r="D48" s="285">
        <v>0</v>
      </c>
      <c r="E48" s="285">
        <v>0</v>
      </c>
      <c r="F48" s="285">
        <v>0</v>
      </c>
      <c r="G48" s="285"/>
      <c r="H48" s="286">
        <v>0</v>
      </c>
      <c r="I48" s="286">
        <v>0</v>
      </c>
      <c r="J48" s="286">
        <v>0</v>
      </c>
    </row>
    <row r="49" spans="1:10" x14ac:dyDescent="0.2">
      <c r="A49" s="271" t="s">
        <v>400</v>
      </c>
      <c r="B49" s="285">
        <v>0</v>
      </c>
      <c r="C49" s="285">
        <v>0</v>
      </c>
      <c r="D49" s="285">
        <v>0</v>
      </c>
      <c r="E49" s="285">
        <v>0</v>
      </c>
      <c r="F49" s="285">
        <v>0</v>
      </c>
      <c r="G49" s="285"/>
      <c r="H49" s="286">
        <v>0</v>
      </c>
      <c r="I49" s="286">
        <v>0</v>
      </c>
      <c r="J49" s="286">
        <v>0</v>
      </c>
    </row>
    <row r="50" spans="1:10" x14ac:dyDescent="0.2">
      <c r="A50" s="271" t="s">
        <v>401</v>
      </c>
      <c r="B50" s="285">
        <v>13</v>
      </c>
      <c r="C50" s="285">
        <v>0</v>
      </c>
      <c r="D50" s="285">
        <v>0</v>
      </c>
      <c r="E50" s="285">
        <v>0</v>
      </c>
      <c r="F50" s="285">
        <v>0</v>
      </c>
      <c r="G50" s="285"/>
      <c r="H50" s="286">
        <v>0</v>
      </c>
      <c r="I50" s="286">
        <v>0</v>
      </c>
      <c r="J50" s="286">
        <v>0</v>
      </c>
    </row>
    <row r="51" spans="1:10" x14ac:dyDescent="0.2">
      <c r="A51" s="271" t="s">
        <v>402</v>
      </c>
      <c r="B51" s="285">
        <v>0</v>
      </c>
      <c r="C51" s="285">
        <v>0</v>
      </c>
      <c r="D51" s="285">
        <v>0</v>
      </c>
      <c r="E51" s="285">
        <v>0</v>
      </c>
      <c r="F51" s="285">
        <v>0</v>
      </c>
      <c r="G51" s="285"/>
      <c r="H51" s="286">
        <v>0</v>
      </c>
      <c r="I51" s="286">
        <v>0</v>
      </c>
      <c r="J51" s="286">
        <v>0</v>
      </c>
    </row>
    <row r="52" spans="1:10" ht="25.5" x14ac:dyDescent="0.2">
      <c r="A52" s="284" t="s">
        <v>704</v>
      </c>
      <c r="B52" s="285">
        <v>0</v>
      </c>
      <c r="C52" s="285">
        <v>0</v>
      </c>
      <c r="D52" s="285">
        <v>0</v>
      </c>
      <c r="E52" s="285">
        <v>0</v>
      </c>
      <c r="F52" s="285">
        <v>0</v>
      </c>
      <c r="G52" s="285"/>
      <c r="H52" s="286">
        <v>0</v>
      </c>
      <c r="I52" s="286">
        <v>0</v>
      </c>
      <c r="J52" s="286">
        <v>0</v>
      </c>
    </row>
    <row r="53" spans="1:10" x14ac:dyDescent="0.2">
      <c r="A53" s="271" t="s">
        <v>405</v>
      </c>
      <c r="B53" s="285">
        <v>0</v>
      </c>
      <c r="C53" s="285">
        <v>0</v>
      </c>
      <c r="D53" s="285">
        <v>0</v>
      </c>
      <c r="E53" s="285">
        <v>0</v>
      </c>
      <c r="F53" s="285">
        <v>0</v>
      </c>
      <c r="G53" s="285"/>
      <c r="H53" s="286">
        <v>0</v>
      </c>
      <c r="I53" s="286">
        <v>0</v>
      </c>
      <c r="J53" s="286">
        <v>0</v>
      </c>
    </row>
    <row r="54" spans="1:10" x14ac:dyDescent="0.2">
      <c r="A54" s="271" t="s">
        <v>406</v>
      </c>
      <c r="B54" s="285">
        <v>0</v>
      </c>
      <c r="C54" s="285">
        <v>0</v>
      </c>
      <c r="D54" s="285">
        <v>0</v>
      </c>
      <c r="E54" s="285">
        <v>0</v>
      </c>
      <c r="F54" s="285">
        <v>0</v>
      </c>
      <c r="G54" s="285"/>
      <c r="H54" s="286">
        <v>0</v>
      </c>
      <c r="I54" s="286">
        <v>0</v>
      </c>
      <c r="J54" s="286">
        <v>0</v>
      </c>
    </row>
    <row r="55" spans="1:10" x14ac:dyDescent="0.2">
      <c r="A55" s="271" t="s">
        <v>407</v>
      </c>
      <c r="B55" s="285">
        <v>535</v>
      </c>
      <c r="C55" s="285">
        <v>113</v>
      </c>
      <c r="D55" s="285">
        <v>0</v>
      </c>
      <c r="E55" s="285">
        <v>0</v>
      </c>
      <c r="F55" s="285">
        <v>0</v>
      </c>
      <c r="G55" s="285"/>
      <c r="H55" s="286">
        <v>0</v>
      </c>
      <c r="I55" s="286">
        <v>0</v>
      </c>
      <c r="J55" s="286">
        <v>0</v>
      </c>
    </row>
    <row r="56" spans="1:10" x14ac:dyDescent="0.2">
      <c r="A56" s="271" t="s">
        <v>408</v>
      </c>
      <c r="B56" s="285">
        <v>0</v>
      </c>
      <c r="C56" s="285">
        <v>0</v>
      </c>
      <c r="D56" s="285">
        <v>0</v>
      </c>
      <c r="E56" s="285">
        <v>0</v>
      </c>
      <c r="F56" s="285">
        <v>0</v>
      </c>
      <c r="G56" s="285"/>
      <c r="H56" s="286">
        <v>0</v>
      </c>
      <c r="I56" s="286">
        <v>0</v>
      </c>
      <c r="J56" s="286">
        <v>0</v>
      </c>
    </row>
    <row r="57" spans="1:10" x14ac:dyDescent="0.2">
      <c r="A57" s="271" t="s">
        <v>409</v>
      </c>
      <c r="B57" s="285">
        <v>0</v>
      </c>
      <c r="C57" s="285">
        <v>0</v>
      </c>
      <c r="D57" s="285">
        <v>0</v>
      </c>
      <c r="E57" s="285">
        <v>0</v>
      </c>
      <c r="F57" s="285">
        <v>0</v>
      </c>
      <c r="G57" s="285"/>
      <c r="H57" s="286">
        <v>0</v>
      </c>
      <c r="I57" s="286">
        <v>0</v>
      </c>
      <c r="J57" s="286">
        <v>0</v>
      </c>
    </row>
    <row r="58" spans="1:10" x14ac:dyDescent="0.2">
      <c r="A58" s="271" t="s">
        <v>410</v>
      </c>
      <c r="B58" s="285">
        <v>0</v>
      </c>
      <c r="C58" s="285">
        <v>0</v>
      </c>
      <c r="D58" s="285">
        <v>0</v>
      </c>
      <c r="E58" s="285">
        <v>0</v>
      </c>
      <c r="F58" s="285">
        <v>0</v>
      </c>
      <c r="G58" s="285"/>
      <c r="H58" s="286">
        <v>0</v>
      </c>
      <c r="I58" s="286">
        <v>0</v>
      </c>
      <c r="J58" s="286">
        <v>0</v>
      </c>
    </row>
    <row r="59" spans="1:10" x14ac:dyDescent="0.2">
      <c r="A59" s="271" t="s">
        <v>411</v>
      </c>
      <c r="B59" s="285">
        <v>0</v>
      </c>
      <c r="C59" s="285">
        <v>0</v>
      </c>
      <c r="D59" s="285">
        <v>0</v>
      </c>
      <c r="E59" s="285">
        <v>0</v>
      </c>
      <c r="F59" s="285">
        <v>0</v>
      </c>
      <c r="G59" s="285"/>
      <c r="H59" s="286">
        <v>0</v>
      </c>
      <c r="I59" s="286">
        <v>0</v>
      </c>
      <c r="J59" s="286">
        <v>0</v>
      </c>
    </row>
    <row r="60" spans="1:10" x14ac:dyDescent="0.2">
      <c r="A60" s="271" t="s">
        <v>412</v>
      </c>
      <c r="B60" s="285">
        <v>0</v>
      </c>
      <c r="C60" s="285">
        <v>0</v>
      </c>
      <c r="D60" s="285">
        <v>0</v>
      </c>
      <c r="E60" s="285">
        <v>0</v>
      </c>
      <c r="F60" s="285">
        <v>0</v>
      </c>
      <c r="G60" s="285"/>
      <c r="H60" s="286">
        <v>0</v>
      </c>
      <c r="I60" s="286">
        <v>0</v>
      </c>
      <c r="J60" s="286">
        <v>0</v>
      </c>
    </row>
    <row r="61" spans="1:10" x14ac:dyDescent="0.2">
      <c r="A61" s="271" t="s">
        <v>413</v>
      </c>
      <c r="B61" s="285">
        <v>0</v>
      </c>
      <c r="C61" s="285">
        <v>0</v>
      </c>
      <c r="D61" s="285">
        <v>0</v>
      </c>
      <c r="E61" s="285">
        <v>0</v>
      </c>
      <c r="F61" s="285">
        <v>0</v>
      </c>
      <c r="G61" s="285"/>
      <c r="H61" s="286">
        <v>0</v>
      </c>
      <c r="I61" s="286">
        <v>0</v>
      </c>
      <c r="J61" s="286">
        <v>0</v>
      </c>
    </row>
    <row r="62" spans="1:10" x14ac:dyDescent="0.2">
      <c r="A62" s="271" t="s">
        <v>414</v>
      </c>
      <c r="B62" s="285">
        <v>0</v>
      </c>
      <c r="C62" s="285">
        <v>0</v>
      </c>
      <c r="D62" s="285">
        <v>0</v>
      </c>
      <c r="E62" s="285">
        <v>0</v>
      </c>
      <c r="F62" s="285">
        <v>0</v>
      </c>
      <c r="G62" s="285"/>
      <c r="H62" s="286">
        <v>0</v>
      </c>
      <c r="I62" s="286">
        <v>0</v>
      </c>
      <c r="J62" s="286">
        <v>0</v>
      </c>
    </row>
    <row r="63" spans="1:10" x14ac:dyDescent="0.2">
      <c r="A63" s="271" t="s">
        <v>415</v>
      </c>
      <c r="B63" s="285">
        <v>0</v>
      </c>
      <c r="C63" s="285">
        <v>0</v>
      </c>
      <c r="D63" s="285">
        <v>0</v>
      </c>
      <c r="E63" s="285">
        <v>0</v>
      </c>
      <c r="F63" s="285">
        <v>0</v>
      </c>
      <c r="G63" s="285"/>
      <c r="H63" s="286">
        <v>0</v>
      </c>
      <c r="I63" s="286">
        <v>0</v>
      </c>
      <c r="J63" s="286">
        <v>0</v>
      </c>
    </row>
    <row r="64" spans="1:10" x14ac:dyDescent="0.2">
      <c r="A64" s="271" t="s">
        <v>416</v>
      </c>
      <c r="B64" s="285">
        <v>0</v>
      </c>
      <c r="C64" s="285">
        <v>0</v>
      </c>
      <c r="D64" s="285">
        <v>0</v>
      </c>
      <c r="E64" s="285">
        <v>0</v>
      </c>
      <c r="F64" s="285">
        <v>0</v>
      </c>
      <c r="G64" s="285"/>
      <c r="H64" s="286">
        <v>0</v>
      </c>
      <c r="I64" s="286">
        <v>0</v>
      </c>
      <c r="J64" s="286">
        <v>0</v>
      </c>
    </row>
    <row r="65" spans="1:10" ht="25.5" x14ac:dyDescent="0.2">
      <c r="A65" s="284" t="s">
        <v>705</v>
      </c>
      <c r="B65" s="285">
        <v>0</v>
      </c>
      <c r="C65" s="285">
        <v>0</v>
      </c>
      <c r="D65" s="285">
        <v>0</v>
      </c>
      <c r="E65" s="285">
        <v>0</v>
      </c>
      <c r="F65" s="285">
        <v>0</v>
      </c>
      <c r="G65" s="285"/>
      <c r="H65" s="286">
        <v>0</v>
      </c>
      <c r="I65" s="286">
        <v>0</v>
      </c>
      <c r="J65" s="286">
        <v>0</v>
      </c>
    </row>
    <row r="66" spans="1:10" x14ac:dyDescent="0.2">
      <c r="A66" s="271" t="s">
        <v>419</v>
      </c>
      <c r="B66" s="285">
        <v>0</v>
      </c>
      <c r="C66" s="285">
        <v>0</v>
      </c>
      <c r="D66" s="285">
        <v>0</v>
      </c>
      <c r="E66" s="285">
        <v>0</v>
      </c>
      <c r="F66" s="285">
        <v>0</v>
      </c>
      <c r="G66" s="285"/>
      <c r="H66" s="286">
        <v>0</v>
      </c>
      <c r="I66" s="286">
        <v>0</v>
      </c>
      <c r="J66" s="286">
        <v>0</v>
      </c>
    </row>
    <row r="67" spans="1:10" x14ac:dyDescent="0.2">
      <c r="A67" s="271" t="s">
        <v>420</v>
      </c>
      <c r="B67" s="285">
        <v>143</v>
      </c>
      <c r="C67" s="285">
        <v>0</v>
      </c>
      <c r="D67" s="285">
        <v>0</v>
      </c>
      <c r="E67" s="285">
        <v>0</v>
      </c>
      <c r="F67" s="285">
        <v>0</v>
      </c>
      <c r="G67" s="285"/>
      <c r="H67" s="286">
        <v>0</v>
      </c>
      <c r="I67" s="286">
        <v>0</v>
      </c>
      <c r="J67" s="286">
        <v>0</v>
      </c>
    </row>
    <row r="68" spans="1:10" x14ac:dyDescent="0.2">
      <c r="A68" s="271" t="s">
        <v>421</v>
      </c>
      <c r="B68" s="285">
        <v>0</v>
      </c>
      <c r="C68" s="285">
        <v>0</v>
      </c>
      <c r="D68" s="285">
        <v>0</v>
      </c>
      <c r="E68" s="285">
        <v>0</v>
      </c>
      <c r="F68" s="285">
        <v>0</v>
      </c>
      <c r="G68" s="285"/>
      <c r="H68" s="286">
        <v>0</v>
      </c>
      <c r="I68" s="286">
        <v>0</v>
      </c>
      <c r="J68" s="286">
        <v>0</v>
      </c>
    </row>
    <row r="69" spans="1:10" x14ac:dyDescent="0.2">
      <c r="A69" s="271" t="s">
        <v>422</v>
      </c>
      <c r="B69" s="285">
        <v>0</v>
      </c>
      <c r="C69" s="285">
        <v>0</v>
      </c>
      <c r="D69" s="285">
        <v>0</v>
      </c>
      <c r="E69" s="285">
        <v>0</v>
      </c>
      <c r="F69" s="285">
        <v>0</v>
      </c>
      <c r="G69" s="285"/>
      <c r="H69" s="286">
        <v>0</v>
      </c>
      <c r="I69" s="286">
        <v>0</v>
      </c>
      <c r="J69" s="286">
        <v>0</v>
      </c>
    </row>
    <row r="70" spans="1:10" x14ac:dyDescent="0.2">
      <c r="A70" s="271" t="s">
        <v>423</v>
      </c>
      <c r="B70" s="285">
        <v>393</v>
      </c>
      <c r="C70" s="285">
        <v>0</v>
      </c>
      <c r="D70" s="285">
        <v>0</v>
      </c>
      <c r="E70" s="285">
        <v>0</v>
      </c>
      <c r="F70" s="285">
        <v>0</v>
      </c>
      <c r="G70" s="285"/>
      <c r="H70" s="286">
        <v>0</v>
      </c>
      <c r="I70" s="286">
        <v>0</v>
      </c>
      <c r="J70" s="286">
        <v>0</v>
      </c>
    </row>
    <row r="71" spans="1:10" x14ac:dyDescent="0.2">
      <c r="A71" s="271" t="s">
        <v>424</v>
      </c>
      <c r="B71" s="285">
        <v>0</v>
      </c>
      <c r="C71" s="285">
        <v>0</v>
      </c>
      <c r="D71" s="285">
        <v>0</v>
      </c>
      <c r="E71" s="285">
        <v>0</v>
      </c>
      <c r="F71" s="285">
        <v>0</v>
      </c>
      <c r="G71" s="285"/>
      <c r="H71" s="286">
        <v>0</v>
      </c>
      <c r="I71" s="286">
        <v>0</v>
      </c>
      <c r="J71" s="286">
        <v>0</v>
      </c>
    </row>
    <row r="72" spans="1:10" x14ac:dyDescent="0.2">
      <c r="A72" s="271" t="s">
        <v>425</v>
      </c>
      <c r="B72" s="285">
        <v>0</v>
      </c>
      <c r="C72" s="285">
        <v>0</v>
      </c>
      <c r="D72" s="285">
        <v>0</v>
      </c>
      <c r="E72" s="285">
        <v>0</v>
      </c>
      <c r="F72" s="285">
        <v>0</v>
      </c>
      <c r="G72" s="285"/>
      <c r="H72" s="286">
        <v>0</v>
      </c>
      <c r="I72" s="286">
        <v>0</v>
      </c>
      <c r="J72" s="286">
        <v>0</v>
      </c>
    </row>
    <row r="73" spans="1:10" x14ac:dyDescent="0.2">
      <c r="A73" s="271" t="s">
        <v>426</v>
      </c>
      <c r="B73" s="285">
        <v>0</v>
      </c>
      <c r="C73" s="285">
        <v>0</v>
      </c>
      <c r="D73" s="285">
        <v>0</v>
      </c>
      <c r="E73" s="285">
        <v>0</v>
      </c>
      <c r="F73" s="285">
        <v>0</v>
      </c>
      <c r="G73" s="285"/>
      <c r="H73" s="286">
        <v>0</v>
      </c>
      <c r="I73" s="286">
        <v>0</v>
      </c>
      <c r="J73" s="286">
        <v>0</v>
      </c>
    </row>
    <row r="74" spans="1:10" x14ac:dyDescent="0.2">
      <c r="A74" s="271" t="s">
        <v>427</v>
      </c>
      <c r="B74" s="285">
        <v>0</v>
      </c>
      <c r="C74" s="285">
        <v>0</v>
      </c>
      <c r="D74" s="285">
        <v>0</v>
      </c>
      <c r="E74" s="285">
        <v>0</v>
      </c>
      <c r="F74" s="285">
        <v>0</v>
      </c>
      <c r="G74" s="285"/>
      <c r="H74" s="286">
        <v>0</v>
      </c>
      <c r="I74" s="286">
        <v>0</v>
      </c>
      <c r="J74" s="286">
        <v>0</v>
      </c>
    </row>
    <row r="75" spans="1:10" x14ac:dyDescent="0.2">
      <c r="A75" s="271" t="s">
        <v>428</v>
      </c>
      <c r="B75" s="285">
        <v>0</v>
      </c>
      <c r="C75" s="285">
        <v>0</v>
      </c>
      <c r="D75" s="285">
        <v>0</v>
      </c>
      <c r="E75" s="285">
        <v>0</v>
      </c>
      <c r="F75" s="285">
        <v>0</v>
      </c>
      <c r="G75" s="285"/>
      <c r="H75" s="286">
        <v>0</v>
      </c>
      <c r="I75" s="286">
        <v>0</v>
      </c>
      <c r="J75" s="286">
        <v>0</v>
      </c>
    </row>
    <row r="76" spans="1:10" x14ac:dyDescent="0.2">
      <c r="A76" s="271" t="s">
        <v>429</v>
      </c>
      <c r="B76" s="285">
        <v>0</v>
      </c>
      <c r="C76" s="285">
        <v>0</v>
      </c>
      <c r="D76" s="285">
        <v>0</v>
      </c>
      <c r="E76" s="285">
        <v>0</v>
      </c>
      <c r="F76" s="285">
        <v>0</v>
      </c>
      <c r="G76" s="285"/>
      <c r="H76" s="286">
        <v>0</v>
      </c>
      <c r="I76" s="286">
        <v>0</v>
      </c>
      <c r="J76" s="286">
        <v>0</v>
      </c>
    </row>
    <row r="77" spans="1:10" x14ac:dyDescent="0.2">
      <c r="A77" s="271" t="s">
        <v>430</v>
      </c>
      <c r="B77" s="285">
        <v>401</v>
      </c>
      <c r="C77" s="285">
        <v>0</v>
      </c>
      <c r="D77" s="285">
        <v>0</v>
      </c>
      <c r="E77" s="285">
        <v>0</v>
      </c>
      <c r="F77" s="285">
        <v>0</v>
      </c>
      <c r="G77" s="285"/>
      <c r="H77" s="286">
        <v>0</v>
      </c>
      <c r="I77" s="286">
        <v>0</v>
      </c>
      <c r="J77" s="286">
        <v>0</v>
      </c>
    </row>
    <row r="78" spans="1:10" ht="25.5" x14ac:dyDescent="0.2">
      <c r="A78" s="284" t="s">
        <v>706</v>
      </c>
      <c r="B78" s="285">
        <v>0</v>
      </c>
      <c r="C78" s="285">
        <v>0</v>
      </c>
      <c r="D78" s="285">
        <v>0</v>
      </c>
      <c r="E78" s="285">
        <v>0</v>
      </c>
      <c r="F78" s="285">
        <v>0</v>
      </c>
      <c r="G78" s="285"/>
      <c r="H78" s="286">
        <v>0</v>
      </c>
      <c r="I78" s="286">
        <v>0</v>
      </c>
      <c r="J78" s="286">
        <v>0</v>
      </c>
    </row>
    <row r="79" spans="1:10" x14ac:dyDescent="0.2">
      <c r="A79" s="271" t="s">
        <v>433</v>
      </c>
      <c r="B79" s="285">
        <v>0</v>
      </c>
      <c r="C79" s="285">
        <v>0</v>
      </c>
      <c r="D79" s="285">
        <v>0</v>
      </c>
      <c r="E79" s="285">
        <v>0</v>
      </c>
      <c r="F79" s="285">
        <v>0</v>
      </c>
      <c r="G79" s="285"/>
      <c r="H79" s="286">
        <v>0</v>
      </c>
      <c r="I79" s="286">
        <v>0</v>
      </c>
      <c r="J79" s="286">
        <v>0</v>
      </c>
    </row>
    <row r="80" spans="1:10" x14ac:dyDescent="0.2">
      <c r="A80" s="271" t="s">
        <v>434</v>
      </c>
      <c r="B80" s="285">
        <v>0</v>
      </c>
      <c r="C80" s="285">
        <v>0</v>
      </c>
      <c r="D80" s="285">
        <v>0</v>
      </c>
      <c r="E80" s="285">
        <v>0</v>
      </c>
      <c r="F80" s="285">
        <v>0</v>
      </c>
      <c r="G80" s="285"/>
      <c r="H80" s="286">
        <v>0</v>
      </c>
      <c r="I80" s="286">
        <v>0</v>
      </c>
      <c r="J80" s="286">
        <v>0</v>
      </c>
    </row>
    <row r="81" spans="1:10" x14ac:dyDescent="0.2">
      <c r="A81" s="271" t="s">
        <v>435</v>
      </c>
      <c r="B81" s="285">
        <v>0</v>
      </c>
      <c r="C81" s="285">
        <v>0</v>
      </c>
      <c r="D81" s="285">
        <v>0</v>
      </c>
      <c r="E81" s="285">
        <v>0</v>
      </c>
      <c r="F81" s="285">
        <v>0</v>
      </c>
      <c r="G81" s="285"/>
      <c r="H81" s="286">
        <v>0</v>
      </c>
      <c r="I81" s="286">
        <v>0</v>
      </c>
      <c r="J81" s="286">
        <v>0</v>
      </c>
    </row>
    <row r="82" spans="1:10" x14ac:dyDescent="0.2">
      <c r="A82" s="271" t="s">
        <v>436</v>
      </c>
      <c r="B82" s="285">
        <v>0</v>
      </c>
      <c r="C82" s="285">
        <v>0</v>
      </c>
      <c r="D82" s="285">
        <v>0</v>
      </c>
      <c r="E82" s="285">
        <v>0</v>
      </c>
      <c r="F82" s="285">
        <v>0</v>
      </c>
      <c r="G82" s="285"/>
      <c r="H82" s="286">
        <v>0</v>
      </c>
      <c r="I82" s="286">
        <v>0</v>
      </c>
      <c r="J82" s="286">
        <v>0</v>
      </c>
    </row>
    <row r="83" spans="1:10" x14ac:dyDescent="0.2">
      <c r="A83" s="271" t="s">
        <v>437</v>
      </c>
      <c r="B83" s="285">
        <v>50</v>
      </c>
      <c r="C83" s="285">
        <v>0</v>
      </c>
      <c r="D83" s="285">
        <v>0</v>
      </c>
      <c r="E83" s="285">
        <v>0</v>
      </c>
      <c r="F83" s="285">
        <v>0</v>
      </c>
      <c r="G83" s="285"/>
      <c r="H83" s="286">
        <v>0</v>
      </c>
      <c r="I83" s="286">
        <v>0</v>
      </c>
      <c r="J83" s="286">
        <v>0</v>
      </c>
    </row>
    <row r="84" spans="1:10" x14ac:dyDescent="0.2">
      <c r="A84" s="271" t="s">
        <v>438</v>
      </c>
      <c r="B84" s="285">
        <v>795</v>
      </c>
      <c r="C84" s="285">
        <v>373</v>
      </c>
      <c r="D84" s="285">
        <v>61</v>
      </c>
      <c r="E84" s="285">
        <v>0</v>
      </c>
      <c r="F84" s="285">
        <v>0</v>
      </c>
      <c r="G84" s="285"/>
      <c r="H84" s="286">
        <v>0</v>
      </c>
      <c r="I84" s="286">
        <v>0</v>
      </c>
      <c r="J84" s="286">
        <v>0</v>
      </c>
    </row>
    <row r="85" spans="1:10" x14ac:dyDescent="0.2">
      <c r="A85" s="271" t="s">
        <v>439</v>
      </c>
      <c r="B85" s="285">
        <v>0</v>
      </c>
      <c r="C85" s="285">
        <v>0</v>
      </c>
      <c r="D85" s="285">
        <v>0</v>
      </c>
      <c r="E85" s="285">
        <v>0</v>
      </c>
      <c r="F85" s="285">
        <v>0</v>
      </c>
      <c r="G85" s="285"/>
      <c r="H85" s="286">
        <v>0</v>
      </c>
      <c r="I85" s="286">
        <v>0</v>
      </c>
      <c r="J85" s="286">
        <v>0</v>
      </c>
    </row>
    <row r="86" spans="1:10" ht="25.5" x14ac:dyDescent="0.2">
      <c r="A86" s="284" t="s">
        <v>707</v>
      </c>
      <c r="B86" s="285">
        <v>0</v>
      </c>
      <c r="C86" s="285">
        <v>0</v>
      </c>
      <c r="D86" s="285">
        <v>0</v>
      </c>
      <c r="E86" s="285">
        <v>0</v>
      </c>
      <c r="F86" s="285">
        <v>0</v>
      </c>
      <c r="G86" s="285"/>
      <c r="H86" s="286">
        <v>308</v>
      </c>
      <c r="I86" s="286">
        <v>0</v>
      </c>
      <c r="J86" s="286">
        <v>308</v>
      </c>
    </row>
    <row r="87" spans="1:10" x14ac:dyDescent="0.2">
      <c r="A87" s="271" t="s">
        <v>442</v>
      </c>
      <c r="B87" s="285">
        <v>71</v>
      </c>
      <c r="C87" s="285">
        <v>0</v>
      </c>
      <c r="D87" s="285">
        <v>0</v>
      </c>
      <c r="E87" s="285">
        <v>0</v>
      </c>
      <c r="F87" s="285">
        <v>0</v>
      </c>
      <c r="G87" s="285"/>
      <c r="H87" s="286">
        <v>0</v>
      </c>
      <c r="I87" s="286">
        <v>0</v>
      </c>
      <c r="J87" s="286">
        <v>0</v>
      </c>
    </row>
    <row r="88" spans="1:10" x14ac:dyDescent="0.2">
      <c r="A88" s="271" t="s">
        <v>443</v>
      </c>
      <c r="B88" s="285">
        <v>0</v>
      </c>
      <c r="C88" s="285">
        <v>0</v>
      </c>
      <c r="D88" s="285">
        <v>0</v>
      </c>
      <c r="E88" s="285">
        <v>0</v>
      </c>
      <c r="F88" s="285">
        <v>0</v>
      </c>
      <c r="G88" s="285"/>
      <c r="H88" s="286">
        <v>0</v>
      </c>
      <c r="I88" s="286">
        <v>0</v>
      </c>
      <c r="J88" s="286">
        <v>0</v>
      </c>
    </row>
    <row r="89" spans="1:10" x14ac:dyDescent="0.2">
      <c r="A89" s="271" t="s">
        <v>444</v>
      </c>
      <c r="B89" s="285">
        <v>0</v>
      </c>
      <c r="C89" s="285">
        <v>0</v>
      </c>
      <c r="D89" s="285">
        <v>0</v>
      </c>
      <c r="E89" s="285">
        <v>0</v>
      </c>
      <c r="F89" s="285">
        <v>0</v>
      </c>
      <c r="G89" s="285"/>
      <c r="H89" s="286">
        <v>0</v>
      </c>
      <c r="I89" s="286">
        <v>0</v>
      </c>
      <c r="J89" s="286">
        <v>0</v>
      </c>
    </row>
    <row r="90" spans="1:10" x14ac:dyDescent="0.2">
      <c r="A90" s="271" t="s">
        <v>440</v>
      </c>
      <c r="B90" s="285">
        <v>0</v>
      </c>
      <c r="C90" s="285">
        <v>0</v>
      </c>
      <c r="D90" s="285">
        <v>0</v>
      </c>
      <c r="E90" s="285">
        <v>0</v>
      </c>
      <c r="F90" s="285">
        <v>0</v>
      </c>
      <c r="G90" s="285"/>
      <c r="H90" s="286">
        <v>0</v>
      </c>
      <c r="I90" s="286">
        <v>0</v>
      </c>
      <c r="J90" s="286">
        <v>0</v>
      </c>
    </row>
    <row r="91" spans="1:10" x14ac:dyDescent="0.2">
      <c r="A91" s="271" t="s">
        <v>708</v>
      </c>
      <c r="B91" s="285">
        <v>0</v>
      </c>
      <c r="C91" s="285">
        <v>0</v>
      </c>
      <c r="D91" s="285">
        <v>0</v>
      </c>
      <c r="E91" s="285">
        <v>0</v>
      </c>
      <c r="F91" s="285">
        <v>0</v>
      </c>
      <c r="G91" s="285"/>
      <c r="H91" s="286">
        <v>0</v>
      </c>
      <c r="I91" s="286">
        <v>0</v>
      </c>
      <c r="J91" s="286">
        <v>0</v>
      </c>
    </row>
    <row r="92" spans="1:10" x14ac:dyDescent="0.2">
      <c r="A92" s="271" t="s">
        <v>446</v>
      </c>
      <c r="B92" s="285">
        <v>0</v>
      </c>
      <c r="C92" s="285">
        <v>0</v>
      </c>
      <c r="D92" s="285">
        <v>0</v>
      </c>
      <c r="E92" s="285">
        <v>0</v>
      </c>
      <c r="F92" s="285">
        <v>0</v>
      </c>
      <c r="G92" s="285"/>
      <c r="H92" s="286">
        <v>0</v>
      </c>
      <c r="I92" s="286">
        <v>0</v>
      </c>
      <c r="J92" s="286">
        <v>0</v>
      </c>
    </row>
    <row r="93" spans="1:10" x14ac:dyDescent="0.2">
      <c r="A93" s="271" t="s">
        <v>447</v>
      </c>
      <c r="B93" s="285">
        <v>0</v>
      </c>
      <c r="C93" s="285">
        <v>0</v>
      </c>
      <c r="D93" s="285">
        <v>0</v>
      </c>
      <c r="E93" s="285">
        <v>0</v>
      </c>
      <c r="F93" s="285">
        <v>0</v>
      </c>
      <c r="G93" s="285"/>
      <c r="H93" s="286">
        <v>0</v>
      </c>
      <c r="I93" s="286">
        <v>0</v>
      </c>
      <c r="J93" s="286">
        <v>0</v>
      </c>
    </row>
    <row r="94" spans="1:10" x14ac:dyDescent="0.2">
      <c r="A94" s="271" t="s">
        <v>448</v>
      </c>
      <c r="B94" s="285">
        <v>0</v>
      </c>
      <c r="C94" s="285">
        <v>0</v>
      </c>
      <c r="D94" s="285">
        <v>0</v>
      </c>
      <c r="E94" s="285">
        <v>0</v>
      </c>
      <c r="F94" s="285">
        <v>0</v>
      </c>
      <c r="G94" s="285"/>
      <c r="H94" s="286">
        <v>0</v>
      </c>
      <c r="I94" s="286">
        <v>0</v>
      </c>
      <c r="J94" s="286">
        <v>0</v>
      </c>
    </row>
    <row r="95" spans="1:10" x14ac:dyDescent="0.2">
      <c r="A95" s="271" t="s">
        <v>449</v>
      </c>
      <c r="B95" s="285">
        <v>0</v>
      </c>
      <c r="C95" s="285">
        <v>0</v>
      </c>
      <c r="D95" s="285">
        <v>0</v>
      </c>
      <c r="E95" s="285">
        <v>0</v>
      </c>
      <c r="F95" s="285">
        <v>0</v>
      </c>
      <c r="G95" s="285"/>
      <c r="H95" s="286">
        <v>0</v>
      </c>
      <c r="I95" s="286">
        <v>0</v>
      </c>
      <c r="J95" s="286">
        <v>0</v>
      </c>
    </row>
    <row r="96" spans="1:10" x14ac:dyDescent="0.2">
      <c r="A96" s="271" t="s">
        <v>450</v>
      </c>
      <c r="B96" s="285">
        <v>0</v>
      </c>
      <c r="C96" s="285">
        <v>0</v>
      </c>
      <c r="D96" s="285">
        <v>0</v>
      </c>
      <c r="E96" s="285">
        <v>0</v>
      </c>
      <c r="F96" s="285">
        <v>0</v>
      </c>
      <c r="G96" s="285"/>
      <c r="H96" s="286">
        <v>0</v>
      </c>
      <c r="I96" s="286">
        <v>0</v>
      </c>
      <c r="J96" s="286">
        <v>0</v>
      </c>
    </row>
    <row r="97" spans="1:10" x14ac:dyDescent="0.2">
      <c r="A97" s="271" t="s">
        <v>451</v>
      </c>
      <c r="B97" s="285">
        <v>0</v>
      </c>
      <c r="C97" s="285">
        <v>0</v>
      </c>
      <c r="D97" s="285">
        <v>0</v>
      </c>
      <c r="E97" s="285">
        <v>0</v>
      </c>
      <c r="F97" s="285">
        <v>0</v>
      </c>
      <c r="G97" s="285"/>
      <c r="H97" s="286">
        <v>0</v>
      </c>
      <c r="I97" s="286">
        <v>0</v>
      </c>
      <c r="J97" s="286">
        <v>0</v>
      </c>
    </row>
    <row r="98" spans="1:10" ht="25.5" x14ac:dyDescent="0.2">
      <c r="A98" s="284" t="s">
        <v>709</v>
      </c>
      <c r="B98" s="285">
        <v>0</v>
      </c>
      <c r="C98" s="285">
        <v>0</v>
      </c>
      <c r="D98" s="285">
        <v>0</v>
      </c>
      <c r="E98" s="285">
        <v>0</v>
      </c>
      <c r="F98" s="285">
        <v>0</v>
      </c>
      <c r="G98" s="285"/>
      <c r="H98" s="286">
        <v>1316</v>
      </c>
      <c r="I98" s="286">
        <v>0</v>
      </c>
      <c r="J98" s="286">
        <v>1316</v>
      </c>
    </row>
    <row r="99" spans="1:10" ht="25.5" x14ac:dyDescent="0.2">
      <c r="A99" s="284" t="s">
        <v>710</v>
      </c>
      <c r="B99" s="285">
        <v>340</v>
      </c>
      <c r="C99" s="285">
        <v>0</v>
      </c>
      <c r="D99" s="285">
        <v>0</v>
      </c>
      <c r="E99" s="285">
        <v>0</v>
      </c>
      <c r="F99" s="285">
        <v>0</v>
      </c>
      <c r="G99" s="285"/>
      <c r="H99" s="286">
        <v>0</v>
      </c>
      <c r="I99" s="286">
        <v>0</v>
      </c>
      <c r="J99" s="286">
        <v>0</v>
      </c>
    </row>
    <row r="100" spans="1:10" x14ac:dyDescent="0.2">
      <c r="A100" s="271" t="s">
        <v>456</v>
      </c>
      <c r="B100" s="285">
        <v>0</v>
      </c>
      <c r="C100" s="285">
        <v>0</v>
      </c>
      <c r="D100" s="285">
        <v>0</v>
      </c>
      <c r="E100" s="285">
        <v>0</v>
      </c>
      <c r="F100" s="285">
        <v>0</v>
      </c>
      <c r="G100" s="285"/>
      <c r="H100" s="286">
        <v>0</v>
      </c>
      <c r="I100" s="286">
        <v>0</v>
      </c>
      <c r="J100" s="286">
        <v>0</v>
      </c>
    </row>
    <row r="101" spans="1:10" x14ac:dyDescent="0.2">
      <c r="A101" s="271" t="s">
        <v>457</v>
      </c>
      <c r="B101" s="285">
        <v>583</v>
      </c>
      <c r="C101" s="285">
        <v>161</v>
      </c>
      <c r="D101" s="285">
        <v>0</v>
      </c>
      <c r="E101" s="285">
        <v>0</v>
      </c>
      <c r="F101" s="285">
        <v>0</v>
      </c>
      <c r="G101" s="285"/>
      <c r="H101" s="286">
        <v>0</v>
      </c>
      <c r="I101" s="286">
        <v>0</v>
      </c>
      <c r="J101" s="286">
        <v>0</v>
      </c>
    </row>
    <row r="102" spans="1:10" x14ac:dyDescent="0.2">
      <c r="A102" s="271" t="s">
        <v>458</v>
      </c>
      <c r="B102" s="285">
        <v>0</v>
      </c>
      <c r="C102" s="285">
        <v>0</v>
      </c>
      <c r="D102" s="285">
        <v>0</v>
      </c>
      <c r="E102" s="285">
        <v>0</v>
      </c>
      <c r="F102" s="285">
        <v>0</v>
      </c>
      <c r="G102" s="285"/>
      <c r="H102" s="286">
        <v>0</v>
      </c>
      <c r="I102" s="286">
        <v>0</v>
      </c>
      <c r="J102" s="286">
        <v>0</v>
      </c>
    </row>
    <row r="103" spans="1:10" x14ac:dyDescent="0.2">
      <c r="A103" s="271" t="s">
        <v>459</v>
      </c>
      <c r="B103" s="285">
        <v>0</v>
      </c>
      <c r="C103" s="285">
        <v>0</v>
      </c>
      <c r="D103" s="285">
        <v>0</v>
      </c>
      <c r="E103" s="285">
        <v>0</v>
      </c>
      <c r="F103" s="285">
        <v>0</v>
      </c>
      <c r="G103" s="285"/>
      <c r="H103" s="286">
        <v>0</v>
      </c>
      <c r="I103" s="286">
        <v>0</v>
      </c>
      <c r="J103" s="286">
        <v>0</v>
      </c>
    </row>
    <row r="104" spans="1:10" ht="25.5" x14ac:dyDescent="0.2">
      <c r="A104" s="284" t="s">
        <v>711</v>
      </c>
      <c r="B104" s="285">
        <v>0</v>
      </c>
      <c r="C104" s="285">
        <v>0</v>
      </c>
      <c r="D104" s="285">
        <v>0</v>
      </c>
      <c r="E104" s="285">
        <v>0</v>
      </c>
      <c r="F104" s="285">
        <v>0</v>
      </c>
      <c r="G104" s="285"/>
      <c r="H104" s="286">
        <v>0</v>
      </c>
      <c r="I104" s="286">
        <v>0</v>
      </c>
      <c r="J104" s="286">
        <v>0</v>
      </c>
    </row>
    <row r="105" spans="1:10" x14ac:dyDescent="0.2">
      <c r="A105" s="271" t="s">
        <v>462</v>
      </c>
      <c r="B105" s="285">
        <v>0</v>
      </c>
      <c r="C105" s="285">
        <v>0</v>
      </c>
      <c r="D105" s="285">
        <v>0</v>
      </c>
      <c r="E105" s="285">
        <v>0</v>
      </c>
      <c r="F105" s="285">
        <v>0</v>
      </c>
      <c r="G105" s="285"/>
      <c r="H105" s="286">
        <v>0</v>
      </c>
      <c r="I105" s="286">
        <v>0</v>
      </c>
      <c r="J105" s="286">
        <v>0</v>
      </c>
    </row>
    <row r="106" spans="1:10" x14ac:dyDescent="0.2">
      <c r="A106" s="271" t="s">
        <v>463</v>
      </c>
      <c r="B106" s="285">
        <v>0</v>
      </c>
      <c r="C106" s="285">
        <v>0</v>
      </c>
      <c r="D106" s="285">
        <v>0</v>
      </c>
      <c r="E106" s="285">
        <v>0</v>
      </c>
      <c r="F106" s="285">
        <v>0</v>
      </c>
      <c r="G106" s="285"/>
      <c r="H106" s="286">
        <v>0</v>
      </c>
      <c r="I106" s="286">
        <v>0</v>
      </c>
      <c r="J106" s="286">
        <v>0</v>
      </c>
    </row>
    <row r="107" spans="1:10" x14ac:dyDescent="0.2">
      <c r="A107" s="271" t="s">
        <v>464</v>
      </c>
      <c r="B107" s="285">
        <v>0</v>
      </c>
      <c r="C107" s="285">
        <v>0</v>
      </c>
      <c r="D107" s="285">
        <v>0</v>
      </c>
      <c r="E107" s="285">
        <v>0</v>
      </c>
      <c r="F107" s="285">
        <v>0</v>
      </c>
      <c r="G107" s="285"/>
      <c r="H107" s="286">
        <v>0</v>
      </c>
      <c r="I107" s="286">
        <v>0</v>
      </c>
      <c r="J107" s="286">
        <v>0</v>
      </c>
    </row>
    <row r="108" spans="1:10" x14ac:dyDescent="0.2">
      <c r="A108" s="271" t="s">
        <v>465</v>
      </c>
      <c r="B108" s="285">
        <v>183</v>
      </c>
      <c r="C108" s="285">
        <v>0</v>
      </c>
      <c r="D108" s="285">
        <v>0</v>
      </c>
      <c r="E108" s="285">
        <v>0</v>
      </c>
      <c r="F108" s="285">
        <v>0</v>
      </c>
      <c r="G108" s="285"/>
      <c r="H108" s="286">
        <v>0</v>
      </c>
      <c r="I108" s="286">
        <v>0</v>
      </c>
      <c r="J108" s="286">
        <v>0</v>
      </c>
    </row>
    <row r="109" spans="1:10" x14ac:dyDescent="0.2">
      <c r="A109" s="271" t="s">
        <v>466</v>
      </c>
      <c r="B109" s="285">
        <v>333</v>
      </c>
      <c r="C109" s="285">
        <v>0</v>
      </c>
      <c r="D109" s="285">
        <v>0</v>
      </c>
      <c r="E109" s="285">
        <v>0</v>
      </c>
      <c r="F109" s="285">
        <v>0</v>
      </c>
      <c r="G109" s="285"/>
      <c r="H109" s="286">
        <v>0</v>
      </c>
      <c r="I109" s="286">
        <v>0</v>
      </c>
      <c r="J109" s="286">
        <v>0</v>
      </c>
    </row>
    <row r="110" spans="1:10" x14ac:dyDescent="0.2">
      <c r="A110" s="271" t="s">
        <v>467</v>
      </c>
      <c r="B110" s="285">
        <v>77</v>
      </c>
      <c r="C110" s="285">
        <v>0</v>
      </c>
      <c r="D110" s="285">
        <v>0</v>
      </c>
      <c r="E110" s="285">
        <v>0</v>
      </c>
      <c r="F110" s="285">
        <v>0</v>
      </c>
      <c r="G110" s="285"/>
      <c r="H110" s="286">
        <v>0</v>
      </c>
      <c r="I110" s="286">
        <v>0</v>
      </c>
      <c r="J110" s="286">
        <v>0</v>
      </c>
    </row>
    <row r="111" spans="1:10" x14ac:dyDescent="0.2">
      <c r="A111" s="271" t="s">
        <v>712</v>
      </c>
      <c r="B111" s="285">
        <v>614</v>
      </c>
      <c r="C111" s="285">
        <v>192</v>
      </c>
      <c r="D111" s="285">
        <v>0</v>
      </c>
      <c r="E111" s="285">
        <v>0</v>
      </c>
      <c r="F111" s="285">
        <v>0</v>
      </c>
      <c r="G111" s="285"/>
      <c r="H111" s="286">
        <v>0</v>
      </c>
      <c r="I111" s="286">
        <v>0</v>
      </c>
      <c r="J111" s="286">
        <v>0</v>
      </c>
    </row>
    <row r="112" spans="1:10" x14ac:dyDescent="0.2">
      <c r="A112" s="271" t="s">
        <v>469</v>
      </c>
      <c r="B112" s="285">
        <v>0</v>
      </c>
      <c r="C112" s="285">
        <v>0</v>
      </c>
      <c r="D112" s="285">
        <v>0</v>
      </c>
      <c r="E112" s="285">
        <v>0</v>
      </c>
      <c r="F112" s="285">
        <v>0</v>
      </c>
      <c r="G112" s="285"/>
      <c r="H112" s="286">
        <v>0</v>
      </c>
      <c r="I112" s="286">
        <v>0</v>
      </c>
      <c r="J112" s="286">
        <v>0</v>
      </c>
    </row>
    <row r="113" spans="1:10" x14ac:dyDescent="0.2">
      <c r="A113" s="271" t="s">
        <v>470</v>
      </c>
      <c r="B113" s="285">
        <v>0</v>
      </c>
      <c r="C113" s="285">
        <v>0</v>
      </c>
      <c r="D113" s="285">
        <v>0</v>
      </c>
      <c r="E113" s="285">
        <v>0</v>
      </c>
      <c r="F113" s="285">
        <v>0</v>
      </c>
      <c r="G113" s="285"/>
      <c r="H113" s="286">
        <v>0</v>
      </c>
      <c r="I113" s="286">
        <v>0</v>
      </c>
      <c r="J113" s="286">
        <v>0</v>
      </c>
    </row>
    <row r="114" spans="1:10" x14ac:dyDescent="0.2">
      <c r="A114" s="271" t="s">
        <v>471</v>
      </c>
      <c r="B114" s="285">
        <v>0</v>
      </c>
      <c r="C114" s="285">
        <v>0</v>
      </c>
      <c r="D114" s="285">
        <v>0</v>
      </c>
      <c r="E114" s="285">
        <v>0</v>
      </c>
      <c r="F114" s="285">
        <v>0</v>
      </c>
      <c r="G114" s="285"/>
      <c r="H114" s="286">
        <v>0</v>
      </c>
      <c r="I114" s="286">
        <v>0</v>
      </c>
      <c r="J114" s="286">
        <v>0</v>
      </c>
    </row>
    <row r="115" spans="1:10" x14ac:dyDescent="0.2">
      <c r="A115" s="271" t="s">
        <v>472</v>
      </c>
      <c r="B115" s="285">
        <v>112</v>
      </c>
      <c r="C115" s="285">
        <v>0</v>
      </c>
      <c r="D115" s="285">
        <v>0</v>
      </c>
      <c r="E115" s="285">
        <v>0</v>
      </c>
      <c r="F115" s="285">
        <v>0</v>
      </c>
      <c r="G115" s="285"/>
      <c r="H115" s="286">
        <v>0</v>
      </c>
      <c r="I115" s="286">
        <v>0</v>
      </c>
      <c r="J115" s="286">
        <v>0</v>
      </c>
    </row>
    <row r="116" spans="1:10" x14ac:dyDescent="0.2">
      <c r="A116" s="271" t="s">
        <v>473</v>
      </c>
      <c r="B116" s="285">
        <v>988</v>
      </c>
      <c r="C116" s="285">
        <v>566</v>
      </c>
      <c r="D116" s="285">
        <v>254</v>
      </c>
      <c r="E116" s="285">
        <v>0</v>
      </c>
      <c r="F116" s="285">
        <v>0</v>
      </c>
      <c r="G116" s="285"/>
      <c r="H116" s="286">
        <v>0</v>
      </c>
      <c r="I116" s="286">
        <v>0</v>
      </c>
      <c r="J116" s="286">
        <v>0</v>
      </c>
    </row>
    <row r="117" spans="1:10" x14ac:dyDescent="0.2">
      <c r="A117" s="271" t="s">
        <v>474</v>
      </c>
      <c r="B117" s="285">
        <v>387</v>
      </c>
      <c r="C117" s="285">
        <v>0</v>
      </c>
      <c r="D117" s="285">
        <v>0</v>
      </c>
      <c r="E117" s="285">
        <v>0</v>
      </c>
      <c r="F117" s="285">
        <v>0</v>
      </c>
      <c r="G117" s="285"/>
      <c r="H117" s="286">
        <v>0</v>
      </c>
      <c r="I117" s="286">
        <v>0</v>
      </c>
      <c r="J117" s="286">
        <v>0</v>
      </c>
    </row>
    <row r="118" spans="1:10" x14ac:dyDescent="0.2">
      <c r="A118" s="271" t="s">
        <v>475</v>
      </c>
      <c r="B118" s="285">
        <v>1076</v>
      </c>
      <c r="C118" s="285">
        <v>654</v>
      </c>
      <c r="D118" s="285">
        <v>994</v>
      </c>
      <c r="E118" s="285">
        <v>440</v>
      </c>
      <c r="F118" s="285">
        <v>94</v>
      </c>
      <c r="G118" s="285"/>
      <c r="H118" s="286">
        <v>0</v>
      </c>
      <c r="I118" s="286">
        <v>342.24219999999991</v>
      </c>
      <c r="J118" s="286">
        <v>342</v>
      </c>
    </row>
    <row r="119" spans="1:10" x14ac:dyDescent="0.2">
      <c r="A119" s="271" t="s">
        <v>476</v>
      </c>
      <c r="B119" s="285">
        <v>1189</v>
      </c>
      <c r="C119" s="285">
        <v>767</v>
      </c>
      <c r="D119" s="285">
        <v>455</v>
      </c>
      <c r="E119" s="285">
        <v>192</v>
      </c>
      <c r="F119" s="285">
        <v>0</v>
      </c>
      <c r="G119" s="285"/>
      <c r="H119" s="286">
        <v>0</v>
      </c>
      <c r="I119" s="286">
        <v>0</v>
      </c>
      <c r="J119" s="286">
        <v>0</v>
      </c>
    </row>
    <row r="120" spans="1:10" x14ac:dyDescent="0.2">
      <c r="A120" s="271" t="s">
        <v>477</v>
      </c>
      <c r="B120" s="285">
        <v>182</v>
      </c>
      <c r="C120" s="285">
        <v>0</v>
      </c>
      <c r="D120" s="285">
        <v>0</v>
      </c>
      <c r="E120" s="285">
        <v>0</v>
      </c>
      <c r="F120" s="285">
        <v>0</v>
      </c>
      <c r="G120" s="285"/>
      <c r="H120" s="286">
        <v>0</v>
      </c>
      <c r="I120" s="286">
        <v>31.644599999999969</v>
      </c>
      <c r="J120" s="286">
        <v>32</v>
      </c>
    </row>
    <row r="121" spans="1:10" x14ac:dyDescent="0.2">
      <c r="A121" s="271" t="s">
        <v>478</v>
      </c>
      <c r="B121" s="285">
        <v>0</v>
      </c>
      <c r="C121" s="285">
        <v>0</v>
      </c>
      <c r="D121" s="285">
        <v>0</v>
      </c>
      <c r="E121" s="285">
        <v>0</v>
      </c>
      <c r="F121" s="285">
        <v>0</v>
      </c>
      <c r="G121" s="285"/>
      <c r="H121" s="286">
        <v>0</v>
      </c>
      <c r="I121" s="286">
        <v>0</v>
      </c>
      <c r="J121" s="286">
        <v>0</v>
      </c>
    </row>
    <row r="122" spans="1:10" x14ac:dyDescent="0.2">
      <c r="A122" s="271" t="s">
        <v>479</v>
      </c>
      <c r="B122" s="285">
        <v>0</v>
      </c>
      <c r="C122" s="285">
        <v>0</v>
      </c>
      <c r="D122" s="285">
        <v>0</v>
      </c>
      <c r="E122" s="285">
        <v>0</v>
      </c>
      <c r="F122" s="285">
        <v>0</v>
      </c>
      <c r="G122" s="285"/>
      <c r="H122" s="286">
        <v>0</v>
      </c>
      <c r="I122" s="286">
        <v>0</v>
      </c>
      <c r="J122" s="286">
        <v>0</v>
      </c>
    </row>
    <row r="123" spans="1:10" x14ac:dyDescent="0.2">
      <c r="A123" s="271" t="s">
        <v>480</v>
      </c>
      <c r="B123" s="285">
        <v>90</v>
      </c>
      <c r="C123" s="285">
        <v>0</v>
      </c>
      <c r="D123" s="285">
        <v>0</v>
      </c>
      <c r="E123" s="285">
        <v>0</v>
      </c>
      <c r="F123" s="285">
        <v>0</v>
      </c>
      <c r="G123" s="285"/>
      <c r="H123" s="286">
        <v>0</v>
      </c>
      <c r="I123" s="286">
        <v>0</v>
      </c>
      <c r="J123" s="286">
        <v>0</v>
      </c>
    </row>
    <row r="124" spans="1:10" x14ac:dyDescent="0.2">
      <c r="A124" s="271" t="s">
        <v>481</v>
      </c>
      <c r="B124" s="285">
        <v>0</v>
      </c>
      <c r="C124" s="285">
        <v>0</v>
      </c>
      <c r="D124" s="285">
        <v>0</v>
      </c>
      <c r="E124" s="285">
        <v>0</v>
      </c>
      <c r="F124" s="285">
        <v>0</v>
      </c>
      <c r="G124" s="285"/>
      <c r="H124" s="286">
        <v>0</v>
      </c>
      <c r="I124" s="286">
        <v>0</v>
      </c>
      <c r="J124" s="286">
        <v>0</v>
      </c>
    </row>
    <row r="125" spans="1:10" x14ac:dyDescent="0.2">
      <c r="A125" s="271" t="s">
        <v>482</v>
      </c>
      <c r="B125" s="285">
        <v>0</v>
      </c>
      <c r="C125" s="285">
        <v>0</v>
      </c>
      <c r="D125" s="285">
        <v>0</v>
      </c>
      <c r="E125" s="285">
        <v>0</v>
      </c>
      <c r="F125" s="285">
        <v>0</v>
      </c>
      <c r="G125" s="285"/>
      <c r="H125" s="286">
        <v>0</v>
      </c>
      <c r="I125" s="286">
        <v>0</v>
      </c>
      <c r="J125" s="286">
        <v>0</v>
      </c>
    </row>
    <row r="126" spans="1:10" x14ac:dyDescent="0.2">
      <c r="A126" s="271" t="s">
        <v>483</v>
      </c>
      <c r="B126" s="285">
        <v>931</v>
      </c>
      <c r="C126" s="285">
        <v>509</v>
      </c>
      <c r="D126" s="285">
        <v>197</v>
      </c>
      <c r="E126" s="285">
        <v>0</v>
      </c>
      <c r="F126" s="285">
        <v>0</v>
      </c>
      <c r="G126" s="285"/>
      <c r="H126" s="286">
        <v>0</v>
      </c>
      <c r="I126" s="286">
        <v>0</v>
      </c>
      <c r="J126" s="286">
        <v>0</v>
      </c>
    </row>
    <row r="127" spans="1:10" x14ac:dyDescent="0.2">
      <c r="A127" s="271" t="s">
        <v>484</v>
      </c>
      <c r="B127" s="285">
        <v>0</v>
      </c>
      <c r="C127" s="285">
        <v>0</v>
      </c>
      <c r="D127" s="285">
        <v>0</v>
      </c>
      <c r="E127" s="285">
        <v>0</v>
      </c>
      <c r="F127" s="285">
        <v>0</v>
      </c>
      <c r="G127" s="285"/>
      <c r="H127" s="286">
        <v>0</v>
      </c>
      <c r="I127" s="286">
        <v>0</v>
      </c>
      <c r="J127" s="286">
        <v>0</v>
      </c>
    </row>
    <row r="128" spans="1:10" x14ac:dyDescent="0.2">
      <c r="A128" s="271" t="s">
        <v>485</v>
      </c>
      <c r="B128" s="285">
        <v>0</v>
      </c>
      <c r="C128" s="285">
        <v>0</v>
      </c>
      <c r="D128" s="285">
        <v>0</v>
      </c>
      <c r="E128" s="285">
        <v>0</v>
      </c>
      <c r="F128" s="285">
        <v>0</v>
      </c>
      <c r="G128" s="285"/>
      <c r="H128" s="286">
        <v>0</v>
      </c>
      <c r="I128" s="286">
        <v>0</v>
      </c>
      <c r="J128" s="286">
        <v>0</v>
      </c>
    </row>
    <row r="129" spans="1:10" x14ac:dyDescent="0.2">
      <c r="A129" s="271" t="s">
        <v>486</v>
      </c>
      <c r="B129" s="285">
        <v>0</v>
      </c>
      <c r="C129" s="285">
        <v>0</v>
      </c>
      <c r="D129" s="285">
        <v>0</v>
      </c>
      <c r="E129" s="285">
        <v>0</v>
      </c>
      <c r="F129" s="285">
        <v>0</v>
      </c>
      <c r="G129" s="285"/>
      <c r="H129" s="286">
        <v>0</v>
      </c>
      <c r="I129" s="286">
        <v>0</v>
      </c>
      <c r="J129" s="286">
        <v>0</v>
      </c>
    </row>
    <row r="130" spans="1:10" x14ac:dyDescent="0.2">
      <c r="A130" s="271" t="s">
        <v>487</v>
      </c>
      <c r="B130" s="285">
        <v>478</v>
      </c>
      <c r="C130" s="285">
        <v>56</v>
      </c>
      <c r="D130" s="285">
        <v>0</v>
      </c>
      <c r="E130" s="285">
        <v>0</v>
      </c>
      <c r="F130" s="285">
        <v>0</v>
      </c>
      <c r="G130" s="285"/>
      <c r="H130" s="286">
        <v>0</v>
      </c>
      <c r="I130" s="286">
        <v>0</v>
      </c>
      <c r="J130" s="286">
        <v>0</v>
      </c>
    </row>
    <row r="131" spans="1:10" x14ac:dyDescent="0.2">
      <c r="A131" s="271" t="s">
        <v>488</v>
      </c>
      <c r="B131" s="285">
        <v>0</v>
      </c>
      <c r="C131" s="285">
        <v>0</v>
      </c>
      <c r="D131" s="285">
        <v>203</v>
      </c>
      <c r="E131" s="285">
        <v>0</v>
      </c>
      <c r="F131" s="285">
        <v>0</v>
      </c>
      <c r="G131" s="285"/>
      <c r="H131" s="286">
        <v>0</v>
      </c>
      <c r="I131" s="286">
        <v>0</v>
      </c>
      <c r="J131" s="286">
        <v>0</v>
      </c>
    </row>
    <row r="132" spans="1:10" x14ac:dyDescent="0.2">
      <c r="A132" s="271" t="s">
        <v>489</v>
      </c>
      <c r="B132" s="285">
        <v>101</v>
      </c>
      <c r="C132" s="285">
        <v>0</v>
      </c>
      <c r="D132" s="285">
        <v>0</v>
      </c>
      <c r="E132" s="285">
        <v>0</v>
      </c>
      <c r="F132" s="285">
        <v>0</v>
      </c>
      <c r="G132" s="285"/>
      <c r="H132" s="286">
        <v>0</v>
      </c>
      <c r="I132" s="286">
        <v>0</v>
      </c>
      <c r="J132" s="286">
        <v>0</v>
      </c>
    </row>
    <row r="133" spans="1:10" x14ac:dyDescent="0.2">
      <c r="A133" s="271" t="s">
        <v>490</v>
      </c>
      <c r="B133" s="285">
        <v>510</v>
      </c>
      <c r="C133" s="285">
        <v>88</v>
      </c>
      <c r="D133" s="285">
        <v>0</v>
      </c>
      <c r="E133" s="285">
        <v>0</v>
      </c>
      <c r="F133" s="285">
        <v>0</v>
      </c>
      <c r="G133" s="285"/>
      <c r="H133" s="286">
        <v>0</v>
      </c>
      <c r="I133" s="286">
        <v>0</v>
      </c>
      <c r="J133" s="286">
        <v>0</v>
      </c>
    </row>
    <row r="134" spans="1:10" x14ac:dyDescent="0.2">
      <c r="A134" s="271" t="s">
        <v>491</v>
      </c>
      <c r="B134" s="285">
        <v>764</v>
      </c>
      <c r="C134" s="285">
        <v>342</v>
      </c>
      <c r="D134" s="285">
        <v>30</v>
      </c>
      <c r="E134" s="285">
        <v>0</v>
      </c>
      <c r="F134" s="285">
        <v>0</v>
      </c>
      <c r="G134" s="285"/>
      <c r="H134" s="286">
        <v>0</v>
      </c>
      <c r="I134" s="286">
        <v>0</v>
      </c>
      <c r="J134" s="286">
        <v>0</v>
      </c>
    </row>
    <row r="135" spans="1:10" x14ac:dyDescent="0.2">
      <c r="A135" s="271" t="s">
        <v>492</v>
      </c>
      <c r="B135" s="285">
        <v>0</v>
      </c>
      <c r="C135" s="285">
        <v>0</v>
      </c>
      <c r="D135" s="285">
        <v>0</v>
      </c>
      <c r="E135" s="285">
        <v>0</v>
      </c>
      <c r="F135" s="285">
        <v>0</v>
      </c>
      <c r="G135" s="285"/>
      <c r="H135" s="286">
        <v>0</v>
      </c>
      <c r="I135" s="286">
        <v>0</v>
      </c>
      <c r="J135" s="286">
        <v>0</v>
      </c>
    </row>
    <row r="136" spans="1:10" x14ac:dyDescent="0.2">
      <c r="A136" s="271" t="s">
        <v>493</v>
      </c>
      <c r="B136" s="285">
        <v>0</v>
      </c>
      <c r="C136" s="285">
        <v>0</v>
      </c>
      <c r="D136" s="285">
        <v>0</v>
      </c>
      <c r="E136" s="285">
        <v>0</v>
      </c>
      <c r="F136" s="285">
        <v>0</v>
      </c>
      <c r="G136" s="285"/>
      <c r="H136" s="286">
        <v>0</v>
      </c>
      <c r="I136" s="286">
        <v>0</v>
      </c>
      <c r="J136" s="286">
        <v>0</v>
      </c>
    </row>
    <row r="137" spans="1:10" ht="25.5" x14ac:dyDescent="0.2">
      <c r="A137" s="284" t="s">
        <v>713</v>
      </c>
      <c r="B137" s="285">
        <v>0</v>
      </c>
      <c r="C137" s="285">
        <v>0</v>
      </c>
      <c r="D137" s="285">
        <v>0</v>
      </c>
      <c r="E137" s="285">
        <v>0</v>
      </c>
      <c r="F137" s="285">
        <v>0</v>
      </c>
      <c r="G137" s="285"/>
      <c r="H137" s="286">
        <v>0</v>
      </c>
      <c r="I137" s="286">
        <v>0</v>
      </c>
      <c r="J137" s="286">
        <v>0</v>
      </c>
    </row>
    <row r="138" spans="1:10" x14ac:dyDescent="0.2">
      <c r="A138" s="271" t="s">
        <v>496</v>
      </c>
      <c r="B138" s="285">
        <v>455</v>
      </c>
      <c r="C138" s="285">
        <v>33</v>
      </c>
      <c r="D138" s="285">
        <v>0</v>
      </c>
      <c r="E138" s="285">
        <v>0</v>
      </c>
      <c r="F138" s="285">
        <v>0</v>
      </c>
      <c r="G138" s="285"/>
      <c r="H138" s="286">
        <v>0</v>
      </c>
      <c r="I138" s="286">
        <v>0</v>
      </c>
      <c r="J138" s="286">
        <v>0</v>
      </c>
    </row>
    <row r="139" spans="1:10" x14ac:dyDescent="0.2">
      <c r="A139" s="271" t="s">
        <v>497</v>
      </c>
      <c r="B139" s="285">
        <v>0</v>
      </c>
      <c r="C139" s="285">
        <v>0</v>
      </c>
      <c r="D139" s="285">
        <v>0</v>
      </c>
      <c r="E139" s="285">
        <v>0</v>
      </c>
      <c r="F139" s="285">
        <v>0</v>
      </c>
      <c r="G139" s="285"/>
      <c r="H139" s="286">
        <v>0</v>
      </c>
      <c r="I139" s="286">
        <v>0</v>
      </c>
      <c r="J139" s="286">
        <v>0</v>
      </c>
    </row>
    <row r="140" spans="1:10" x14ac:dyDescent="0.2">
      <c r="A140" s="271" t="s">
        <v>498</v>
      </c>
      <c r="B140" s="285">
        <v>0</v>
      </c>
      <c r="C140" s="285">
        <v>0</v>
      </c>
      <c r="D140" s="285">
        <v>0</v>
      </c>
      <c r="E140" s="285">
        <v>0</v>
      </c>
      <c r="F140" s="285">
        <v>0</v>
      </c>
      <c r="G140" s="285"/>
      <c r="H140" s="286">
        <v>0</v>
      </c>
      <c r="I140" s="286">
        <v>0</v>
      </c>
      <c r="J140" s="286">
        <v>0</v>
      </c>
    </row>
    <row r="141" spans="1:10" x14ac:dyDescent="0.2">
      <c r="A141" s="271" t="s">
        <v>499</v>
      </c>
      <c r="B141" s="285">
        <v>0</v>
      </c>
      <c r="C141" s="285">
        <v>0</v>
      </c>
      <c r="D141" s="285">
        <v>0</v>
      </c>
      <c r="E141" s="285">
        <v>0</v>
      </c>
      <c r="F141" s="285">
        <v>0</v>
      </c>
      <c r="G141" s="285"/>
      <c r="H141" s="286">
        <v>0</v>
      </c>
      <c r="I141" s="286">
        <v>0</v>
      </c>
      <c r="J141" s="286">
        <v>0</v>
      </c>
    </row>
    <row r="142" spans="1:10" x14ac:dyDescent="0.2">
      <c r="A142" s="271" t="s">
        <v>500</v>
      </c>
      <c r="B142" s="285">
        <v>0</v>
      </c>
      <c r="C142" s="285">
        <v>0</v>
      </c>
      <c r="D142" s="285">
        <v>0</v>
      </c>
      <c r="E142" s="285">
        <v>0</v>
      </c>
      <c r="F142" s="285">
        <v>0</v>
      </c>
      <c r="G142" s="285"/>
      <c r="H142" s="286">
        <v>0</v>
      </c>
      <c r="I142" s="286">
        <v>0</v>
      </c>
      <c r="J142" s="286">
        <v>0</v>
      </c>
    </row>
    <row r="143" spans="1:10" ht="25.5" x14ac:dyDescent="0.2">
      <c r="A143" s="289" t="s">
        <v>714</v>
      </c>
      <c r="B143" s="285">
        <v>0</v>
      </c>
      <c r="C143" s="285">
        <v>0</v>
      </c>
      <c r="D143" s="285">
        <v>0</v>
      </c>
      <c r="E143" s="285">
        <v>0</v>
      </c>
      <c r="F143" s="285">
        <v>0</v>
      </c>
      <c r="G143" s="285"/>
      <c r="H143" s="286">
        <v>0</v>
      </c>
      <c r="I143" s="286">
        <v>0</v>
      </c>
      <c r="J143" s="286">
        <v>0</v>
      </c>
    </row>
    <row r="144" spans="1:10" x14ac:dyDescent="0.2">
      <c r="A144" s="271" t="s">
        <v>503</v>
      </c>
      <c r="B144" s="285">
        <v>168</v>
      </c>
      <c r="C144" s="285">
        <v>0</v>
      </c>
      <c r="D144" s="285">
        <v>0</v>
      </c>
      <c r="E144" s="285">
        <v>0</v>
      </c>
      <c r="F144" s="285">
        <v>0</v>
      </c>
      <c r="G144" s="285"/>
      <c r="H144" s="286">
        <v>0</v>
      </c>
      <c r="I144" s="286">
        <v>0</v>
      </c>
      <c r="J144" s="286">
        <v>0</v>
      </c>
    </row>
    <row r="145" spans="1:10" x14ac:dyDescent="0.2">
      <c r="A145" s="271" t="s">
        <v>504</v>
      </c>
      <c r="B145" s="285">
        <v>0</v>
      </c>
      <c r="C145" s="285">
        <v>0</v>
      </c>
      <c r="D145" s="285">
        <v>0</v>
      </c>
      <c r="E145" s="285">
        <v>0</v>
      </c>
      <c r="F145" s="285">
        <v>0</v>
      </c>
      <c r="G145" s="285"/>
      <c r="H145" s="286">
        <v>0</v>
      </c>
      <c r="I145" s="286">
        <v>0</v>
      </c>
      <c r="J145" s="286">
        <v>0</v>
      </c>
    </row>
    <row r="146" spans="1:10" x14ac:dyDescent="0.2">
      <c r="A146" s="271" t="s">
        <v>505</v>
      </c>
      <c r="B146" s="285">
        <v>0</v>
      </c>
      <c r="C146" s="285">
        <v>0</v>
      </c>
      <c r="D146" s="285">
        <v>0</v>
      </c>
      <c r="E146" s="285">
        <v>0</v>
      </c>
      <c r="F146" s="285">
        <v>0</v>
      </c>
      <c r="G146" s="285"/>
      <c r="H146" s="286">
        <v>0</v>
      </c>
      <c r="I146" s="286">
        <v>0</v>
      </c>
      <c r="J146" s="286">
        <v>0</v>
      </c>
    </row>
    <row r="147" spans="1:10" x14ac:dyDescent="0.2">
      <c r="A147" s="271" t="s">
        <v>506</v>
      </c>
      <c r="B147" s="285">
        <v>503</v>
      </c>
      <c r="C147" s="285">
        <v>81</v>
      </c>
      <c r="D147" s="285">
        <v>0</v>
      </c>
      <c r="E147" s="285">
        <v>0</v>
      </c>
      <c r="F147" s="285">
        <v>0</v>
      </c>
      <c r="G147" s="285"/>
      <c r="H147" s="286">
        <v>0</v>
      </c>
      <c r="I147" s="286">
        <v>0</v>
      </c>
      <c r="J147" s="286">
        <v>0</v>
      </c>
    </row>
    <row r="148" spans="1:10" x14ac:dyDescent="0.2">
      <c r="A148" s="271" t="s">
        <v>507</v>
      </c>
      <c r="B148" s="285">
        <v>0</v>
      </c>
      <c r="C148" s="285">
        <v>0</v>
      </c>
      <c r="D148" s="285">
        <v>0</v>
      </c>
      <c r="E148" s="285">
        <v>0</v>
      </c>
      <c r="F148" s="285">
        <v>0</v>
      </c>
      <c r="G148" s="285"/>
      <c r="H148" s="286">
        <v>0</v>
      </c>
      <c r="I148" s="286">
        <v>0</v>
      </c>
      <c r="J148" s="286">
        <v>0</v>
      </c>
    </row>
    <row r="149" spans="1:10" x14ac:dyDescent="0.2">
      <c r="A149" s="271" t="s">
        <v>508</v>
      </c>
      <c r="B149" s="285">
        <v>0</v>
      </c>
      <c r="C149" s="285">
        <v>0</v>
      </c>
      <c r="D149" s="285">
        <v>0</v>
      </c>
      <c r="E149" s="285">
        <v>0</v>
      </c>
      <c r="F149" s="285">
        <v>0</v>
      </c>
      <c r="G149" s="285"/>
      <c r="H149" s="286">
        <v>0</v>
      </c>
      <c r="I149" s="286">
        <v>0</v>
      </c>
      <c r="J149" s="286">
        <v>0</v>
      </c>
    </row>
    <row r="150" spans="1:10" x14ac:dyDescent="0.2">
      <c r="A150" s="271" t="s">
        <v>509</v>
      </c>
      <c r="B150" s="285">
        <v>59</v>
      </c>
      <c r="C150" s="285">
        <v>0</v>
      </c>
      <c r="D150" s="285">
        <v>0</v>
      </c>
      <c r="E150" s="285">
        <v>0</v>
      </c>
      <c r="F150" s="285">
        <v>0</v>
      </c>
      <c r="G150" s="285"/>
      <c r="H150" s="286">
        <v>0</v>
      </c>
      <c r="I150" s="286">
        <v>0</v>
      </c>
      <c r="J150" s="286">
        <v>0</v>
      </c>
    </row>
    <row r="151" spans="1:10" x14ac:dyDescent="0.2">
      <c r="A151" s="271" t="s">
        <v>510</v>
      </c>
      <c r="B151" s="285">
        <v>0</v>
      </c>
      <c r="C151" s="285">
        <v>0</v>
      </c>
      <c r="D151" s="285">
        <v>0</v>
      </c>
      <c r="E151" s="285">
        <v>0</v>
      </c>
      <c r="F151" s="285">
        <v>0</v>
      </c>
      <c r="G151" s="285"/>
      <c r="H151" s="286">
        <v>0</v>
      </c>
      <c r="I151" s="286">
        <v>0</v>
      </c>
      <c r="J151" s="286">
        <v>0</v>
      </c>
    </row>
    <row r="152" spans="1:10" x14ac:dyDescent="0.2">
      <c r="A152" s="271" t="s">
        <v>511</v>
      </c>
      <c r="B152" s="285">
        <v>0</v>
      </c>
      <c r="C152" s="285">
        <v>0</v>
      </c>
      <c r="D152" s="285">
        <v>0</v>
      </c>
      <c r="E152" s="285">
        <v>0</v>
      </c>
      <c r="F152" s="285">
        <v>0</v>
      </c>
      <c r="G152" s="285"/>
      <c r="H152" s="286">
        <v>0</v>
      </c>
      <c r="I152" s="286">
        <v>0</v>
      </c>
      <c r="J152" s="286">
        <v>0</v>
      </c>
    </row>
    <row r="153" spans="1:10" x14ac:dyDescent="0.2">
      <c r="A153" s="271" t="s">
        <v>512</v>
      </c>
      <c r="B153" s="285">
        <v>0</v>
      </c>
      <c r="C153" s="285">
        <v>0</v>
      </c>
      <c r="D153" s="285">
        <v>0</v>
      </c>
      <c r="E153" s="285">
        <v>0</v>
      </c>
      <c r="F153" s="285">
        <v>0</v>
      </c>
      <c r="G153" s="285"/>
      <c r="H153" s="286">
        <v>0</v>
      </c>
      <c r="I153" s="286">
        <v>0</v>
      </c>
      <c r="J153" s="286">
        <v>0</v>
      </c>
    </row>
    <row r="154" spans="1:10" x14ac:dyDescent="0.2">
      <c r="A154" s="271" t="s">
        <v>513</v>
      </c>
      <c r="B154" s="285">
        <v>0</v>
      </c>
      <c r="C154" s="285">
        <v>0</v>
      </c>
      <c r="D154" s="285">
        <v>0</v>
      </c>
      <c r="E154" s="285">
        <v>0</v>
      </c>
      <c r="F154" s="285">
        <v>0</v>
      </c>
      <c r="G154" s="285"/>
      <c r="H154" s="286">
        <v>0</v>
      </c>
      <c r="I154" s="286">
        <v>0</v>
      </c>
      <c r="J154" s="286">
        <v>0</v>
      </c>
    </row>
    <row r="155" spans="1:10" x14ac:dyDescent="0.2">
      <c r="A155" s="271" t="s">
        <v>514</v>
      </c>
      <c r="B155" s="285">
        <v>0</v>
      </c>
      <c r="C155" s="285">
        <v>0</v>
      </c>
      <c r="D155" s="285">
        <v>0</v>
      </c>
      <c r="E155" s="285">
        <v>0</v>
      </c>
      <c r="F155" s="285">
        <v>0</v>
      </c>
      <c r="G155" s="285"/>
      <c r="H155" s="286">
        <v>0</v>
      </c>
      <c r="I155" s="286">
        <v>0</v>
      </c>
      <c r="J155" s="286">
        <v>0</v>
      </c>
    </row>
    <row r="156" spans="1:10" x14ac:dyDescent="0.2">
      <c r="A156" s="271" t="s">
        <v>515</v>
      </c>
      <c r="B156" s="285">
        <v>0</v>
      </c>
      <c r="C156" s="285">
        <v>0</v>
      </c>
      <c r="D156" s="285">
        <v>0</v>
      </c>
      <c r="E156" s="285">
        <v>0</v>
      </c>
      <c r="F156" s="285">
        <v>0</v>
      </c>
      <c r="G156" s="285"/>
      <c r="H156" s="286">
        <v>0</v>
      </c>
      <c r="I156" s="286">
        <v>0</v>
      </c>
      <c r="J156" s="286">
        <v>0</v>
      </c>
    </row>
    <row r="157" spans="1:10" x14ac:dyDescent="0.2">
      <c r="A157" s="271" t="s">
        <v>516</v>
      </c>
      <c r="B157" s="285">
        <v>0</v>
      </c>
      <c r="C157" s="285">
        <v>0</v>
      </c>
      <c r="D157" s="285">
        <v>0</v>
      </c>
      <c r="E157" s="285">
        <v>0</v>
      </c>
      <c r="F157" s="285">
        <v>0</v>
      </c>
      <c r="G157" s="285"/>
      <c r="H157" s="286">
        <v>0</v>
      </c>
      <c r="I157" s="286">
        <v>0</v>
      </c>
      <c r="J157" s="286">
        <v>0</v>
      </c>
    </row>
    <row r="158" spans="1:10" x14ac:dyDescent="0.2">
      <c r="A158" s="271" t="s">
        <v>517</v>
      </c>
      <c r="B158" s="285">
        <v>36</v>
      </c>
      <c r="C158" s="285">
        <v>0</v>
      </c>
      <c r="D158" s="285">
        <v>0</v>
      </c>
      <c r="E158" s="285">
        <v>0</v>
      </c>
      <c r="F158" s="285">
        <v>0</v>
      </c>
      <c r="G158" s="285"/>
      <c r="H158" s="286">
        <v>0</v>
      </c>
      <c r="I158" s="286">
        <v>0</v>
      </c>
      <c r="J158" s="286">
        <v>0</v>
      </c>
    </row>
    <row r="159" spans="1:10" x14ac:dyDescent="0.2">
      <c r="A159" s="271" t="s">
        <v>518</v>
      </c>
      <c r="B159" s="285">
        <v>0</v>
      </c>
      <c r="C159" s="285">
        <v>0</v>
      </c>
      <c r="D159" s="285">
        <v>0</v>
      </c>
      <c r="E159" s="285">
        <v>0</v>
      </c>
      <c r="F159" s="285">
        <v>0</v>
      </c>
      <c r="G159" s="285"/>
      <c r="H159" s="286">
        <v>0</v>
      </c>
      <c r="I159" s="286">
        <v>0</v>
      </c>
      <c r="J159" s="286">
        <v>0</v>
      </c>
    </row>
    <row r="160" spans="1:10" x14ac:dyDescent="0.2">
      <c r="A160" s="271" t="s">
        <v>519</v>
      </c>
      <c r="B160" s="285">
        <v>0</v>
      </c>
      <c r="C160" s="285">
        <v>0</v>
      </c>
      <c r="D160" s="285">
        <v>0</v>
      </c>
      <c r="E160" s="285">
        <v>0</v>
      </c>
      <c r="F160" s="285">
        <v>0</v>
      </c>
      <c r="G160" s="285"/>
      <c r="H160" s="286">
        <v>0</v>
      </c>
      <c r="I160" s="286">
        <v>0</v>
      </c>
      <c r="J160" s="286">
        <v>0</v>
      </c>
    </row>
    <row r="161" spans="1:10" x14ac:dyDescent="0.2">
      <c r="A161" s="271" t="s">
        <v>520</v>
      </c>
      <c r="B161" s="285">
        <v>0</v>
      </c>
      <c r="C161" s="285">
        <v>0</v>
      </c>
      <c r="D161" s="285">
        <v>0</v>
      </c>
      <c r="E161" s="285">
        <v>0</v>
      </c>
      <c r="F161" s="285">
        <v>0</v>
      </c>
      <c r="G161" s="285"/>
      <c r="H161" s="286">
        <v>0</v>
      </c>
      <c r="I161" s="286">
        <v>0</v>
      </c>
      <c r="J161" s="286">
        <v>0</v>
      </c>
    </row>
    <row r="162" spans="1:10" x14ac:dyDescent="0.2">
      <c r="A162" s="271" t="s">
        <v>521</v>
      </c>
      <c r="B162" s="285">
        <v>0</v>
      </c>
      <c r="C162" s="285">
        <v>0</v>
      </c>
      <c r="D162" s="285">
        <v>0</v>
      </c>
      <c r="E162" s="285">
        <v>0</v>
      </c>
      <c r="F162" s="285">
        <v>0</v>
      </c>
      <c r="G162" s="285"/>
      <c r="H162" s="286">
        <v>0</v>
      </c>
      <c r="I162" s="286">
        <v>0</v>
      </c>
      <c r="J162" s="286">
        <v>0</v>
      </c>
    </row>
    <row r="163" spans="1:10" x14ac:dyDescent="0.2">
      <c r="A163" s="271" t="s">
        <v>522</v>
      </c>
      <c r="B163" s="285">
        <v>0</v>
      </c>
      <c r="C163" s="285">
        <v>0</v>
      </c>
      <c r="D163" s="285">
        <v>0</v>
      </c>
      <c r="E163" s="285">
        <v>0</v>
      </c>
      <c r="F163" s="285">
        <v>0</v>
      </c>
      <c r="G163" s="285"/>
      <c r="H163" s="286">
        <v>0</v>
      </c>
      <c r="I163" s="286">
        <v>0</v>
      </c>
      <c r="J163" s="286">
        <v>0</v>
      </c>
    </row>
    <row r="164" spans="1:10" x14ac:dyDescent="0.2">
      <c r="A164" s="271" t="s">
        <v>523</v>
      </c>
      <c r="B164" s="285">
        <v>0</v>
      </c>
      <c r="C164" s="285">
        <v>0</v>
      </c>
      <c r="D164" s="285">
        <v>0</v>
      </c>
      <c r="E164" s="285">
        <v>0</v>
      </c>
      <c r="F164" s="285">
        <v>0</v>
      </c>
      <c r="G164" s="285"/>
      <c r="H164" s="286">
        <v>0</v>
      </c>
      <c r="I164" s="286">
        <v>0</v>
      </c>
      <c r="J164" s="286">
        <v>0</v>
      </c>
    </row>
    <row r="165" spans="1:10" x14ac:dyDescent="0.2">
      <c r="A165" s="271" t="s">
        <v>524</v>
      </c>
      <c r="B165" s="285">
        <v>0</v>
      </c>
      <c r="C165" s="285">
        <v>0</v>
      </c>
      <c r="D165" s="285">
        <v>0</v>
      </c>
      <c r="E165" s="285">
        <v>0</v>
      </c>
      <c r="F165" s="285">
        <v>0</v>
      </c>
      <c r="G165" s="285"/>
      <c r="H165" s="286">
        <v>0</v>
      </c>
      <c r="I165" s="286">
        <v>0</v>
      </c>
      <c r="J165" s="286">
        <v>0</v>
      </c>
    </row>
    <row r="166" spans="1:10" x14ac:dyDescent="0.2">
      <c r="A166" s="271" t="s">
        <v>525</v>
      </c>
      <c r="B166" s="285">
        <v>0</v>
      </c>
      <c r="C166" s="285">
        <v>0</v>
      </c>
      <c r="D166" s="285">
        <v>0</v>
      </c>
      <c r="E166" s="285">
        <v>0</v>
      </c>
      <c r="F166" s="285">
        <v>0</v>
      </c>
      <c r="G166" s="285"/>
      <c r="H166" s="286">
        <v>0</v>
      </c>
      <c r="I166" s="286">
        <v>0</v>
      </c>
      <c r="J166" s="286">
        <v>0</v>
      </c>
    </row>
    <row r="167" spans="1:10" x14ac:dyDescent="0.2">
      <c r="A167" s="271" t="s">
        <v>526</v>
      </c>
      <c r="B167" s="285">
        <v>0</v>
      </c>
      <c r="C167" s="285">
        <v>0</v>
      </c>
      <c r="D167" s="285">
        <v>0</v>
      </c>
      <c r="E167" s="285">
        <v>0</v>
      </c>
      <c r="F167" s="285">
        <v>0</v>
      </c>
      <c r="G167" s="285"/>
      <c r="H167" s="286">
        <v>0</v>
      </c>
      <c r="I167" s="286">
        <v>0</v>
      </c>
      <c r="J167" s="286">
        <v>0</v>
      </c>
    </row>
    <row r="168" spans="1:10" x14ac:dyDescent="0.2">
      <c r="A168" s="271" t="s">
        <v>527</v>
      </c>
      <c r="B168" s="285">
        <v>0</v>
      </c>
      <c r="C168" s="285">
        <v>0</v>
      </c>
      <c r="D168" s="285">
        <v>0</v>
      </c>
      <c r="E168" s="285">
        <v>0</v>
      </c>
      <c r="F168" s="285">
        <v>0</v>
      </c>
      <c r="G168" s="285"/>
      <c r="H168" s="286">
        <v>0</v>
      </c>
      <c r="I168" s="286">
        <v>0</v>
      </c>
      <c r="J168" s="286">
        <v>0</v>
      </c>
    </row>
    <row r="169" spans="1:10" x14ac:dyDescent="0.2">
      <c r="A169" s="271" t="s">
        <v>528</v>
      </c>
      <c r="B169" s="285">
        <v>607</v>
      </c>
      <c r="C169" s="285">
        <v>185</v>
      </c>
      <c r="D169" s="285">
        <v>0</v>
      </c>
      <c r="E169" s="285">
        <v>0</v>
      </c>
      <c r="F169" s="285">
        <v>0</v>
      </c>
      <c r="G169" s="285"/>
      <c r="H169" s="286">
        <v>0</v>
      </c>
      <c r="I169" s="286">
        <v>0</v>
      </c>
      <c r="J169" s="286">
        <v>0</v>
      </c>
    </row>
    <row r="170" spans="1:10" x14ac:dyDescent="0.2">
      <c r="A170" s="271" t="s">
        <v>529</v>
      </c>
      <c r="B170" s="285">
        <v>0</v>
      </c>
      <c r="C170" s="285">
        <v>0</v>
      </c>
      <c r="D170" s="285">
        <v>0</v>
      </c>
      <c r="E170" s="285">
        <v>0</v>
      </c>
      <c r="F170" s="285">
        <v>0</v>
      </c>
      <c r="G170" s="285"/>
      <c r="H170" s="286">
        <v>0</v>
      </c>
      <c r="I170" s="286">
        <v>0</v>
      </c>
      <c r="J170" s="286">
        <v>0</v>
      </c>
    </row>
    <row r="171" spans="1:10" x14ac:dyDescent="0.2">
      <c r="A171" s="271" t="s">
        <v>530</v>
      </c>
      <c r="B171" s="285">
        <v>874</v>
      </c>
      <c r="C171" s="285">
        <v>452</v>
      </c>
      <c r="D171" s="285">
        <v>140</v>
      </c>
      <c r="E171" s="285">
        <v>0</v>
      </c>
      <c r="F171" s="285">
        <v>0</v>
      </c>
      <c r="G171" s="285"/>
      <c r="H171" s="286">
        <v>0</v>
      </c>
      <c r="I171" s="286">
        <v>0</v>
      </c>
      <c r="J171" s="286">
        <v>0</v>
      </c>
    </row>
    <row r="172" spans="1:10" x14ac:dyDescent="0.2">
      <c r="A172" s="271" t="s">
        <v>531</v>
      </c>
      <c r="B172" s="285">
        <v>0</v>
      </c>
      <c r="C172" s="285">
        <v>0</v>
      </c>
      <c r="D172" s="285">
        <v>0</v>
      </c>
      <c r="E172" s="285">
        <v>0</v>
      </c>
      <c r="F172" s="285">
        <v>0</v>
      </c>
      <c r="G172" s="285"/>
      <c r="H172" s="286">
        <v>0</v>
      </c>
      <c r="I172" s="286">
        <v>0</v>
      </c>
      <c r="J172" s="286">
        <v>0</v>
      </c>
    </row>
    <row r="173" spans="1:10" x14ac:dyDescent="0.2">
      <c r="A173" s="271" t="s">
        <v>532</v>
      </c>
      <c r="B173" s="285">
        <v>82</v>
      </c>
      <c r="C173" s="285">
        <v>0</v>
      </c>
      <c r="D173" s="285">
        <v>0</v>
      </c>
      <c r="E173" s="285">
        <v>0</v>
      </c>
      <c r="F173" s="285">
        <v>0</v>
      </c>
      <c r="G173" s="285"/>
      <c r="H173" s="286">
        <v>0</v>
      </c>
      <c r="I173" s="286">
        <v>0</v>
      </c>
      <c r="J173" s="286">
        <v>0</v>
      </c>
    </row>
    <row r="174" spans="1:10" x14ac:dyDescent="0.2">
      <c r="A174" s="271" t="s">
        <v>533</v>
      </c>
      <c r="B174" s="285">
        <v>0</v>
      </c>
      <c r="C174" s="285">
        <v>0</v>
      </c>
      <c r="D174" s="285">
        <v>0</v>
      </c>
      <c r="E174" s="285">
        <v>0</v>
      </c>
      <c r="F174" s="285">
        <v>0</v>
      </c>
      <c r="G174" s="285"/>
      <c r="H174" s="286">
        <v>0</v>
      </c>
      <c r="I174" s="286">
        <v>0</v>
      </c>
      <c r="J174" s="286">
        <v>0</v>
      </c>
    </row>
    <row r="175" spans="1:10" x14ac:dyDescent="0.2">
      <c r="A175" s="271" t="s">
        <v>534</v>
      </c>
      <c r="B175" s="285">
        <v>0</v>
      </c>
      <c r="C175" s="285">
        <v>0</v>
      </c>
      <c r="D175" s="285">
        <v>0</v>
      </c>
      <c r="E175" s="285">
        <v>0</v>
      </c>
      <c r="F175" s="285">
        <v>0</v>
      </c>
      <c r="G175" s="285"/>
      <c r="H175" s="286">
        <v>0</v>
      </c>
      <c r="I175" s="286">
        <v>0</v>
      </c>
      <c r="J175" s="286">
        <v>0</v>
      </c>
    </row>
    <row r="176" spans="1:10" x14ac:dyDescent="0.2">
      <c r="A176" s="271" t="s">
        <v>535</v>
      </c>
      <c r="B176" s="285">
        <v>0</v>
      </c>
      <c r="C176" s="285">
        <v>0</v>
      </c>
      <c r="D176" s="285">
        <v>0</v>
      </c>
      <c r="E176" s="285">
        <v>0</v>
      </c>
      <c r="F176" s="285">
        <v>0</v>
      </c>
      <c r="G176" s="285"/>
      <c r="H176" s="286">
        <v>783</v>
      </c>
      <c r="I176" s="286">
        <v>0</v>
      </c>
      <c r="J176" s="286">
        <v>783</v>
      </c>
    </row>
    <row r="177" spans="1:10" x14ac:dyDescent="0.2">
      <c r="A177" s="271" t="s">
        <v>536</v>
      </c>
      <c r="B177" s="285">
        <v>0</v>
      </c>
      <c r="C177" s="285">
        <v>0</v>
      </c>
      <c r="D177" s="285">
        <v>0</v>
      </c>
      <c r="E177" s="285">
        <v>0</v>
      </c>
      <c r="F177" s="285">
        <v>0</v>
      </c>
      <c r="G177" s="285"/>
      <c r="H177" s="286">
        <v>0</v>
      </c>
      <c r="I177" s="286">
        <v>0</v>
      </c>
      <c r="J177" s="286">
        <v>0</v>
      </c>
    </row>
    <row r="178" spans="1:10" x14ac:dyDescent="0.2">
      <c r="A178" s="271" t="s">
        <v>537</v>
      </c>
      <c r="B178" s="285">
        <v>0</v>
      </c>
      <c r="C178" s="285">
        <v>0</v>
      </c>
      <c r="D178" s="285">
        <v>0</v>
      </c>
      <c r="E178" s="285">
        <v>0</v>
      </c>
      <c r="F178" s="285">
        <v>0</v>
      </c>
      <c r="G178" s="285"/>
      <c r="H178" s="286">
        <v>0</v>
      </c>
      <c r="I178" s="286">
        <v>0</v>
      </c>
      <c r="J178" s="286">
        <v>0</v>
      </c>
    </row>
    <row r="179" spans="1:10" x14ac:dyDescent="0.2">
      <c r="A179" s="271" t="s">
        <v>538</v>
      </c>
      <c r="B179" s="285">
        <v>0</v>
      </c>
      <c r="C179" s="285">
        <v>0</v>
      </c>
      <c r="D179" s="285">
        <v>0</v>
      </c>
      <c r="E179" s="285">
        <v>0</v>
      </c>
      <c r="F179" s="285">
        <v>0</v>
      </c>
      <c r="G179" s="285"/>
      <c r="H179" s="286">
        <v>0</v>
      </c>
      <c r="I179" s="286">
        <v>0</v>
      </c>
      <c r="J179" s="286">
        <v>0</v>
      </c>
    </row>
    <row r="180" spans="1:10" x14ac:dyDescent="0.2">
      <c r="A180" s="271" t="s">
        <v>539</v>
      </c>
      <c r="B180" s="285">
        <v>0</v>
      </c>
      <c r="C180" s="285">
        <v>0</v>
      </c>
      <c r="D180" s="285">
        <v>0</v>
      </c>
      <c r="E180" s="285">
        <v>0</v>
      </c>
      <c r="F180" s="285">
        <v>0</v>
      </c>
      <c r="G180" s="285"/>
      <c r="H180" s="286">
        <v>0</v>
      </c>
      <c r="I180" s="286">
        <v>0</v>
      </c>
      <c r="J180" s="286">
        <v>0</v>
      </c>
    </row>
    <row r="181" spans="1:10" x14ac:dyDescent="0.2">
      <c r="A181" s="271" t="s">
        <v>540</v>
      </c>
      <c r="B181" s="285">
        <v>0</v>
      </c>
      <c r="C181" s="285">
        <v>0</v>
      </c>
      <c r="D181" s="285">
        <v>0</v>
      </c>
      <c r="E181" s="285">
        <v>0</v>
      </c>
      <c r="F181" s="285">
        <v>0</v>
      </c>
      <c r="G181" s="285"/>
      <c r="H181" s="286">
        <v>0</v>
      </c>
      <c r="I181" s="286">
        <v>0</v>
      </c>
      <c r="J181" s="286">
        <v>0</v>
      </c>
    </row>
    <row r="182" spans="1:10" x14ac:dyDescent="0.2">
      <c r="A182" s="271" t="s">
        <v>541</v>
      </c>
      <c r="B182" s="285">
        <v>0</v>
      </c>
      <c r="C182" s="285">
        <v>0</v>
      </c>
      <c r="D182" s="285">
        <v>0</v>
      </c>
      <c r="E182" s="285">
        <v>0</v>
      </c>
      <c r="F182" s="285">
        <v>0</v>
      </c>
      <c r="G182" s="285"/>
      <c r="H182" s="286">
        <v>0</v>
      </c>
      <c r="I182" s="286">
        <v>0</v>
      </c>
      <c r="J182" s="286">
        <v>0</v>
      </c>
    </row>
    <row r="183" spans="1:10" x14ac:dyDescent="0.2">
      <c r="A183" s="271" t="s">
        <v>542</v>
      </c>
      <c r="B183" s="285">
        <v>78</v>
      </c>
      <c r="C183" s="285">
        <v>0</v>
      </c>
      <c r="D183" s="285">
        <v>0</v>
      </c>
      <c r="E183" s="285">
        <v>0</v>
      </c>
      <c r="F183" s="285">
        <v>0</v>
      </c>
      <c r="G183" s="285"/>
      <c r="H183" s="286">
        <v>0</v>
      </c>
      <c r="I183" s="286">
        <v>0</v>
      </c>
      <c r="J183" s="286">
        <v>0</v>
      </c>
    </row>
    <row r="184" spans="1:10" x14ac:dyDescent="0.2">
      <c r="A184" s="271" t="s">
        <v>543</v>
      </c>
      <c r="B184" s="285">
        <v>0</v>
      </c>
      <c r="C184" s="285">
        <v>0</v>
      </c>
      <c r="D184" s="285">
        <v>0</v>
      </c>
      <c r="E184" s="285">
        <v>0</v>
      </c>
      <c r="F184" s="285">
        <v>0</v>
      </c>
      <c r="G184" s="285"/>
      <c r="H184" s="286">
        <v>0</v>
      </c>
      <c r="I184" s="286">
        <v>0</v>
      </c>
      <c r="J184" s="286">
        <v>0</v>
      </c>
    </row>
    <row r="185" spans="1:10" x14ac:dyDescent="0.2">
      <c r="A185" s="271" t="s">
        <v>544</v>
      </c>
      <c r="B185" s="285">
        <v>0</v>
      </c>
      <c r="C185" s="285">
        <v>0</v>
      </c>
      <c r="D185" s="285">
        <v>0</v>
      </c>
      <c r="E185" s="285">
        <v>0</v>
      </c>
      <c r="F185" s="285">
        <v>0</v>
      </c>
      <c r="G185" s="285"/>
      <c r="H185" s="286">
        <v>0</v>
      </c>
      <c r="I185" s="286">
        <v>0</v>
      </c>
      <c r="J185" s="286">
        <v>0</v>
      </c>
    </row>
    <row r="186" spans="1:10" x14ac:dyDescent="0.2">
      <c r="A186" s="271" t="s">
        <v>545</v>
      </c>
      <c r="B186" s="285">
        <v>0</v>
      </c>
      <c r="C186" s="285">
        <v>0</v>
      </c>
      <c r="D186" s="285">
        <v>0</v>
      </c>
      <c r="E186" s="285">
        <v>0</v>
      </c>
      <c r="F186" s="285">
        <v>0</v>
      </c>
      <c r="G186" s="285"/>
      <c r="H186" s="286">
        <v>0</v>
      </c>
      <c r="I186" s="286">
        <v>0</v>
      </c>
      <c r="J186" s="286">
        <v>0</v>
      </c>
    </row>
    <row r="187" spans="1:10" x14ac:dyDescent="0.2">
      <c r="A187" s="271" t="s">
        <v>546</v>
      </c>
      <c r="B187" s="285">
        <v>0</v>
      </c>
      <c r="C187" s="285">
        <v>0</v>
      </c>
      <c r="D187" s="285">
        <v>0</v>
      </c>
      <c r="E187" s="285">
        <v>0</v>
      </c>
      <c r="F187" s="285">
        <v>0</v>
      </c>
      <c r="G187" s="285"/>
      <c r="H187" s="286">
        <v>0</v>
      </c>
      <c r="I187" s="286">
        <v>0</v>
      </c>
      <c r="J187" s="286">
        <v>0</v>
      </c>
    </row>
    <row r="188" spans="1:10" x14ac:dyDescent="0.2">
      <c r="A188" s="271" t="s">
        <v>547</v>
      </c>
      <c r="B188" s="285">
        <v>0</v>
      </c>
      <c r="C188" s="285">
        <v>0</v>
      </c>
      <c r="D188" s="285">
        <v>0</v>
      </c>
      <c r="E188" s="285">
        <v>0</v>
      </c>
      <c r="F188" s="285">
        <v>0</v>
      </c>
      <c r="G188" s="285"/>
      <c r="H188" s="286">
        <v>0</v>
      </c>
      <c r="I188" s="286">
        <v>0</v>
      </c>
      <c r="J188" s="286">
        <v>0</v>
      </c>
    </row>
    <row r="189" spans="1:10" x14ac:dyDescent="0.2">
      <c r="A189" s="271" t="s">
        <v>548</v>
      </c>
      <c r="B189" s="285">
        <v>0</v>
      </c>
      <c r="C189" s="285">
        <v>0</v>
      </c>
      <c r="D189" s="285">
        <v>0</v>
      </c>
      <c r="E189" s="285">
        <v>0</v>
      </c>
      <c r="F189" s="285">
        <v>0</v>
      </c>
      <c r="G189" s="285"/>
      <c r="H189" s="286">
        <v>0</v>
      </c>
      <c r="I189" s="286">
        <v>0</v>
      </c>
      <c r="J189" s="286">
        <v>0</v>
      </c>
    </row>
    <row r="190" spans="1:10" x14ac:dyDescent="0.2">
      <c r="A190" s="271" t="s">
        <v>549</v>
      </c>
      <c r="B190" s="285">
        <v>0</v>
      </c>
      <c r="C190" s="285">
        <v>0</v>
      </c>
      <c r="D190" s="285">
        <v>0</v>
      </c>
      <c r="E190" s="285">
        <v>0</v>
      </c>
      <c r="F190" s="285">
        <v>0</v>
      </c>
      <c r="G190" s="285"/>
      <c r="H190" s="286">
        <v>0</v>
      </c>
      <c r="I190" s="286">
        <v>0</v>
      </c>
      <c r="J190" s="286">
        <v>0</v>
      </c>
    </row>
    <row r="191" spans="1:10" x14ac:dyDescent="0.2">
      <c r="A191" s="271" t="s">
        <v>550</v>
      </c>
      <c r="B191" s="285">
        <v>0</v>
      </c>
      <c r="C191" s="285">
        <v>0</v>
      </c>
      <c r="D191" s="285">
        <v>0</v>
      </c>
      <c r="E191" s="285">
        <v>0</v>
      </c>
      <c r="F191" s="285">
        <v>0</v>
      </c>
      <c r="G191" s="285"/>
      <c r="H191" s="286">
        <v>0</v>
      </c>
      <c r="I191" s="286">
        <v>0</v>
      </c>
      <c r="J191" s="286">
        <v>0</v>
      </c>
    </row>
    <row r="192" spans="1:10" ht="25.5" x14ac:dyDescent="0.2">
      <c r="A192" s="284" t="s">
        <v>715</v>
      </c>
      <c r="B192" s="285">
        <v>0</v>
      </c>
      <c r="C192" s="285">
        <v>0</v>
      </c>
      <c r="D192" s="285">
        <v>0</v>
      </c>
      <c r="E192" s="285">
        <v>0</v>
      </c>
      <c r="F192" s="285">
        <v>0</v>
      </c>
      <c r="G192" s="285"/>
      <c r="H192" s="286">
        <v>0</v>
      </c>
      <c r="I192" s="286">
        <v>0</v>
      </c>
      <c r="J192" s="286">
        <v>0</v>
      </c>
    </row>
    <row r="193" spans="1:10" x14ac:dyDescent="0.2">
      <c r="A193" s="271" t="s">
        <v>553</v>
      </c>
      <c r="B193" s="285">
        <v>0</v>
      </c>
      <c r="C193" s="285">
        <v>0</v>
      </c>
      <c r="D193" s="285">
        <v>0</v>
      </c>
      <c r="E193" s="285">
        <v>0</v>
      </c>
      <c r="F193" s="285">
        <v>0</v>
      </c>
      <c r="G193" s="285"/>
      <c r="H193" s="286">
        <v>294</v>
      </c>
      <c r="I193" s="286">
        <v>0</v>
      </c>
      <c r="J193" s="286">
        <v>294</v>
      </c>
    </row>
    <row r="194" spans="1:10" x14ac:dyDescent="0.2">
      <c r="A194" s="271" t="s">
        <v>554</v>
      </c>
      <c r="B194" s="285">
        <v>0</v>
      </c>
      <c r="C194" s="285">
        <v>0</v>
      </c>
      <c r="D194" s="285">
        <v>0</v>
      </c>
      <c r="E194" s="285">
        <v>0</v>
      </c>
      <c r="F194" s="285">
        <v>0</v>
      </c>
      <c r="G194" s="285"/>
      <c r="H194" s="286">
        <v>0</v>
      </c>
      <c r="I194" s="286">
        <v>0</v>
      </c>
      <c r="J194" s="286">
        <v>0</v>
      </c>
    </row>
    <row r="195" spans="1:10" x14ac:dyDescent="0.2">
      <c r="A195" s="271" t="s">
        <v>555</v>
      </c>
      <c r="B195" s="285">
        <v>0</v>
      </c>
      <c r="C195" s="285">
        <v>0</v>
      </c>
      <c r="D195" s="285">
        <v>0</v>
      </c>
      <c r="E195" s="285">
        <v>0</v>
      </c>
      <c r="F195" s="285">
        <v>0</v>
      </c>
      <c r="G195" s="285"/>
      <c r="H195" s="286">
        <v>0</v>
      </c>
      <c r="I195" s="286">
        <v>0</v>
      </c>
      <c r="J195" s="286">
        <v>0</v>
      </c>
    </row>
    <row r="196" spans="1:10" x14ac:dyDescent="0.2">
      <c r="A196" s="271" t="s">
        <v>556</v>
      </c>
      <c r="B196" s="285">
        <v>0</v>
      </c>
      <c r="C196" s="285">
        <v>0</v>
      </c>
      <c r="D196" s="285">
        <v>0</v>
      </c>
      <c r="E196" s="285">
        <v>0</v>
      </c>
      <c r="F196" s="285">
        <v>0</v>
      </c>
      <c r="G196" s="285"/>
      <c r="H196" s="286">
        <v>0</v>
      </c>
      <c r="I196" s="286">
        <v>0</v>
      </c>
      <c r="J196" s="286">
        <v>0</v>
      </c>
    </row>
    <row r="197" spans="1:10" x14ac:dyDescent="0.2">
      <c r="A197" s="271" t="s">
        <v>557</v>
      </c>
      <c r="B197" s="285">
        <v>0</v>
      </c>
      <c r="C197" s="285">
        <v>0</v>
      </c>
      <c r="D197" s="285">
        <v>0</v>
      </c>
      <c r="E197" s="285">
        <v>0</v>
      </c>
      <c r="F197" s="285">
        <v>0</v>
      </c>
      <c r="G197" s="285"/>
      <c r="H197" s="286">
        <v>0</v>
      </c>
      <c r="I197" s="286">
        <v>262.93819999999999</v>
      </c>
      <c r="J197" s="286">
        <v>263</v>
      </c>
    </row>
    <row r="198" spans="1:10" x14ac:dyDescent="0.2">
      <c r="A198" s="271" t="s">
        <v>558</v>
      </c>
      <c r="B198" s="285">
        <v>53</v>
      </c>
      <c r="C198" s="285">
        <v>0</v>
      </c>
      <c r="D198" s="285">
        <v>0</v>
      </c>
      <c r="E198" s="285">
        <v>0</v>
      </c>
      <c r="F198" s="285">
        <v>0</v>
      </c>
      <c r="G198" s="285"/>
      <c r="H198" s="286">
        <v>0</v>
      </c>
      <c r="I198" s="286">
        <v>0</v>
      </c>
      <c r="J198" s="286">
        <v>0</v>
      </c>
    </row>
    <row r="199" spans="1:10" x14ac:dyDescent="0.2">
      <c r="A199" s="271" t="s">
        <v>559</v>
      </c>
      <c r="B199" s="285">
        <v>49</v>
      </c>
      <c r="C199" s="285">
        <v>0</v>
      </c>
      <c r="D199" s="285">
        <v>0</v>
      </c>
      <c r="E199" s="285">
        <v>0</v>
      </c>
      <c r="F199" s="285">
        <v>0</v>
      </c>
      <c r="G199" s="285"/>
      <c r="H199" s="286">
        <v>0</v>
      </c>
      <c r="I199" s="286">
        <v>0</v>
      </c>
      <c r="J199" s="286">
        <v>0</v>
      </c>
    </row>
    <row r="200" spans="1:10" x14ac:dyDescent="0.2">
      <c r="A200" s="271" t="s">
        <v>560</v>
      </c>
      <c r="B200" s="285">
        <v>0</v>
      </c>
      <c r="C200" s="285">
        <v>0</v>
      </c>
      <c r="D200" s="285">
        <v>0</v>
      </c>
      <c r="E200" s="285">
        <v>0</v>
      </c>
      <c r="F200" s="285">
        <v>0</v>
      </c>
      <c r="G200" s="285"/>
      <c r="H200" s="286">
        <v>0</v>
      </c>
      <c r="I200" s="286">
        <v>0</v>
      </c>
      <c r="J200" s="286">
        <v>0</v>
      </c>
    </row>
    <row r="201" spans="1:10" x14ac:dyDescent="0.2">
      <c r="A201" s="271" t="s">
        <v>561</v>
      </c>
      <c r="B201" s="285">
        <v>0</v>
      </c>
      <c r="C201" s="285">
        <v>0</v>
      </c>
      <c r="D201" s="285">
        <v>0</v>
      </c>
      <c r="E201" s="285">
        <v>0</v>
      </c>
      <c r="F201" s="285">
        <v>0</v>
      </c>
      <c r="G201" s="285"/>
      <c r="H201" s="286">
        <v>0</v>
      </c>
      <c r="I201" s="286">
        <v>0</v>
      </c>
      <c r="J201" s="286">
        <v>0</v>
      </c>
    </row>
    <row r="202" spans="1:10" x14ac:dyDescent="0.2">
      <c r="A202" s="271" t="s">
        <v>562</v>
      </c>
      <c r="B202" s="285">
        <v>0</v>
      </c>
      <c r="C202" s="285">
        <v>0</v>
      </c>
      <c r="D202" s="285">
        <v>0</v>
      </c>
      <c r="E202" s="285">
        <v>0</v>
      </c>
      <c r="F202" s="285">
        <v>0</v>
      </c>
      <c r="G202" s="285"/>
      <c r="H202" s="286">
        <v>0</v>
      </c>
      <c r="I202" s="286">
        <v>315.62179999999995</v>
      </c>
      <c r="J202" s="286">
        <v>316</v>
      </c>
    </row>
    <row r="203" spans="1:10" x14ac:dyDescent="0.2">
      <c r="A203" s="271" t="s">
        <v>563</v>
      </c>
      <c r="B203" s="285">
        <v>0</v>
      </c>
      <c r="C203" s="285">
        <v>0</v>
      </c>
      <c r="D203" s="285">
        <v>0</v>
      </c>
      <c r="E203" s="285">
        <v>0</v>
      </c>
      <c r="F203" s="285">
        <v>0</v>
      </c>
      <c r="G203" s="285"/>
      <c r="H203" s="286">
        <v>0</v>
      </c>
      <c r="I203" s="286">
        <v>0</v>
      </c>
      <c r="J203" s="286">
        <v>0</v>
      </c>
    </row>
    <row r="204" spans="1:10" x14ac:dyDescent="0.2">
      <c r="A204" s="271" t="s">
        <v>564</v>
      </c>
      <c r="B204" s="285">
        <v>0</v>
      </c>
      <c r="C204" s="285">
        <v>0</v>
      </c>
      <c r="D204" s="285">
        <v>0</v>
      </c>
      <c r="E204" s="285">
        <v>0</v>
      </c>
      <c r="F204" s="285">
        <v>0</v>
      </c>
      <c r="G204" s="285"/>
      <c r="H204" s="286">
        <v>0</v>
      </c>
      <c r="I204" s="286">
        <v>0</v>
      </c>
      <c r="J204" s="286">
        <v>0</v>
      </c>
    </row>
    <row r="205" spans="1:10" x14ac:dyDescent="0.2">
      <c r="A205" s="271" t="s">
        <v>565</v>
      </c>
      <c r="B205" s="285">
        <v>0</v>
      </c>
      <c r="C205" s="285">
        <v>0</v>
      </c>
      <c r="D205" s="285">
        <v>0</v>
      </c>
      <c r="E205" s="285">
        <v>0</v>
      </c>
      <c r="F205" s="285">
        <v>0</v>
      </c>
      <c r="G205" s="285"/>
      <c r="H205" s="286">
        <v>0</v>
      </c>
      <c r="I205" s="286">
        <v>0</v>
      </c>
      <c r="J205" s="286">
        <v>0</v>
      </c>
    </row>
    <row r="206" spans="1:10" x14ac:dyDescent="0.2">
      <c r="A206" s="271" t="s">
        <v>566</v>
      </c>
      <c r="B206" s="285">
        <v>0</v>
      </c>
      <c r="C206" s="285">
        <v>0</v>
      </c>
      <c r="D206" s="285">
        <v>0</v>
      </c>
      <c r="E206" s="285">
        <v>0</v>
      </c>
      <c r="F206" s="285">
        <v>0</v>
      </c>
      <c r="G206" s="285"/>
      <c r="H206" s="286">
        <v>13</v>
      </c>
      <c r="I206" s="286">
        <v>0</v>
      </c>
      <c r="J206" s="286">
        <v>13</v>
      </c>
    </row>
    <row r="207" spans="1:10" x14ac:dyDescent="0.2">
      <c r="A207" s="271" t="s">
        <v>567</v>
      </c>
      <c r="B207" s="285">
        <v>0</v>
      </c>
      <c r="C207" s="285">
        <v>0</v>
      </c>
      <c r="D207" s="285">
        <v>0</v>
      </c>
      <c r="E207" s="285">
        <v>0</v>
      </c>
      <c r="F207" s="285">
        <v>0</v>
      </c>
      <c r="G207" s="285"/>
      <c r="H207" s="286">
        <v>4</v>
      </c>
      <c r="I207" s="286">
        <v>0</v>
      </c>
      <c r="J207" s="286">
        <v>4</v>
      </c>
    </row>
    <row r="208" spans="1:10" ht="25.5" x14ac:dyDescent="0.2">
      <c r="A208" s="284" t="s">
        <v>716</v>
      </c>
      <c r="B208" s="285">
        <v>0</v>
      </c>
      <c r="C208" s="285">
        <v>0</v>
      </c>
      <c r="D208" s="285">
        <v>0</v>
      </c>
      <c r="E208" s="285">
        <v>0</v>
      </c>
      <c r="F208" s="285">
        <v>0</v>
      </c>
      <c r="G208" s="285"/>
      <c r="H208" s="286">
        <v>0</v>
      </c>
      <c r="I208" s="286">
        <v>0</v>
      </c>
      <c r="J208" s="286">
        <v>0</v>
      </c>
    </row>
    <row r="209" spans="1:10" x14ac:dyDescent="0.2">
      <c r="A209" s="271" t="s">
        <v>570</v>
      </c>
      <c r="B209" s="285">
        <v>0</v>
      </c>
      <c r="C209" s="285">
        <v>0</v>
      </c>
      <c r="D209" s="285">
        <v>0</v>
      </c>
      <c r="E209" s="285">
        <v>0</v>
      </c>
      <c r="F209" s="285">
        <v>0</v>
      </c>
      <c r="G209" s="285"/>
      <c r="H209" s="286">
        <v>0</v>
      </c>
      <c r="I209" s="286">
        <v>0</v>
      </c>
      <c r="J209" s="286">
        <v>0</v>
      </c>
    </row>
    <row r="210" spans="1:10" x14ac:dyDescent="0.2">
      <c r="A210" s="271" t="s">
        <v>571</v>
      </c>
      <c r="B210" s="285">
        <v>0</v>
      </c>
      <c r="C210" s="285">
        <v>0</v>
      </c>
      <c r="D210" s="285">
        <v>0</v>
      </c>
      <c r="E210" s="285">
        <v>0</v>
      </c>
      <c r="F210" s="285">
        <v>0</v>
      </c>
      <c r="G210" s="285"/>
      <c r="H210" s="286">
        <v>0</v>
      </c>
      <c r="I210" s="286">
        <v>0</v>
      </c>
      <c r="J210" s="286">
        <v>0</v>
      </c>
    </row>
    <row r="211" spans="1:10" x14ac:dyDescent="0.2">
      <c r="A211" s="271" t="s">
        <v>572</v>
      </c>
      <c r="B211" s="285">
        <v>0</v>
      </c>
      <c r="C211" s="285">
        <v>0</v>
      </c>
      <c r="D211" s="285">
        <v>0</v>
      </c>
      <c r="E211" s="285">
        <v>0</v>
      </c>
      <c r="F211" s="285">
        <v>0</v>
      </c>
      <c r="G211" s="285"/>
      <c r="H211" s="286">
        <v>0</v>
      </c>
      <c r="I211" s="286">
        <v>476.9502</v>
      </c>
      <c r="J211" s="286">
        <v>477</v>
      </c>
    </row>
    <row r="212" spans="1:10" x14ac:dyDescent="0.2">
      <c r="A212" s="271" t="s">
        <v>573</v>
      </c>
      <c r="B212" s="285">
        <v>0</v>
      </c>
      <c r="C212" s="285">
        <v>0</v>
      </c>
      <c r="D212" s="285">
        <v>0</v>
      </c>
      <c r="E212" s="285">
        <v>0</v>
      </c>
      <c r="F212" s="285">
        <v>0</v>
      </c>
      <c r="G212" s="285"/>
      <c r="H212" s="286">
        <v>0</v>
      </c>
      <c r="I212" s="286">
        <v>0</v>
      </c>
      <c r="J212" s="286">
        <v>0</v>
      </c>
    </row>
    <row r="213" spans="1:10" x14ac:dyDescent="0.2">
      <c r="A213" s="271" t="s">
        <v>574</v>
      </c>
      <c r="B213" s="285">
        <v>0</v>
      </c>
      <c r="C213" s="285">
        <v>0</v>
      </c>
      <c r="D213" s="285">
        <v>0</v>
      </c>
      <c r="E213" s="285">
        <v>0</v>
      </c>
      <c r="F213" s="285">
        <v>0</v>
      </c>
      <c r="G213" s="285"/>
      <c r="H213" s="286">
        <v>0</v>
      </c>
      <c r="I213" s="286">
        <v>0</v>
      </c>
      <c r="J213" s="286">
        <v>0</v>
      </c>
    </row>
    <row r="214" spans="1:10" x14ac:dyDescent="0.2">
      <c r="A214" s="271" t="s">
        <v>575</v>
      </c>
      <c r="B214" s="285">
        <v>0</v>
      </c>
      <c r="C214" s="285">
        <v>0</v>
      </c>
      <c r="D214" s="285">
        <v>0</v>
      </c>
      <c r="E214" s="285">
        <v>0</v>
      </c>
      <c r="F214" s="285">
        <v>0</v>
      </c>
      <c r="G214" s="285"/>
      <c r="H214" s="286">
        <v>0</v>
      </c>
      <c r="I214" s="286">
        <v>0</v>
      </c>
      <c r="J214" s="286">
        <v>0</v>
      </c>
    </row>
    <row r="215" spans="1:10" x14ac:dyDescent="0.2">
      <c r="A215" s="271" t="s">
        <v>576</v>
      </c>
      <c r="B215" s="285">
        <v>0</v>
      </c>
      <c r="C215" s="285">
        <v>0</v>
      </c>
      <c r="D215" s="285">
        <v>0</v>
      </c>
      <c r="E215" s="285">
        <v>0</v>
      </c>
      <c r="F215" s="285">
        <v>0</v>
      </c>
      <c r="G215" s="285"/>
      <c r="H215" s="286">
        <v>0</v>
      </c>
      <c r="I215" s="286">
        <v>0</v>
      </c>
      <c r="J215" s="286">
        <v>0</v>
      </c>
    </row>
    <row r="216" spans="1:10" x14ac:dyDescent="0.2">
      <c r="A216" s="271" t="s">
        <v>577</v>
      </c>
      <c r="B216" s="285">
        <v>0</v>
      </c>
      <c r="C216" s="285">
        <v>0</v>
      </c>
      <c r="D216" s="285">
        <v>0</v>
      </c>
      <c r="E216" s="285">
        <v>0</v>
      </c>
      <c r="F216" s="285">
        <v>0</v>
      </c>
      <c r="G216" s="285"/>
      <c r="H216" s="286">
        <v>0</v>
      </c>
      <c r="I216" s="286">
        <v>0</v>
      </c>
      <c r="J216" s="286">
        <v>0</v>
      </c>
    </row>
    <row r="217" spans="1:10" x14ac:dyDescent="0.2">
      <c r="A217" s="271" t="s">
        <v>578</v>
      </c>
      <c r="B217" s="285">
        <v>0</v>
      </c>
      <c r="C217" s="285">
        <v>0</v>
      </c>
      <c r="D217" s="285">
        <v>0</v>
      </c>
      <c r="E217" s="285">
        <v>0</v>
      </c>
      <c r="F217" s="285">
        <v>0</v>
      </c>
      <c r="G217" s="285"/>
      <c r="H217" s="286">
        <v>0</v>
      </c>
      <c r="I217" s="286">
        <v>352.59339999999997</v>
      </c>
      <c r="J217" s="286">
        <v>353</v>
      </c>
    </row>
    <row r="218" spans="1:10" x14ac:dyDescent="0.2">
      <c r="A218" s="271" t="s">
        <v>579</v>
      </c>
      <c r="B218" s="285">
        <v>0</v>
      </c>
      <c r="C218" s="285">
        <v>0</v>
      </c>
      <c r="D218" s="285">
        <v>0</v>
      </c>
      <c r="E218" s="285">
        <v>0</v>
      </c>
      <c r="F218" s="285">
        <v>0</v>
      </c>
      <c r="G218" s="285"/>
      <c r="H218" s="286">
        <v>0</v>
      </c>
      <c r="I218" s="286">
        <v>0</v>
      </c>
      <c r="J218" s="286">
        <v>0</v>
      </c>
    </row>
    <row r="219" spans="1:10" x14ac:dyDescent="0.2">
      <c r="A219" s="271" t="s">
        <v>568</v>
      </c>
      <c r="B219" s="285">
        <v>209</v>
      </c>
      <c r="C219" s="285">
        <v>0</v>
      </c>
      <c r="D219" s="285">
        <v>0</v>
      </c>
      <c r="E219" s="285">
        <v>0</v>
      </c>
      <c r="F219" s="285">
        <v>0</v>
      </c>
      <c r="G219" s="285"/>
      <c r="H219" s="286">
        <v>0</v>
      </c>
      <c r="I219" s="286">
        <v>0</v>
      </c>
      <c r="J219" s="286">
        <v>0</v>
      </c>
    </row>
    <row r="220" spans="1:10" ht="25.5" x14ac:dyDescent="0.2">
      <c r="A220" s="284" t="s">
        <v>717</v>
      </c>
      <c r="B220" s="285">
        <v>0</v>
      </c>
      <c r="C220" s="285">
        <v>0</v>
      </c>
      <c r="D220" s="285">
        <v>0</v>
      </c>
      <c r="E220" s="285">
        <v>0</v>
      </c>
      <c r="F220" s="285">
        <v>0</v>
      </c>
      <c r="G220" s="285"/>
      <c r="H220" s="286">
        <v>0</v>
      </c>
      <c r="I220" s="286">
        <v>0</v>
      </c>
      <c r="J220" s="286">
        <v>0</v>
      </c>
    </row>
    <row r="221" spans="1:10" x14ac:dyDescent="0.2">
      <c r="A221" s="271" t="s">
        <v>582</v>
      </c>
      <c r="B221" s="285">
        <v>1142</v>
      </c>
      <c r="C221" s="285">
        <v>720</v>
      </c>
      <c r="D221" s="285">
        <v>408</v>
      </c>
      <c r="E221" s="285">
        <v>145</v>
      </c>
      <c r="F221" s="285">
        <v>0</v>
      </c>
      <c r="G221" s="285"/>
      <c r="H221" s="286">
        <v>0</v>
      </c>
      <c r="I221" s="286">
        <v>0</v>
      </c>
      <c r="J221" s="286">
        <v>0</v>
      </c>
    </row>
    <row r="222" spans="1:10" x14ac:dyDescent="0.2">
      <c r="A222" s="271" t="s">
        <v>583</v>
      </c>
      <c r="B222" s="285">
        <v>511</v>
      </c>
      <c r="C222" s="285">
        <v>89</v>
      </c>
      <c r="D222" s="285">
        <v>0</v>
      </c>
      <c r="E222" s="285">
        <v>0</v>
      </c>
      <c r="F222" s="285">
        <v>0</v>
      </c>
      <c r="G222" s="285"/>
      <c r="H222" s="286">
        <v>0</v>
      </c>
      <c r="I222" s="286">
        <v>79.889399999999966</v>
      </c>
      <c r="J222" s="286">
        <v>80</v>
      </c>
    </row>
    <row r="223" spans="1:10" x14ac:dyDescent="0.2">
      <c r="A223" s="271" t="s">
        <v>584</v>
      </c>
      <c r="B223" s="285">
        <v>11</v>
      </c>
      <c r="C223" s="285">
        <v>0</v>
      </c>
      <c r="D223" s="285">
        <v>0</v>
      </c>
      <c r="E223" s="285">
        <v>0</v>
      </c>
      <c r="F223" s="285">
        <v>0</v>
      </c>
      <c r="G223" s="285"/>
      <c r="H223" s="286">
        <v>0</v>
      </c>
      <c r="I223" s="286">
        <v>0</v>
      </c>
      <c r="J223" s="286">
        <v>0</v>
      </c>
    </row>
    <row r="224" spans="1:10" x14ac:dyDescent="0.2">
      <c r="A224" s="271" t="s">
        <v>585</v>
      </c>
      <c r="B224" s="285">
        <v>372</v>
      </c>
      <c r="C224" s="285">
        <v>0</v>
      </c>
      <c r="D224" s="285">
        <v>0</v>
      </c>
      <c r="E224" s="285">
        <v>0</v>
      </c>
      <c r="F224" s="285">
        <v>0</v>
      </c>
      <c r="G224" s="285"/>
      <c r="H224" s="286">
        <v>0</v>
      </c>
      <c r="I224" s="286">
        <v>0</v>
      </c>
      <c r="J224" s="286">
        <v>0</v>
      </c>
    </row>
    <row r="225" spans="1:10" x14ac:dyDescent="0.2">
      <c r="A225" s="271" t="s">
        <v>586</v>
      </c>
      <c r="B225" s="285">
        <v>0</v>
      </c>
      <c r="C225" s="285">
        <v>0</v>
      </c>
      <c r="D225" s="285">
        <v>0</v>
      </c>
      <c r="E225" s="285">
        <v>0</v>
      </c>
      <c r="F225" s="285">
        <v>0</v>
      </c>
      <c r="G225" s="285"/>
      <c r="H225" s="286">
        <v>0</v>
      </c>
      <c r="I225" s="286">
        <v>0</v>
      </c>
      <c r="J225" s="286">
        <v>0</v>
      </c>
    </row>
    <row r="226" spans="1:10" x14ac:dyDescent="0.2">
      <c r="A226" s="271" t="s">
        <v>587</v>
      </c>
      <c r="B226" s="285">
        <v>0</v>
      </c>
      <c r="C226" s="285">
        <v>0</v>
      </c>
      <c r="D226" s="285">
        <v>0</v>
      </c>
      <c r="E226" s="285">
        <v>0</v>
      </c>
      <c r="F226" s="285">
        <v>0</v>
      </c>
      <c r="G226" s="285"/>
      <c r="H226" s="286">
        <v>0</v>
      </c>
      <c r="I226" s="286">
        <v>0</v>
      </c>
      <c r="J226" s="286">
        <v>0</v>
      </c>
    </row>
    <row r="227" spans="1:10" x14ac:dyDescent="0.2">
      <c r="A227" s="271" t="s">
        <v>588</v>
      </c>
      <c r="B227" s="285">
        <v>0</v>
      </c>
      <c r="C227" s="285">
        <v>0</v>
      </c>
      <c r="D227" s="285">
        <v>0</v>
      </c>
      <c r="E227" s="285">
        <v>0</v>
      </c>
      <c r="F227" s="285">
        <v>0</v>
      </c>
      <c r="G227" s="285"/>
      <c r="H227" s="286">
        <v>0</v>
      </c>
      <c r="I227" s="286">
        <v>395.97359999999998</v>
      </c>
      <c r="J227" s="286">
        <v>396</v>
      </c>
    </row>
    <row r="228" spans="1:10" x14ac:dyDescent="0.2">
      <c r="A228" s="271" t="s">
        <v>589</v>
      </c>
      <c r="B228" s="285">
        <v>0</v>
      </c>
      <c r="C228" s="285">
        <v>0</v>
      </c>
      <c r="D228" s="285">
        <v>0</v>
      </c>
      <c r="E228" s="285">
        <v>0</v>
      </c>
      <c r="F228" s="285">
        <v>0</v>
      </c>
      <c r="G228" s="285"/>
      <c r="H228" s="286">
        <v>0</v>
      </c>
      <c r="I228" s="286">
        <v>0</v>
      </c>
      <c r="J228" s="286">
        <v>0</v>
      </c>
    </row>
    <row r="229" spans="1:10" x14ac:dyDescent="0.2">
      <c r="A229" s="271" t="s">
        <v>590</v>
      </c>
      <c r="B229" s="285">
        <v>481</v>
      </c>
      <c r="C229" s="285">
        <v>59</v>
      </c>
      <c r="D229" s="285">
        <v>0</v>
      </c>
      <c r="E229" s="285">
        <v>0</v>
      </c>
      <c r="F229" s="285">
        <v>0</v>
      </c>
      <c r="G229" s="285"/>
      <c r="H229" s="286">
        <v>0</v>
      </c>
      <c r="I229" s="286">
        <v>0</v>
      </c>
      <c r="J229" s="286">
        <v>0</v>
      </c>
    </row>
    <row r="230" spans="1:10" ht="25.5" x14ac:dyDescent="0.2">
      <c r="A230" s="284" t="s">
        <v>718</v>
      </c>
      <c r="B230" s="285">
        <v>0</v>
      </c>
      <c r="C230" s="285">
        <v>0</v>
      </c>
      <c r="D230" s="285">
        <v>0</v>
      </c>
      <c r="E230" s="285">
        <v>0</v>
      </c>
      <c r="F230" s="285">
        <v>0</v>
      </c>
      <c r="G230" s="285"/>
      <c r="H230" s="286">
        <v>0</v>
      </c>
      <c r="I230" s="286">
        <v>0</v>
      </c>
      <c r="J230" s="286">
        <v>0</v>
      </c>
    </row>
    <row r="231" spans="1:10" x14ac:dyDescent="0.2">
      <c r="A231" s="271" t="s">
        <v>593</v>
      </c>
      <c r="B231" s="285">
        <v>0</v>
      </c>
      <c r="C231" s="285">
        <v>0</v>
      </c>
      <c r="D231" s="285">
        <v>0</v>
      </c>
      <c r="E231" s="285">
        <v>0</v>
      </c>
      <c r="F231" s="285">
        <v>0</v>
      </c>
      <c r="G231" s="285"/>
      <c r="H231" s="286">
        <v>0</v>
      </c>
      <c r="I231" s="286">
        <v>0</v>
      </c>
      <c r="J231" s="286">
        <v>0</v>
      </c>
    </row>
    <row r="232" spans="1:10" x14ac:dyDescent="0.2">
      <c r="A232" s="271" t="s">
        <v>594</v>
      </c>
      <c r="B232" s="285">
        <v>0</v>
      </c>
      <c r="C232" s="285">
        <v>0</v>
      </c>
      <c r="D232" s="285">
        <v>0</v>
      </c>
      <c r="E232" s="285">
        <v>0</v>
      </c>
      <c r="F232" s="285">
        <v>0</v>
      </c>
      <c r="G232" s="285"/>
      <c r="H232" s="286">
        <v>0</v>
      </c>
      <c r="I232" s="286">
        <v>0</v>
      </c>
      <c r="J232" s="286">
        <v>0</v>
      </c>
    </row>
    <row r="233" spans="1:10" x14ac:dyDescent="0.2">
      <c r="A233" s="271" t="s">
        <v>595</v>
      </c>
      <c r="B233" s="285">
        <v>0</v>
      </c>
      <c r="C233" s="285">
        <v>0</v>
      </c>
      <c r="D233" s="285">
        <v>0</v>
      </c>
      <c r="E233" s="285">
        <v>0</v>
      </c>
      <c r="F233" s="285">
        <v>0</v>
      </c>
      <c r="G233" s="285"/>
      <c r="H233" s="286">
        <v>0</v>
      </c>
      <c r="I233" s="286">
        <v>0</v>
      </c>
      <c r="J233" s="286">
        <v>0</v>
      </c>
    </row>
    <row r="234" spans="1:10" x14ac:dyDescent="0.2">
      <c r="A234" s="271" t="s">
        <v>596</v>
      </c>
      <c r="B234" s="285">
        <v>0</v>
      </c>
      <c r="C234" s="285">
        <v>0</v>
      </c>
      <c r="D234" s="285">
        <v>0</v>
      </c>
      <c r="E234" s="285">
        <v>0</v>
      </c>
      <c r="F234" s="285">
        <v>0</v>
      </c>
      <c r="G234" s="285"/>
      <c r="H234" s="286">
        <v>0</v>
      </c>
      <c r="I234" s="286">
        <v>0</v>
      </c>
      <c r="J234" s="286">
        <v>0</v>
      </c>
    </row>
    <row r="235" spans="1:10" x14ac:dyDescent="0.2">
      <c r="A235" s="271" t="s">
        <v>597</v>
      </c>
      <c r="B235" s="285">
        <v>0</v>
      </c>
      <c r="C235" s="285">
        <v>0</v>
      </c>
      <c r="D235" s="285">
        <v>0</v>
      </c>
      <c r="E235" s="285">
        <v>0</v>
      </c>
      <c r="F235" s="285">
        <v>0</v>
      </c>
      <c r="G235" s="285"/>
      <c r="H235" s="286">
        <v>0</v>
      </c>
      <c r="I235" s="286">
        <v>0</v>
      </c>
      <c r="J235" s="286">
        <v>0</v>
      </c>
    </row>
    <row r="236" spans="1:10" x14ac:dyDescent="0.2">
      <c r="A236" s="271" t="s">
        <v>598</v>
      </c>
      <c r="B236" s="285">
        <v>0</v>
      </c>
      <c r="C236" s="285">
        <v>0</v>
      </c>
      <c r="D236" s="285">
        <v>0</v>
      </c>
      <c r="E236" s="285">
        <v>0</v>
      </c>
      <c r="F236" s="285">
        <v>0</v>
      </c>
      <c r="G236" s="285"/>
      <c r="H236" s="286">
        <v>0</v>
      </c>
      <c r="I236" s="286">
        <v>152.97359999999998</v>
      </c>
      <c r="J236" s="286">
        <v>153</v>
      </c>
    </row>
    <row r="237" spans="1:10" x14ac:dyDescent="0.2">
      <c r="A237" s="271" t="s">
        <v>599</v>
      </c>
      <c r="B237" s="285">
        <v>22</v>
      </c>
      <c r="C237" s="285">
        <v>0</v>
      </c>
      <c r="D237" s="285">
        <v>0</v>
      </c>
      <c r="E237" s="285">
        <v>0</v>
      </c>
      <c r="F237" s="285">
        <v>0</v>
      </c>
      <c r="G237" s="285"/>
      <c r="H237" s="286">
        <v>1182</v>
      </c>
      <c r="I237" s="286">
        <v>0</v>
      </c>
      <c r="J237" s="286">
        <v>1182</v>
      </c>
    </row>
    <row r="238" spans="1:10" x14ac:dyDescent="0.2">
      <c r="A238" s="271" t="s">
        <v>600</v>
      </c>
      <c r="B238" s="285">
        <v>0</v>
      </c>
      <c r="C238" s="285">
        <v>0</v>
      </c>
      <c r="D238" s="285">
        <v>0</v>
      </c>
      <c r="E238" s="285">
        <v>0</v>
      </c>
      <c r="F238" s="285">
        <v>0</v>
      </c>
      <c r="G238" s="285"/>
      <c r="H238" s="286">
        <v>112</v>
      </c>
      <c r="I238" s="286">
        <v>0</v>
      </c>
      <c r="J238" s="286">
        <v>112</v>
      </c>
    </row>
    <row r="239" spans="1:10" x14ac:dyDescent="0.2">
      <c r="A239" s="271" t="s">
        <v>601</v>
      </c>
      <c r="B239" s="285">
        <v>0</v>
      </c>
      <c r="C239" s="285">
        <v>0</v>
      </c>
      <c r="D239" s="285">
        <v>0</v>
      </c>
      <c r="E239" s="285">
        <v>0</v>
      </c>
      <c r="F239" s="285">
        <v>0</v>
      </c>
      <c r="G239" s="285"/>
      <c r="H239" s="286">
        <v>272</v>
      </c>
      <c r="I239" s="286">
        <v>119.69659999999999</v>
      </c>
      <c r="J239" s="286">
        <v>392</v>
      </c>
    </row>
    <row r="240" spans="1:10" x14ac:dyDescent="0.2">
      <c r="A240" s="271" t="s">
        <v>602</v>
      </c>
      <c r="B240" s="285">
        <v>0</v>
      </c>
      <c r="C240" s="285">
        <v>0</v>
      </c>
      <c r="D240" s="285">
        <v>0</v>
      </c>
      <c r="E240" s="285">
        <v>0</v>
      </c>
      <c r="F240" s="285">
        <v>0</v>
      </c>
      <c r="G240" s="285"/>
      <c r="H240" s="286">
        <v>0</v>
      </c>
      <c r="I240" s="286">
        <v>0</v>
      </c>
      <c r="J240" s="286">
        <v>0</v>
      </c>
    </row>
    <row r="241" spans="1:10" x14ac:dyDescent="0.2">
      <c r="A241" s="271" t="s">
        <v>603</v>
      </c>
      <c r="B241" s="285">
        <v>0</v>
      </c>
      <c r="C241" s="285">
        <v>0</v>
      </c>
      <c r="D241" s="285">
        <v>0</v>
      </c>
      <c r="E241" s="285">
        <v>0</v>
      </c>
      <c r="F241" s="285">
        <v>0</v>
      </c>
      <c r="G241" s="285"/>
      <c r="H241" s="286">
        <v>0</v>
      </c>
      <c r="I241" s="286">
        <v>276.69439999999997</v>
      </c>
      <c r="J241" s="286">
        <v>277</v>
      </c>
    </row>
    <row r="242" spans="1:10" x14ac:dyDescent="0.2">
      <c r="A242" s="271" t="s">
        <v>604</v>
      </c>
      <c r="B242" s="285">
        <v>0</v>
      </c>
      <c r="C242" s="285">
        <v>0</v>
      </c>
      <c r="D242" s="285">
        <v>0</v>
      </c>
      <c r="E242" s="285">
        <v>0</v>
      </c>
      <c r="F242" s="285">
        <v>0</v>
      </c>
      <c r="G242" s="285"/>
      <c r="H242" s="286">
        <v>0</v>
      </c>
      <c r="I242" s="286">
        <v>0</v>
      </c>
      <c r="J242" s="286">
        <v>0</v>
      </c>
    </row>
    <row r="243" spans="1:10" x14ac:dyDescent="0.2">
      <c r="A243" s="271" t="s">
        <v>605</v>
      </c>
      <c r="B243" s="285">
        <v>0</v>
      </c>
      <c r="C243" s="285">
        <v>0</v>
      </c>
      <c r="D243" s="285">
        <v>0</v>
      </c>
      <c r="E243" s="285">
        <v>0</v>
      </c>
      <c r="F243" s="285">
        <v>0</v>
      </c>
      <c r="G243" s="285"/>
      <c r="H243" s="286">
        <v>0</v>
      </c>
      <c r="I243" s="286">
        <v>0</v>
      </c>
      <c r="J243" s="286">
        <v>0</v>
      </c>
    </row>
    <row r="244" spans="1:10" x14ac:dyDescent="0.2">
      <c r="A244" s="271" t="s">
        <v>606</v>
      </c>
      <c r="B244" s="285">
        <v>0</v>
      </c>
      <c r="C244" s="285">
        <v>0</v>
      </c>
      <c r="D244" s="285">
        <v>0</v>
      </c>
      <c r="E244" s="285">
        <v>0</v>
      </c>
      <c r="F244" s="285">
        <v>0</v>
      </c>
      <c r="G244" s="285"/>
      <c r="H244" s="286">
        <v>1534</v>
      </c>
      <c r="I244" s="286">
        <v>627.3646</v>
      </c>
      <c r="J244" s="286">
        <v>2161</v>
      </c>
    </row>
    <row r="245" spans="1:10" ht="25.5" x14ac:dyDescent="0.2">
      <c r="A245" s="284" t="s">
        <v>719</v>
      </c>
      <c r="B245" s="285">
        <v>0</v>
      </c>
      <c r="C245" s="285">
        <v>0</v>
      </c>
      <c r="D245" s="285">
        <v>0</v>
      </c>
      <c r="E245" s="285">
        <v>0</v>
      </c>
      <c r="F245" s="285">
        <v>0</v>
      </c>
      <c r="G245" s="285"/>
      <c r="H245" s="286">
        <v>0</v>
      </c>
      <c r="I245" s="286">
        <v>346.90379999999999</v>
      </c>
      <c r="J245" s="286">
        <v>347</v>
      </c>
    </row>
    <row r="246" spans="1:10" x14ac:dyDescent="0.2">
      <c r="A246" s="271" t="s">
        <v>609</v>
      </c>
      <c r="B246" s="285">
        <v>192</v>
      </c>
      <c r="C246" s="285">
        <v>0</v>
      </c>
      <c r="D246" s="285">
        <v>0</v>
      </c>
      <c r="E246" s="285">
        <v>0</v>
      </c>
      <c r="F246" s="285">
        <v>0</v>
      </c>
      <c r="G246" s="285"/>
      <c r="H246" s="286">
        <v>0</v>
      </c>
      <c r="I246" s="286">
        <v>0</v>
      </c>
      <c r="J246" s="286">
        <v>0</v>
      </c>
    </row>
    <row r="247" spans="1:10" x14ac:dyDescent="0.2">
      <c r="A247" s="271" t="s">
        <v>610</v>
      </c>
      <c r="B247" s="285">
        <v>0</v>
      </c>
      <c r="C247" s="285">
        <v>0</v>
      </c>
      <c r="D247" s="285">
        <v>0</v>
      </c>
      <c r="E247" s="285">
        <v>0</v>
      </c>
      <c r="F247" s="285">
        <v>0</v>
      </c>
      <c r="G247" s="285"/>
      <c r="H247" s="286">
        <v>0</v>
      </c>
      <c r="I247" s="286">
        <v>0</v>
      </c>
      <c r="J247" s="286">
        <v>0</v>
      </c>
    </row>
    <row r="248" spans="1:10" x14ac:dyDescent="0.2">
      <c r="A248" s="271" t="s">
        <v>611</v>
      </c>
      <c r="B248" s="285">
        <v>0</v>
      </c>
      <c r="C248" s="285">
        <v>0</v>
      </c>
      <c r="D248" s="285">
        <v>0</v>
      </c>
      <c r="E248" s="285">
        <v>0</v>
      </c>
      <c r="F248" s="285">
        <v>0</v>
      </c>
      <c r="G248" s="285"/>
      <c r="H248" s="286">
        <v>0</v>
      </c>
      <c r="I248" s="286">
        <v>0</v>
      </c>
      <c r="J248" s="286">
        <v>0</v>
      </c>
    </row>
    <row r="249" spans="1:10" x14ac:dyDescent="0.2">
      <c r="A249" s="271" t="s">
        <v>612</v>
      </c>
      <c r="B249" s="285">
        <v>0</v>
      </c>
      <c r="C249" s="285">
        <v>0</v>
      </c>
      <c r="D249" s="285">
        <v>0</v>
      </c>
      <c r="E249" s="285">
        <v>0</v>
      </c>
      <c r="F249" s="285">
        <v>0</v>
      </c>
      <c r="G249" s="285"/>
      <c r="H249" s="286">
        <v>331</v>
      </c>
      <c r="I249" s="286">
        <v>130.90639999999996</v>
      </c>
      <c r="J249" s="286">
        <v>462</v>
      </c>
    </row>
    <row r="250" spans="1:10" x14ac:dyDescent="0.2">
      <c r="A250" s="271" t="s">
        <v>613</v>
      </c>
      <c r="B250" s="285">
        <v>0</v>
      </c>
      <c r="C250" s="285">
        <v>0</v>
      </c>
      <c r="D250" s="285">
        <v>0</v>
      </c>
      <c r="E250" s="285">
        <v>0</v>
      </c>
      <c r="F250" s="285">
        <v>0</v>
      </c>
      <c r="G250" s="285"/>
      <c r="H250" s="286">
        <v>0</v>
      </c>
      <c r="I250" s="286">
        <v>0</v>
      </c>
      <c r="J250" s="286">
        <v>0</v>
      </c>
    </row>
    <row r="251" spans="1:10" x14ac:dyDescent="0.2">
      <c r="A251" s="271" t="s">
        <v>614</v>
      </c>
      <c r="B251" s="285">
        <v>0</v>
      </c>
      <c r="C251" s="285">
        <v>0</v>
      </c>
      <c r="D251" s="285">
        <v>0</v>
      </c>
      <c r="E251" s="285">
        <v>0</v>
      </c>
      <c r="F251" s="285">
        <v>0</v>
      </c>
      <c r="G251" s="285"/>
      <c r="H251" s="286">
        <v>0</v>
      </c>
      <c r="I251" s="286">
        <v>0</v>
      </c>
      <c r="J251" s="286">
        <v>0</v>
      </c>
    </row>
    <row r="252" spans="1:10" x14ac:dyDescent="0.2">
      <c r="A252" s="271" t="s">
        <v>615</v>
      </c>
      <c r="B252" s="285">
        <v>0</v>
      </c>
      <c r="C252" s="285">
        <v>0</v>
      </c>
      <c r="D252" s="285">
        <v>0</v>
      </c>
      <c r="E252" s="285">
        <v>0</v>
      </c>
      <c r="F252" s="285">
        <v>0</v>
      </c>
      <c r="G252" s="285"/>
      <c r="H252" s="286">
        <v>0</v>
      </c>
      <c r="I252" s="286">
        <v>0</v>
      </c>
      <c r="J252" s="286">
        <v>0</v>
      </c>
    </row>
    <row r="253" spans="1:10" x14ac:dyDescent="0.2">
      <c r="A253" s="271" t="s">
        <v>616</v>
      </c>
      <c r="B253" s="285">
        <v>1</v>
      </c>
      <c r="C253" s="285">
        <v>0</v>
      </c>
      <c r="D253" s="285">
        <v>0</v>
      </c>
      <c r="E253" s="285">
        <v>0</v>
      </c>
      <c r="F253" s="285">
        <v>0</v>
      </c>
      <c r="G253" s="285"/>
      <c r="H253" s="286">
        <v>0</v>
      </c>
      <c r="I253" s="286">
        <v>0</v>
      </c>
      <c r="J253" s="286">
        <v>0</v>
      </c>
    </row>
    <row r="254" spans="1:10" x14ac:dyDescent="0.2">
      <c r="A254" s="271" t="s">
        <v>617</v>
      </c>
      <c r="B254" s="285">
        <v>0</v>
      </c>
      <c r="C254" s="285">
        <v>0</v>
      </c>
      <c r="D254" s="285">
        <v>0</v>
      </c>
      <c r="E254" s="285">
        <v>0</v>
      </c>
      <c r="F254" s="285">
        <v>0</v>
      </c>
      <c r="G254" s="285"/>
      <c r="H254" s="286">
        <v>0</v>
      </c>
      <c r="I254" s="286">
        <v>0</v>
      </c>
      <c r="J254" s="286">
        <v>0</v>
      </c>
    </row>
    <row r="255" spans="1:10" ht="25.5" x14ac:dyDescent="0.2">
      <c r="A255" s="284" t="s">
        <v>720</v>
      </c>
      <c r="B255" s="285">
        <v>0</v>
      </c>
      <c r="C255" s="285">
        <v>0</v>
      </c>
      <c r="D255" s="285">
        <v>0</v>
      </c>
      <c r="E255" s="285">
        <v>0</v>
      </c>
      <c r="F255" s="285">
        <v>0</v>
      </c>
      <c r="G255" s="285"/>
      <c r="H255" s="286">
        <v>0</v>
      </c>
      <c r="I255" s="286">
        <v>0</v>
      </c>
      <c r="J255" s="286">
        <v>0</v>
      </c>
    </row>
    <row r="256" spans="1:10" x14ac:dyDescent="0.2">
      <c r="A256" s="271" t="s">
        <v>620</v>
      </c>
      <c r="B256" s="285">
        <v>0</v>
      </c>
      <c r="C256" s="285">
        <v>0</v>
      </c>
      <c r="D256" s="285">
        <v>0</v>
      </c>
      <c r="E256" s="285">
        <v>0</v>
      </c>
      <c r="F256" s="285">
        <v>0</v>
      </c>
      <c r="G256" s="285"/>
      <c r="H256" s="286">
        <v>0</v>
      </c>
      <c r="I256" s="286">
        <v>107.21439999999996</v>
      </c>
      <c r="J256" s="286">
        <v>107</v>
      </c>
    </row>
    <row r="257" spans="1:10" x14ac:dyDescent="0.2">
      <c r="A257" s="271" t="s">
        <v>621</v>
      </c>
      <c r="B257" s="285">
        <v>0</v>
      </c>
      <c r="C257" s="285">
        <v>0</v>
      </c>
      <c r="D257" s="285">
        <v>0</v>
      </c>
      <c r="E257" s="285">
        <v>0</v>
      </c>
      <c r="F257" s="285">
        <v>0</v>
      </c>
      <c r="G257" s="285"/>
      <c r="H257" s="286">
        <v>336</v>
      </c>
      <c r="I257" s="286">
        <v>135.4982</v>
      </c>
      <c r="J257" s="286">
        <v>471</v>
      </c>
    </row>
    <row r="258" spans="1:10" x14ac:dyDescent="0.2">
      <c r="A258" s="271" t="s">
        <v>622</v>
      </c>
      <c r="B258" s="285">
        <v>0</v>
      </c>
      <c r="C258" s="285">
        <v>0</v>
      </c>
      <c r="D258" s="285">
        <v>0</v>
      </c>
      <c r="E258" s="285">
        <v>0</v>
      </c>
      <c r="F258" s="285">
        <v>0</v>
      </c>
      <c r="G258" s="285"/>
      <c r="H258" s="286">
        <v>0</v>
      </c>
      <c r="I258" s="286">
        <v>0</v>
      </c>
      <c r="J258" s="286">
        <v>0</v>
      </c>
    </row>
    <row r="259" spans="1:10" x14ac:dyDescent="0.2">
      <c r="A259" s="271" t="s">
        <v>623</v>
      </c>
      <c r="B259" s="285">
        <v>0</v>
      </c>
      <c r="C259" s="285">
        <v>0</v>
      </c>
      <c r="D259" s="285">
        <v>0</v>
      </c>
      <c r="E259" s="285">
        <v>0</v>
      </c>
      <c r="F259" s="285">
        <v>0</v>
      </c>
      <c r="G259" s="285"/>
      <c r="H259" s="286">
        <v>0</v>
      </c>
      <c r="I259" s="286">
        <v>0</v>
      </c>
      <c r="J259" s="286">
        <v>0</v>
      </c>
    </row>
    <row r="260" spans="1:10" x14ac:dyDescent="0.2">
      <c r="A260" s="271" t="s">
        <v>624</v>
      </c>
      <c r="B260" s="285">
        <v>0</v>
      </c>
      <c r="C260" s="285">
        <v>0</v>
      </c>
      <c r="D260" s="285">
        <v>0</v>
      </c>
      <c r="E260" s="285">
        <v>0</v>
      </c>
      <c r="F260" s="285">
        <v>0</v>
      </c>
      <c r="G260" s="285"/>
      <c r="H260" s="286">
        <v>324</v>
      </c>
      <c r="I260" s="286">
        <v>0</v>
      </c>
      <c r="J260" s="286">
        <v>324</v>
      </c>
    </row>
    <row r="261" spans="1:10" x14ac:dyDescent="0.2">
      <c r="A261" s="271" t="s">
        <v>625</v>
      </c>
      <c r="B261" s="285">
        <v>0</v>
      </c>
      <c r="C261" s="285">
        <v>0</v>
      </c>
      <c r="D261" s="285">
        <v>0</v>
      </c>
      <c r="E261" s="285">
        <v>0</v>
      </c>
      <c r="F261" s="285">
        <v>0</v>
      </c>
      <c r="G261" s="285"/>
      <c r="H261" s="286">
        <v>0</v>
      </c>
      <c r="I261" s="286">
        <v>0</v>
      </c>
      <c r="J261" s="286">
        <v>0</v>
      </c>
    </row>
    <row r="262" spans="1:10" ht="25.5" x14ac:dyDescent="0.2">
      <c r="A262" s="284" t="s">
        <v>721</v>
      </c>
      <c r="B262" s="285">
        <v>0</v>
      </c>
      <c r="C262" s="285">
        <v>0</v>
      </c>
      <c r="D262" s="285">
        <v>0</v>
      </c>
      <c r="E262" s="285">
        <v>0</v>
      </c>
      <c r="F262" s="285">
        <v>0</v>
      </c>
      <c r="G262" s="285"/>
      <c r="H262" s="286">
        <v>1389</v>
      </c>
      <c r="I262" s="286">
        <v>0</v>
      </c>
      <c r="J262" s="286">
        <v>1389</v>
      </c>
    </row>
    <row r="263" spans="1:10" x14ac:dyDescent="0.2">
      <c r="A263" s="271" t="s">
        <v>628</v>
      </c>
      <c r="B263" s="285">
        <v>942</v>
      </c>
      <c r="C263" s="285">
        <v>520</v>
      </c>
      <c r="D263" s="285">
        <v>208</v>
      </c>
      <c r="E263" s="285">
        <v>0</v>
      </c>
      <c r="F263" s="285">
        <v>0</v>
      </c>
      <c r="G263" s="285"/>
      <c r="H263" s="286">
        <v>1190</v>
      </c>
      <c r="I263" s="286">
        <v>128.45939999999996</v>
      </c>
      <c r="J263" s="286">
        <v>1318</v>
      </c>
    </row>
    <row r="264" spans="1:10" x14ac:dyDescent="0.2">
      <c r="A264" s="271" t="s">
        <v>629</v>
      </c>
      <c r="B264" s="285">
        <v>790</v>
      </c>
      <c r="C264" s="285">
        <v>368</v>
      </c>
      <c r="D264" s="285">
        <v>56</v>
      </c>
      <c r="E264" s="285">
        <v>0</v>
      </c>
      <c r="F264" s="285">
        <v>0</v>
      </c>
      <c r="G264" s="285"/>
      <c r="H264" s="286">
        <v>2104</v>
      </c>
      <c r="I264" s="286">
        <v>0</v>
      </c>
      <c r="J264" s="286">
        <v>2104</v>
      </c>
    </row>
    <row r="265" spans="1:10" x14ac:dyDescent="0.2">
      <c r="A265" s="271" t="s">
        <v>630</v>
      </c>
      <c r="B265" s="285">
        <v>0</v>
      </c>
      <c r="C265" s="285">
        <v>0</v>
      </c>
      <c r="D265" s="285">
        <v>0</v>
      </c>
      <c r="E265" s="285">
        <v>0</v>
      </c>
      <c r="F265" s="285">
        <v>0</v>
      </c>
      <c r="G265" s="285"/>
      <c r="H265" s="286">
        <v>770</v>
      </c>
      <c r="I265" s="286">
        <v>0</v>
      </c>
      <c r="J265" s="286">
        <v>770</v>
      </c>
    </row>
    <row r="266" spans="1:10" x14ac:dyDescent="0.2">
      <c r="A266" s="271" t="s">
        <v>631</v>
      </c>
      <c r="B266" s="285">
        <v>69</v>
      </c>
      <c r="C266" s="285">
        <v>0</v>
      </c>
      <c r="D266" s="285">
        <v>0</v>
      </c>
      <c r="E266" s="285">
        <v>0</v>
      </c>
      <c r="F266" s="285">
        <v>0</v>
      </c>
      <c r="G266" s="285"/>
      <c r="H266" s="286">
        <v>284</v>
      </c>
      <c r="I266" s="286">
        <v>0</v>
      </c>
      <c r="J266" s="286">
        <v>284</v>
      </c>
    </row>
    <row r="267" spans="1:10" x14ac:dyDescent="0.2">
      <c r="A267" s="271" t="s">
        <v>632</v>
      </c>
      <c r="B267" s="285">
        <v>0</v>
      </c>
      <c r="C267" s="285">
        <v>0</v>
      </c>
      <c r="D267" s="285">
        <v>0</v>
      </c>
      <c r="E267" s="285">
        <v>0</v>
      </c>
      <c r="F267" s="285">
        <v>0</v>
      </c>
      <c r="G267" s="285"/>
      <c r="H267" s="286">
        <v>1540</v>
      </c>
      <c r="I267" s="286">
        <v>225.327</v>
      </c>
      <c r="J267" s="286">
        <v>1765</v>
      </c>
    </row>
    <row r="268" spans="1:10" x14ac:dyDescent="0.2">
      <c r="A268" s="271" t="s">
        <v>633</v>
      </c>
      <c r="B268" s="285">
        <v>418</v>
      </c>
      <c r="C268" s="285">
        <v>0</v>
      </c>
      <c r="D268" s="285">
        <v>0</v>
      </c>
      <c r="E268" s="285">
        <v>0</v>
      </c>
      <c r="F268" s="285">
        <v>0</v>
      </c>
      <c r="G268" s="285"/>
      <c r="H268" s="286">
        <v>1512</v>
      </c>
      <c r="I268" s="286">
        <v>0</v>
      </c>
      <c r="J268" s="286">
        <v>1512</v>
      </c>
    </row>
    <row r="269" spans="1:10" x14ac:dyDescent="0.2">
      <c r="A269" s="271" t="s">
        <v>634</v>
      </c>
      <c r="B269" s="285">
        <v>0</v>
      </c>
      <c r="C269" s="285">
        <v>0</v>
      </c>
      <c r="D269" s="285">
        <v>0</v>
      </c>
      <c r="E269" s="285">
        <v>0</v>
      </c>
      <c r="F269" s="285">
        <v>0</v>
      </c>
      <c r="G269" s="285"/>
      <c r="H269" s="286">
        <v>341</v>
      </c>
      <c r="I269" s="286">
        <v>0</v>
      </c>
      <c r="J269" s="286">
        <v>341</v>
      </c>
    </row>
    <row r="270" spans="1:10" ht="25.5" x14ac:dyDescent="0.2">
      <c r="A270" s="284" t="s">
        <v>722</v>
      </c>
      <c r="B270" s="285">
        <v>557</v>
      </c>
      <c r="C270" s="285">
        <v>135</v>
      </c>
      <c r="D270" s="285">
        <v>0</v>
      </c>
      <c r="E270" s="285">
        <v>0</v>
      </c>
      <c r="F270" s="285">
        <v>0</v>
      </c>
      <c r="G270" s="285"/>
      <c r="H270" s="286">
        <v>432</v>
      </c>
      <c r="I270" s="286">
        <v>0</v>
      </c>
      <c r="J270" s="286">
        <v>432</v>
      </c>
    </row>
    <row r="271" spans="1:10" x14ac:dyDescent="0.2">
      <c r="A271" s="271" t="s">
        <v>637</v>
      </c>
      <c r="B271" s="285">
        <v>0</v>
      </c>
      <c r="C271" s="285">
        <v>0</v>
      </c>
      <c r="D271" s="285">
        <v>0</v>
      </c>
      <c r="E271" s="285">
        <v>0</v>
      </c>
      <c r="F271" s="285">
        <v>0</v>
      </c>
      <c r="G271" s="285"/>
      <c r="H271" s="286">
        <v>2117</v>
      </c>
      <c r="I271" s="286">
        <v>48.019799999999975</v>
      </c>
      <c r="J271" s="286">
        <v>2165</v>
      </c>
    </row>
    <row r="272" spans="1:10" x14ac:dyDescent="0.2">
      <c r="A272" s="271" t="s">
        <v>638</v>
      </c>
      <c r="B272" s="285">
        <v>0</v>
      </c>
      <c r="C272" s="285">
        <v>0</v>
      </c>
      <c r="D272" s="285">
        <v>0</v>
      </c>
      <c r="E272" s="285">
        <v>0</v>
      </c>
      <c r="F272" s="285">
        <v>0</v>
      </c>
      <c r="G272" s="285"/>
      <c r="H272" s="286">
        <v>1792</v>
      </c>
      <c r="I272" s="286">
        <v>0</v>
      </c>
      <c r="J272" s="286">
        <v>1792</v>
      </c>
    </row>
    <row r="273" spans="1:10" x14ac:dyDescent="0.2">
      <c r="A273" s="271" t="s">
        <v>639</v>
      </c>
      <c r="B273" s="285">
        <v>0</v>
      </c>
      <c r="C273" s="285">
        <v>0</v>
      </c>
      <c r="D273" s="285">
        <v>0</v>
      </c>
      <c r="E273" s="285">
        <v>0</v>
      </c>
      <c r="F273" s="285">
        <v>0</v>
      </c>
      <c r="G273" s="285"/>
      <c r="H273" s="286">
        <v>2023</v>
      </c>
      <c r="I273" s="286">
        <v>0</v>
      </c>
      <c r="J273" s="286">
        <v>2023</v>
      </c>
    </row>
    <row r="274" spans="1:10" x14ac:dyDescent="0.2">
      <c r="A274" s="271" t="s">
        <v>640</v>
      </c>
      <c r="B274" s="285">
        <v>0</v>
      </c>
      <c r="C274" s="285">
        <v>0</v>
      </c>
      <c r="D274" s="285">
        <v>0</v>
      </c>
      <c r="E274" s="285">
        <v>0</v>
      </c>
      <c r="F274" s="285">
        <v>0</v>
      </c>
      <c r="G274" s="285"/>
      <c r="H274" s="286">
        <v>433</v>
      </c>
      <c r="I274" s="286">
        <v>0</v>
      </c>
      <c r="J274" s="286">
        <v>433</v>
      </c>
    </row>
    <row r="275" spans="1:10" x14ac:dyDescent="0.2">
      <c r="A275" s="271" t="s">
        <v>641</v>
      </c>
      <c r="B275" s="285">
        <v>0</v>
      </c>
      <c r="C275" s="285">
        <v>0</v>
      </c>
      <c r="D275" s="285">
        <v>0</v>
      </c>
      <c r="E275" s="285">
        <v>0</v>
      </c>
      <c r="F275" s="285">
        <v>0</v>
      </c>
      <c r="G275" s="285"/>
      <c r="H275" s="286">
        <v>1367</v>
      </c>
      <c r="I275" s="286">
        <v>0</v>
      </c>
      <c r="J275" s="286">
        <v>1367</v>
      </c>
    </row>
    <row r="276" spans="1:10" x14ac:dyDescent="0.2">
      <c r="A276" s="271" t="s">
        <v>642</v>
      </c>
      <c r="B276" s="285">
        <v>0</v>
      </c>
      <c r="C276" s="285">
        <v>0</v>
      </c>
      <c r="D276" s="285">
        <v>0</v>
      </c>
      <c r="E276" s="285">
        <v>0</v>
      </c>
      <c r="F276" s="285">
        <v>0</v>
      </c>
      <c r="G276" s="285"/>
      <c r="H276" s="286">
        <v>382</v>
      </c>
      <c r="I276" s="286">
        <v>0</v>
      </c>
      <c r="J276" s="286">
        <v>382</v>
      </c>
    </row>
    <row r="277" spans="1:10" x14ac:dyDescent="0.2">
      <c r="A277" s="271" t="s">
        <v>643</v>
      </c>
      <c r="B277" s="285">
        <v>0</v>
      </c>
      <c r="C277" s="285">
        <v>0</v>
      </c>
      <c r="D277" s="285">
        <v>0</v>
      </c>
      <c r="E277" s="285">
        <v>0</v>
      </c>
      <c r="F277" s="285">
        <v>0</v>
      </c>
      <c r="G277" s="285"/>
      <c r="H277" s="286">
        <v>121</v>
      </c>
      <c r="I277" s="286">
        <v>0</v>
      </c>
      <c r="J277" s="286">
        <v>121</v>
      </c>
    </row>
    <row r="278" spans="1:10" x14ac:dyDescent="0.2">
      <c r="A278" s="271" t="s">
        <v>644</v>
      </c>
      <c r="B278" s="285">
        <v>197</v>
      </c>
      <c r="C278" s="285">
        <v>0</v>
      </c>
      <c r="D278" s="285">
        <v>0</v>
      </c>
      <c r="E278" s="285">
        <v>0</v>
      </c>
      <c r="F278" s="285">
        <v>0</v>
      </c>
      <c r="G278" s="285"/>
      <c r="H278" s="286">
        <v>2236</v>
      </c>
      <c r="I278" s="286">
        <v>0</v>
      </c>
      <c r="J278" s="286">
        <v>2236</v>
      </c>
    </row>
    <row r="279" spans="1:10" x14ac:dyDescent="0.2">
      <c r="A279" s="271" t="s">
        <v>645</v>
      </c>
      <c r="B279" s="285">
        <v>0</v>
      </c>
      <c r="C279" s="285">
        <v>0</v>
      </c>
      <c r="D279" s="285">
        <v>0</v>
      </c>
      <c r="E279" s="285">
        <v>0</v>
      </c>
      <c r="F279" s="285">
        <v>0</v>
      </c>
      <c r="G279" s="285"/>
      <c r="H279" s="286">
        <v>2136</v>
      </c>
      <c r="I279" s="286">
        <v>1016.6805999999999</v>
      </c>
      <c r="J279" s="286">
        <v>3153</v>
      </c>
    </row>
    <row r="280" spans="1:10" x14ac:dyDescent="0.2">
      <c r="A280" s="271" t="s">
        <v>646</v>
      </c>
      <c r="B280" s="285">
        <v>699</v>
      </c>
      <c r="C280" s="285">
        <v>277</v>
      </c>
      <c r="D280" s="285">
        <v>0</v>
      </c>
      <c r="E280" s="285">
        <v>0</v>
      </c>
      <c r="F280" s="285">
        <v>0</v>
      </c>
      <c r="G280" s="285"/>
      <c r="H280" s="286">
        <v>0</v>
      </c>
      <c r="I280" s="286">
        <v>0</v>
      </c>
      <c r="J280" s="286">
        <v>0</v>
      </c>
    </row>
    <row r="281" spans="1:10" x14ac:dyDescent="0.2">
      <c r="A281" s="271" t="s">
        <v>647</v>
      </c>
      <c r="B281" s="285">
        <v>0</v>
      </c>
      <c r="C281" s="285">
        <v>0</v>
      </c>
      <c r="D281" s="285">
        <v>0</v>
      </c>
      <c r="E281" s="285">
        <v>0</v>
      </c>
      <c r="F281" s="285">
        <v>0</v>
      </c>
      <c r="G281" s="285"/>
      <c r="H281" s="286">
        <v>2101</v>
      </c>
      <c r="I281" s="286">
        <v>281.40719999999999</v>
      </c>
      <c r="J281" s="286">
        <v>2382</v>
      </c>
    </row>
    <row r="282" spans="1:10" x14ac:dyDescent="0.2">
      <c r="A282" s="271" t="s">
        <v>648</v>
      </c>
      <c r="B282" s="285">
        <v>0</v>
      </c>
      <c r="C282" s="285">
        <v>0</v>
      </c>
      <c r="D282" s="285">
        <v>0</v>
      </c>
      <c r="E282" s="285">
        <v>0</v>
      </c>
      <c r="F282" s="285">
        <v>0</v>
      </c>
      <c r="G282" s="285"/>
      <c r="H282" s="286">
        <v>385</v>
      </c>
      <c r="I282" s="286">
        <v>0</v>
      </c>
      <c r="J282" s="286">
        <v>385</v>
      </c>
    </row>
    <row r="283" spans="1:10" x14ac:dyDescent="0.2">
      <c r="A283" s="271" t="s">
        <v>649</v>
      </c>
      <c r="B283" s="285">
        <v>36</v>
      </c>
      <c r="C283" s="285">
        <v>0</v>
      </c>
      <c r="D283" s="285">
        <v>0</v>
      </c>
      <c r="E283" s="285">
        <v>0</v>
      </c>
      <c r="F283" s="285">
        <v>0</v>
      </c>
      <c r="G283" s="285"/>
      <c r="H283" s="286">
        <v>0</v>
      </c>
      <c r="I283" s="286">
        <v>499.13479999999998</v>
      </c>
      <c r="J283" s="286">
        <v>499</v>
      </c>
    </row>
    <row r="284" spans="1:10" x14ac:dyDescent="0.2">
      <c r="A284" s="271" t="s">
        <v>650</v>
      </c>
      <c r="B284" s="285">
        <v>0</v>
      </c>
      <c r="C284" s="285">
        <v>0</v>
      </c>
      <c r="D284" s="285">
        <v>0</v>
      </c>
      <c r="E284" s="285">
        <v>0</v>
      </c>
      <c r="F284" s="285">
        <v>0</v>
      </c>
      <c r="G284" s="285"/>
      <c r="H284" s="286">
        <v>2032</v>
      </c>
      <c r="I284" s="286">
        <v>0</v>
      </c>
      <c r="J284" s="286">
        <v>2032</v>
      </c>
    </row>
    <row r="285" spans="1:10" ht="25.5" x14ac:dyDescent="0.2">
      <c r="A285" s="284" t="s">
        <v>723</v>
      </c>
      <c r="B285" s="285">
        <v>0</v>
      </c>
      <c r="C285" s="285">
        <v>0</v>
      </c>
      <c r="D285" s="285">
        <v>0</v>
      </c>
      <c r="E285" s="285">
        <v>0</v>
      </c>
      <c r="F285" s="285">
        <v>0</v>
      </c>
      <c r="G285" s="285"/>
      <c r="H285" s="286">
        <v>2348</v>
      </c>
      <c r="I285" s="286">
        <v>0</v>
      </c>
      <c r="J285" s="286">
        <v>2348</v>
      </c>
    </row>
    <row r="286" spans="1:10" x14ac:dyDescent="0.2">
      <c r="A286" s="271" t="s">
        <v>653</v>
      </c>
      <c r="B286" s="285">
        <v>0</v>
      </c>
      <c r="C286" s="285">
        <v>0</v>
      </c>
      <c r="D286" s="285">
        <v>0</v>
      </c>
      <c r="E286" s="285">
        <v>0</v>
      </c>
      <c r="F286" s="285">
        <v>0</v>
      </c>
      <c r="G286" s="285"/>
      <c r="H286" s="286">
        <v>2029</v>
      </c>
      <c r="I286" s="286">
        <v>455.02439999999996</v>
      </c>
      <c r="J286" s="286">
        <v>2484</v>
      </c>
    </row>
    <row r="287" spans="1:10" x14ac:dyDescent="0.2">
      <c r="A287" s="271" t="s">
        <v>654</v>
      </c>
      <c r="B287" s="285">
        <v>0</v>
      </c>
      <c r="C287" s="285">
        <v>0</v>
      </c>
      <c r="D287" s="285">
        <v>0</v>
      </c>
      <c r="E287" s="285">
        <v>0</v>
      </c>
      <c r="F287" s="285">
        <v>0</v>
      </c>
      <c r="G287" s="285"/>
      <c r="H287" s="286">
        <v>0</v>
      </c>
      <c r="I287" s="286">
        <v>2315.232</v>
      </c>
      <c r="J287" s="286">
        <v>2315</v>
      </c>
    </row>
    <row r="288" spans="1:10" x14ac:dyDescent="0.2">
      <c r="A288" s="271" t="s">
        <v>655</v>
      </c>
      <c r="B288" s="285">
        <v>80</v>
      </c>
      <c r="C288" s="285">
        <v>0</v>
      </c>
      <c r="D288" s="285">
        <v>0</v>
      </c>
      <c r="E288" s="285">
        <v>0</v>
      </c>
      <c r="F288" s="285">
        <v>0</v>
      </c>
      <c r="G288" s="285"/>
      <c r="H288" s="286">
        <v>2022</v>
      </c>
      <c r="I288" s="286">
        <v>2919.5304000000001</v>
      </c>
      <c r="J288" s="286">
        <v>4942</v>
      </c>
    </row>
    <row r="289" spans="1:10" x14ac:dyDescent="0.2">
      <c r="A289" s="271" t="s">
        <v>656</v>
      </c>
      <c r="B289" s="285">
        <v>0</v>
      </c>
      <c r="C289" s="285">
        <v>0</v>
      </c>
      <c r="D289" s="285">
        <v>0</v>
      </c>
      <c r="E289" s="285">
        <v>0</v>
      </c>
      <c r="F289" s="285">
        <v>0</v>
      </c>
      <c r="G289" s="285"/>
      <c r="H289" s="286">
        <v>1966</v>
      </c>
      <c r="I289" s="286">
        <v>1101.3825999999999</v>
      </c>
      <c r="J289" s="286">
        <v>3067</v>
      </c>
    </row>
    <row r="290" spans="1:10" x14ac:dyDescent="0.2">
      <c r="A290" s="271" t="s">
        <v>657</v>
      </c>
      <c r="B290" s="285">
        <v>389</v>
      </c>
      <c r="C290" s="285">
        <v>0</v>
      </c>
      <c r="D290" s="285">
        <v>0</v>
      </c>
      <c r="E290" s="285">
        <v>0</v>
      </c>
      <c r="F290" s="285">
        <v>0</v>
      </c>
      <c r="G290" s="285"/>
      <c r="H290" s="286">
        <v>2169</v>
      </c>
      <c r="I290" s="286">
        <v>2195.0418</v>
      </c>
      <c r="J290" s="286">
        <v>4364</v>
      </c>
    </row>
    <row r="291" spans="1:10" x14ac:dyDescent="0.2">
      <c r="A291" s="271" t="s">
        <v>658</v>
      </c>
      <c r="B291" s="285">
        <v>0</v>
      </c>
      <c r="C291" s="285">
        <v>0</v>
      </c>
      <c r="D291" s="285">
        <v>0</v>
      </c>
      <c r="E291" s="285">
        <v>0</v>
      </c>
      <c r="F291" s="285">
        <v>0</v>
      </c>
      <c r="G291" s="285"/>
      <c r="H291" s="286">
        <v>876</v>
      </c>
      <c r="I291" s="286">
        <v>2141.7231999999999</v>
      </c>
      <c r="J291" s="286">
        <v>3018</v>
      </c>
    </row>
    <row r="292" spans="1:10" x14ac:dyDescent="0.2">
      <c r="A292" s="271" t="s">
        <v>659</v>
      </c>
      <c r="B292" s="285">
        <v>0</v>
      </c>
      <c r="C292" s="285">
        <v>0</v>
      </c>
      <c r="D292" s="285">
        <v>0</v>
      </c>
      <c r="E292" s="285">
        <v>0</v>
      </c>
      <c r="F292" s="285">
        <v>0</v>
      </c>
      <c r="G292" s="285"/>
      <c r="H292" s="286">
        <v>2020</v>
      </c>
      <c r="I292" s="286">
        <v>2725.6098000000002</v>
      </c>
      <c r="J292" s="286">
        <v>4746</v>
      </c>
    </row>
    <row r="293" spans="1:10" x14ac:dyDescent="0.2">
      <c r="A293" s="271" t="s">
        <v>660</v>
      </c>
      <c r="B293" s="285">
        <v>506</v>
      </c>
      <c r="C293" s="285">
        <v>84</v>
      </c>
      <c r="D293" s="285">
        <v>0</v>
      </c>
      <c r="E293" s="285">
        <v>0</v>
      </c>
      <c r="F293" s="285">
        <v>0</v>
      </c>
      <c r="G293" s="285"/>
      <c r="H293" s="286">
        <v>0</v>
      </c>
      <c r="I293" s="286">
        <v>1757.924</v>
      </c>
      <c r="J293" s="286">
        <v>1758</v>
      </c>
    </row>
    <row r="294" spans="1:10" x14ac:dyDescent="0.2">
      <c r="A294" s="271" t="s">
        <v>661</v>
      </c>
      <c r="B294" s="285">
        <v>0</v>
      </c>
      <c r="C294" s="285">
        <v>0</v>
      </c>
      <c r="D294" s="285">
        <v>0</v>
      </c>
      <c r="E294" s="285">
        <v>0</v>
      </c>
      <c r="F294" s="285">
        <v>0</v>
      </c>
      <c r="G294" s="285"/>
      <c r="H294" s="286">
        <v>2299</v>
      </c>
      <c r="I294" s="286">
        <v>2151.9423999999999</v>
      </c>
      <c r="J294" s="286">
        <v>4451</v>
      </c>
    </row>
    <row r="295" spans="1:10" x14ac:dyDescent="0.2">
      <c r="A295" s="271" t="s">
        <v>662</v>
      </c>
      <c r="B295" s="285">
        <v>44</v>
      </c>
      <c r="C295" s="285">
        <v>0</v>
      </c>
      <c r="D295" s="285">
        <v>0</v>
      </c>
      <c r="E295" s="285">
        <v>0</v>
      </c>
      <c r="F295" s="285">
        <v>0</v>
      </c>
      <c r="G295" s="285"/>
      <c r="H295" s="286">
        <v>0</v>
      </c>
      <c r="I295" s="286">
        <v>921.32539999999995</v>
      </c>
      <c r="J295" s="286">
        <v>921</v>
      </c>
    </row>
    <row r="296" spans="1:10" x14ac:dyDescent="0.2">
      <c r="A296" s="271" t="s">
        <v>663</v>
      </c>
      <c r="B296" s="285">
        <v>74</v>
      </c>
      <c r="C296" s="285">
        <v>0</v>
      </c>
      <c r="D296" s="285">
        <v>0</v>
      </c>
      <c r="E296" s="285">
        <v>0</v>
      </c>
      <c r="F296" s="285">
        <v>0</v>
      </c>
      <c r="G296" s="285"/>
      <c r="H296" s="286">
        <v>710</v>
      </c>
      <c r="I296" s="286">
        <v>1440.9389999999999</v>
      </c>
      <c r="J296" s="286">
        <v>2151</v>
      </c>
    </row>
    <row r="297" spans="1:10" x14ac:dyDescent="0.2">
      <c r="A297" s="271" t="s">
        <v>664</v>
      </c>
      <c r="B297" s="285">
        <v>0</v>
      </c>
      <c r="C297" s="285">
        <v>0</v>
      </c>
      <c r="D297" s="285">
        <v>0</v>
      </c>
      <c r="E297" s="285">
        <v>0</v>
      </c>
      <c r="F297" s="285">
        <v>0</v>
      </c>
      <c r="G297" s="285"/>
      <c r="H297" s="286">
        <v>1060</v>
      </c>
      <c r="I297" s="286">
        <v>2299.6008000000002</v>
      </c>
      <c r="J297" s="286">
        <v>3360</v>
      </c>
    </row>
    <row r="298" spans="1:10" ht="13.5" thickBot="1" x14ac:dyDescent="0.25">
      <c r="A298" s="270" t="s">
        <v>665</v>
      </c>
      <c r="B298" s="290">
        <v>0</v>
      </c>
      <c r="C298" s="290">
        <v>0</v>
      </c>
      <c r="D298" s="290">
        <v>0</v>
      </c>
      <c r="E298" s="290">
        <v>0</v>
      </c>
      <c r="F298" s="290">
        <v>0</v>
      </c>
      <c r="G298" s="290"/>
      <c r="H298" s="291">
        <v>1971</v>
      </c>
      <c r="I298" s="291">
        <v>2708.4814000000001</v>
      </c>
      <c r="J298" s="291">
        <v>4679</v>
      </c>
    </row>
    <row r="299" spans="1:10" ht="3" customHeight="1" x14ac:dyDescent="0.2">
      <c r="A299" s="280"/>
      <c r="B299" s="280"/>
      <c r="C299" s="280"/>
      <c r="D299" s="280"/>
      <c r="E299" s="280"/>
      <c r="F299" s="280"/>
      <c r="G299" s="280"/>
      <c r="H299" s="292"/>
      <c r="I299" s="292"/>
      <c r="J299" s="280"/>
    </row>
    <row r="300" spans="1:10" x14ac:dyDescent="0.2">
      <c r="A300" s="293"/>
      <c r="B300" s="293"/>
      <c r="C300" s="293"/>
      <c r="D300" s="293"/>
      <c r="E300" s="293"/>
      <c r="F300" s="293"/>
      <c r="G300" s="293"/>
      <c r="H300" s="280"/>
      <c r="I300" s="280"/>
      <c r="J300" s="280"/>
    </row>
    <row r="301" spans="1:10" hidden="1" x14ac:dyDescent="0.2">
      <c r="A301" s="280"/>
      <c r="B301" s="280"/>
      <c r="C301" s="280"/>
      <c r="D301" s="280"/>
      <c r="E301" s="280"/>
      <c r="F301" s="280"/>
      <c r="G301" s="280"/>
      <c r="H301" s="280"/>
      <c r="I301" s="280"/>
      <c r="J301" s="280"/>
    </row>
    <row r="302" spans="1:10" hidden="1" x14ac:dyDescent="0.2">
      <c r="A302" s="294"/>
      <c r="B302" s="294"/>
      <c r="C302" s="294"/>
      <c r="D302" s="294"/>
      <c r="E302" s="294"/>
      <c r="F302" s="294"/>
      <c r="G302" s="294"/>
    </row>
    <row r="303" spans="1:10" hidden="1" x14ac:dyDescent="0.2">
      <c r="A303" s="294"/>
      <c r="B303" s="294"/>
      <c r="C303" s="294"/>
      <c r="D303" s="294"/>
      <c r="E303" s="294"/>
      <c r="F303" s="294"/>
      <c r="G303" s="294"/>
    </row>
    <row r="304" spans="1:10" hidden="1" x14ac:dyDescent="0.2"/>
    <row r="305" spans="1:7" hidden="1" x14ac:dyDescent="0.2">
      <c r="A305" s="295"/>
      <c r="B305" s="295"/>
      <c r="C305" s="295"/>
      <c r="D305" s="295"/>
      <c r="E305" s="295"/>
      <c r="F305" s="295"/>
      <c r="G305" s="295"/>
    </row>
    <row r="306" spans="1:7" hidden="1" x14ac:dyDescent="0.2">
      <c r="A306" s="295"/>
      <c r="B306" s="295"/>
      <c r="C306" s="295"/>
      <c r="D306" s="295"/>
      <c r="E306" s="295"/>
      <c r="F306" s="295"/>
      <c r="G306" s="295"/>
    </row>
    <row r="307" spans="1:7" hidden="1" x14ac:dyDescent="0.2">
      <c r="A307" s="295"/>
      <c r="B307" s="295"/>
      <c r="C307" s="295"/>
      <c r="D307" s="295"/>
      <c r="E307" s="295"/>
      <c r="F307" s="295"/>
      <c r="G307" s="295"/>
    </row>
    <row r="308" spans="1:7" hidden="1" x14ac:dyDescent="0.2">
      <c r="A308" s="295"/>
      <c r="B308" s="295"/>
      <c r="C308" s="295"/>
      <c r="D308" s="295"/>
      <c r="E308" s="295"/>
      <c r="F308" s="295"/>
      <c r="G308" s="295"/>
    </row>
    <row r="309" spans="1:7" hidden="1" x14ac:dyDescent="0.2">
      <c r="A309" s="295"/>
      <c r="B309" s="295"/>
      <c r="C309" s="295"/>
      <c r="D309" s="295"/>
      <c r="E309" s="295"/>
      <c r="F309" s="295"/>
      <c r="G309" s="295"/>
    </row>
    <row r="310" spans="1:7" hidden="1" x14ac:dyDescent="0.2">
      <c r="A310" s="295"/>
      <c r="B310" s="295"/>
      <c r="C310" s="295"/>
      <c r="D310" s="295"/>
      <c r="E310" s="295"/>
      <c r="F310" s="295"/>
      <c r="G310" s="295"/>
    </row>
    <row r="311" spans="1:7" hidden="1" x14ac:dyDescent="0.2">
      <c r="A311" s="295"/>
      <c r="B311" s="295"/>
      <c r="C311" s="295"/>
      <c r="D311" s="295"/>
      <c r="E311" s="295"/>
      <c r="F311" s="295"/>
      <c r="G311" s="295"/>
    </row>
    <row r="312" spans="1:7" hidden="1" x14ac:dyDescent="0.2">
      <c r="A312" s="295"/>
      <c r="B312" s="295"/>
      <c r="C312" s="295"/>
      <c r="D312" s="295"/>
      <c r="E312" s="295"/>
      <c r="F312" s="295"/>
      <c r="G312" s="295"/>
    </row>
    <row r="313" spans="1:7" hidden="1" x14ac:dyDescent="0.2">
      <c r="A313" s="295"/>
      <c r="B313" s="295"/>
      <c r="C313" s="295"/>
      <c r="D313" s="295"/>
      <c r="E313" s="295"/>
      <c r="F313" s="295"/>
      <c r="G313" s="295"/>
    </row>
    <row r="314" spans="1:7" hidden="1" x14ac:dyDescent="0.2">
      <c r="A314" s="295"/>
      <c r="B314" s="295"/>
      <c r="C314" s="295"/>
      <c r="D314" s="295"/>
      <c r="E314" s="295"/>
      <c r="F314" s="295"/>
      <c r="G314" s="295"/>
    </row>
    <row r="315" spans="1:7" hidden="1" x14ac:dyDescent="0.2">
      <c r="A315" s="295"/>
      <c r="B315" s="295"/>
      <c r="C315" s="295"/>
      <c r="D315" s="295"/>
      <c r="E315" s="295"/>
      <c r="F315" s="295"/>
      <c r="G315" s="295"/>
    </row>
    <row r="316" spans="1:7" hidden="1" x14ac:dyDescent="0.2">
      <c r="A316" s="295"/>
      <c r="B316" s="295"/>
      <c r="C316" s="295"/>
      <c r="D316" s="295"/>
      <c r="E316" s="295"/>
      <c r="F316" s="295"/>
      <c r="G316" s="295"/>
    </row>
    <row r="317" spans="1:7" hidden="1" x14ac:dyDescent="0.2"/>
    <row r="318" spans="1:7" hidden="1" x14ac:dyDescent="0.2">
      <c r="A318" s="295"/>
      <c r="B318" s="295"/>
      <c r="C318" s="295"/>
      <c r="D318" s="295"/>
      <c r="E318" s="295"/>
      <c r="F318" s="295"/>
      <c r="G318" s="295"/>
    </row>
    <row r="319" spans="1:7" hidden="1" x14ac:dyDescent="0.2">
      <c r="A319" s="295"/>
      <c r="B319" s="295"/>
      <c r="C319" s="295"/>
      <c r="D319" s="295"/>
      <c r="E319" s="295"/>
      <c r="F319" s="295"/>
      <c r="G319" s="295"/>
    </row>
  </sheetData>
  <mergeCells count="2">
    <mergeCell ref="B2:F2"/>
    <mergeCell ref="H2:J2"/>
  </mergeCells>
  <pageMargins left="0.70866141732283472" right="0.39370078740157483" top="1.5748031496062993" bottom="0.98425196850393704" header="0.51181102362204722" footer="0.51181102362204722"/>
  <pageSetup paperSize="9" scale="94" fitToHeight="0" orientation="portrait" r:id="rId1"/>
  <headerFooter alignWithMargins="0">
    <oddHeader>&amp;LStatistiska centralbyrån
Offentlig ekonomi och
mikrosimuleringar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Q322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zeroHeight="1" x14ac:dyDescent="0.2"/>
  <cols>
    <col min="1" max="1" width="16.85546875" style="271" customWidth="1"/>
    <col min="2" max="2" width="12" style="298" customWidth="1"/>
    <col min="3" max="4" width="10.7109375" style="299" customWidth="1"/>
    <col min="5" max="5" width="10.42578125" style="271" customWidth="1"/>
    <col min="6" max="9" width="10.28515625" style="271" customWidth="1"/>
    <col min="10" max="10" width="4.5703125" style="271" customWidth="1"/>
    <col min="11" max="256" width="9.140625" style="271" hidden="1" customWidth="1"/>
    <col min="257" max="257" width="16.85546875" style="271" hidden="1" customWidth="1"/>
    <col min="258" max="258" width="12" style="271" hidden="1" customWidth="1"/>
    <col min="259" max="260" width="10.7109375" style="271" hidden="1" customWidth="1"/>
    <col min="261" max="261" width="10.42578125" style="271" hidden="1" customWidth="1"/>
    <col min="262" max="265" width="10.28515625" style="271" hidden="1" customWidth="1"/>
    <col min="266" max="512" width="0" style="271" hidden="1"/>
    <col min="513" max="513" width="16.85546875" style="271" hidden="1" customWidth="1"/>
    <col min="514" max="514" width="12" style="271" hidden="1" customWidth="1"/>
    <col min="515" max="516" width="10.7109375" style="271" hidden="1" customWidth="1"/>
    <col min="517" max="517" width="10.42578125" style="271" hidden="1" customWidth="1"/>
    <col min="518" max="521" width="10.28515625" style="271" hidden="1" customWidth="1"/>
    <col min="522" max="768" width="0" style="271" hidden="1"/>
    <col min="769" max="769" width="16.85546875" style="271" hidden="1" customWidth="1"/>
    <col min="770" max="770" width="12" style="271" hidden="1" customWidth="1"/>
    <col min="771" max="772" width="10.7109375" style="271" hidden="1" customWidth="1"/>
    <col min="773" max="773" width="10.42578125" style="271" hidden="1" customWidth="1"/>
    <col min="774" max="777" width="10.28515625" style="271" hidden="1" customWidth="1"/>
    <col min="778" max="1024" width="0" style="271" hidden="1"/>
    <col min="1025" max="1025" width="16.85546875" style="271" hidden="1" customWidth="1"/>
    <col min="1026" max="1026" width="12" style="271" hidden="1" customWidth="1"/>
    <col min="1027" max="1028" width="10.7109375" style="271" hidden="1" customWidth="1"/>
    <col min="1029" max="1029" width="10.42578125" style="271" hidden="1" customWidth="1"/>
    <col min="1030" max="1033" width="10.28515625" style="271" hidden="1" customWidth="1"/>
    <col min="1034" max="1280" width="0" style="271" hidden="1"/>
    <col min="1281" max="1281" width="16.85546875" style="271" hidden="1" customWidth="1"/>
    <col min="1282" max="1282" width="12" style="271" hidden="1" customWidth="1"/>
    <col min="1283" max="1284" width="10.7109375" style="271" hidden="1" customWidth="1"/>
    <col min="1285" max="1285" width="10.42578125" style="271" hidden="1" customWidth="1"/>
    <col min="1286" max="1289" width="10.28515625" style="271" hidden="1" customWidth="1"/>
    <col min="1290" max="1536" width="0" style="271" hidden="1"/>
    <col min="1537" max="1537" width="16.85546875" style="271" hidden="1" customWidth="1"/>
    <col min="1538" max="1538" width="12" style="271" hidden="1" customWidth="1"/>
    <col min="1539" max="1540" width="10.7109375" style="271" hidden="1" customWidth="1"/>
    <col min="1541" max="1541" width="10.42578125" style="271" hidden="1" customWidth="1"/>
    <col min="1542" max="1545" width="10.28515625" style="271" hidden="1" customWidth="1"/>
    <col min="1546" max="1792" width="0" style="271" hidden="1"/>
    <col min="1793" max="1793" width="16.85546875" style="271" hidden="1" customWidth="1"/>
    <col min="1794" max="1794" width="12" style="271" hidden="1" customWidth="1"/>
    <col min="1795" max="1796" width="10.7109375" style="271" hidden="1" customWidth="1"/>
    <col min="1797" max="1797" width="10.42578125" style="271" hidden="1" customWidth="1"/>
    <col min="1798" max="1801" width="10.28515625" style="271" hidden="1" customWidth="1"/>
    <col min="1802" max="2048" width="0" style="271" hidden="1"/>
    <col min="2049" max="2049" width="16.85546875" style="271" hidden="1" customWidth="1"/>
    <col min="2050" max="2050" width="12" style="271" hidden="1" customWidth="1"/>
    <col min="2051" max="2052" width="10.7109375" style="271" hidden="1" customWidth="1"/>
    <col min="2053" max="2053" width="10.42578125" style="271" hidden="1" customWidth="1"/>
    <col min="2054" max="2057" width="10.28515625" style="271" hidden="1" customWidth="1"/>
    <col min="2058" max="2304" width="0" style="271" hidden="1"/>
    <col min="2305" max="2305" width="16.85546875" style="271" hidden="1" customWidth="1"/>
    <col min="2306" max="2306" width="12" style="271" hidden="1" customWidth="1"/>
    <col min="2307" max="2308" width="10.7109375" style="271" hidden="1" customWidth="1"/>
    <col min="2309" max="2309" width="10.42578125" style="271" hidden="1" customWidth="1"/>
    <col min="2310" max="2313" width="10.28515625" style="271" hidden="1" customWidth="1"/>
    <col min="2314" max="2560" width="0" style="271" hidden="1"/>
    <col min="2561" max="2561" width="16.85546875" style="271" hidden="1" customWidth="1"/>
    <col min="2562" max="2562" width="12" style="271" hidden="1" customWidth="1"/>
    <col min="2563" max="2564" width="10.7109375" style="271" hidden="1" customWidth="1"/>
    <col min="2565" max="2565" width="10.42578125" style="271" hidden="1" customWidth="1"/>
    <col min="2566" max="2569" width="10.28515625" style="271" hidden="1" customWidth="1"/>
    <col min="2570" max="2816" width="0" style="271" hidden="1"/>
    <col min="2817" max="2817" width="16.85546875" style="271" hidden="1" customWidth="1"/>
    <col min="2818" max="2818" width="12" style="271" hidden="1" customWidth="1"/>
    <col min="2819" max="2820" width="10.7109375" style="271" hidden="1" customWidth="1"/>
    <col min="2821" max="2821" width="10.42578125" style="271" hidden="1" customWidth="1"/>
    <col min="2822" max="2825" width="10.28515625" style="271" hidden="1" customWidth="1"/>
    <col min="2826" max="3072" width="0" style="271" hidden="1"/>
    <col min="3073" max="3073" width="16.85546875" style="271" hidden="1" customWidth="1"/>
    <col min="3074" max="3074" width="12" style="271" hidden="1" customWidth="1"/>
    <col min="3075" max="3076" width="10.7109375" style="271" hidden="1" customWidth="1"/>
    <col min="3077" max="3077" width="10.42578125" style="271" hidden="1" customWidth="1"/>
    <col min="3078" max="3081" width="10.28515625" style="271" hidden="1" customWidth="1"/>
    <col min="3082" max="3328" width="0" style="271" hidden="1"/>
    <col min="3329" max="3329" width="16.85546875" style="271" hidden="1" customWidth="1"/>
    <col min="3330" max="3330" width="12" style="271" hidden="1" customWidth="1"/>
    <col min="3331" max="3332" width="10.7109375" style="271" hidden="1" customWidth="1"/>
    <col min="3333" max="3333" width="10.42578125" style="271" hidden="1" customWidth="1"/>
    <col min="3334" max="3337" width="10.28515625" style="271" hidden="1" customWidth="1"/>
    <col min="3338" max="3584" width="0" style="271" hidden="1"/>
    <col min="3585" max="3585" width="16.85546875" style="271" hidden="1" customWidth="1"/>
    <col min="3586" max="3586" width="12" style="271" hidden="1" customWidth="1"/>
    <col min="3587" max="3588" width="10.7109375" style="271" hidden="1" customWidth="1"/>
    <col min="3589" max="3589" width="10.42578125" style="271" hidden="1" customWidth="1"/>
    <col min="3590" max="3593" width="10.28515625" style="271" hidden="1" customWidth="1"/>
    <col min="3594" max="3840" width="0" style="271" hidden="1"/>
    <col min="3841" max="3841" width="16.85546875" style="271" hidden="1" customWidth="1"/>
    <col min="3842" max="3842" width="12" style="271" hidden="1" customWidth="1"/>
    <col min="3843" max="3844" width="10.7109375" style="271" hidden="1" customWidth="1"/>
    <col min="3845" max="3845" width="10.42578125" style="271" hidden="1" customWidth="1"/>
    <col min="3846" max="3849" width="10.28515625" style="271" hidden="1" customWidth="1"/>
    <col min="3850" max="4096" width="0" style="271" hidden="1"/>
    <col min="4097" max="4097" width="16.85546875" style="271" hidden="1" customWidth="1"/>
    <col min="4098" max="4098" width="12" style="271" hidden="1" customWidth="1"/>
    <col min="4099" max="4100" width="10.7109375" style="271" hidden="1" customWidth="1"/>
    <col min="4101" max="4101" width="10.42578125" style="271" hidden="1" customWidth="1"/>
    <col min="4102" max="4105" width="10.28515625" style="271" hidden="1" customWidth="1"/>
    <col min="4106" max="4352" width="0" style="271" hidden="1"/>
    <col min="4353" max="4353" width="16.85546875" style="271" hidden="1" customWidth="1"/>
    <col min="4354" max="4354" width="12" style="271" hidden="1" customWidth="1"/>
    <col min="4355" max="4356" width="10.7109375" style="271" hidden="1" customWidth="1"/>
    <col min="4357" max="4357" width="10.42578125" style="271" hidden="1" customWidth="1"/>
    <col min="4358" max="4361" width="10.28515625" style="271" hidden="1" customWidth="1"/>
    <col min="4362" max="4608" width="0" style="271" hidden="1"/>
    <col min="4609" max="4609" width="16.85546875" style="271" hidden="1" customWidth="1"/>
    <col min="4610" max="4610" width="12" style="271" hidden="1" customWidth="1"/>
    <col min="4611" max="4612" width="10.7109375" style="271" hidden="1" customWidth="1"/>
    <col min="4613" max="4613" width="10.42578125" style="271" hidden="1" customWidth="1"/>
    <col min="4614" max="4617" width="10.28515625" style="271" hidden="1" customWidth="1"/>
    <col min="4618" max="4864" width="0" style="271" hidden="1"/>
    <col min="4865" max="4865" width="16.85546875" style="271" hidden="1" customWidth="1"/>
    <col min="4866" max="4866" width="12" style="271" hidden="1" customWidth="1"/>
    <col min="4867" max="4868" width="10.7109375" style="271" hidden="1" customWidth="1"/>
    <col min="4869" max="4869" width="10.42578125" style="271" hidden="1" customWidth="1"/>
    <col min="4870" max="4873" width="10.28515625" style="271" hidden="1" customWidth="1"/>
    <col min="4874" max="5120" width="0" style="271" hidden="1"/>
    <col min="5121" max="5121" width="16.85546875" style="271" hidden="1" customWidth="1"/>
    <col min="5122" max="5122" width="12" style="271" hidden="1" customWidth="1"/>
    <col min="5123" max="5124" width="10.7109375" style="271" hidden="1" customWidth="1"/>
    <col min="5125" max="5125" width="10.42578125" style="271" hidden="1" customWidth="1"/>
    <col min="5126" max="5129" width="10.28515625" style="271" hidden="1" customWidth="1"/>
    <col min="5130" max="5376" width="0" style="271" hidden="1"/>
    <col min="5377" max="5377" width="16.85546875" style="271" hidden="1" customWidth="1"/>
    <col min="5378" max="5378" width="12" style="271" hidden="1" customWidth="1"/>
    <col min="5379" max="5380" width="10.7109375" style="271" hidden="1" customWidth="1"/>
    <col min="5381" max="5381" width="10.42578125" style="271" hidden="1" customWidth="1"/>
    <col min="5382" max="5385" width="10.28515625" style="271" hidden="1" customWidth="1"/>
    <col min="5386" max="5632" width="0" style="271" hidden="1"/>
    <col min="5633" max="5633" width="16.85546875" style="271" hidden="1" customWidth="1"/>
    <col min="5634" max="5634" width="12" style="271" hidden="1" customWidth="1"/>
    <col min="5635" max="5636" width="10.7109375" style="271" hidden="1" customWidth="1"/>
    <col min="5637" max="5637" width="10.42578125" style="271" hidden="1" customWidth="1"/>
    <col min="5638" max="5641" width="10.28515625" style="271" hidden="1" customWidth="1"/>
    <col min="5642" max="5888" width="0" style="271" hidden="1"/>
    <col min="5889" max="5889" width="16.85546875" style="271" hidden="1" customWidth="1"/>
    <col min="5890" max="5890" width="12" style="271" hidden="1" customWidth="1"/>
    <col min="5891" max="5892" width="10.7109375" style="271" hidden="1" customWidth="1"/>
    <col min="5893" max="5893" width="10.42578125" style="271" hidden="1" customWidth="1"/>
    <col min="5894" max="5897" width="10.28515625" style="271" hidden="1" customWidth="1"/>
    <col min="5898" max="6144" width="0" style="271" hidden="1"/>
    <col min="6145" max="6145" width="16.85546875" style="271" hidden="1" customWidth="1"/>
    <col min="6146" max="6146" width="12" style="271" hidden="1" customWidth="1"/>
    <col min="6147" max="6148" width="10.7109375" style="271" hidden="1" customWidth="1"/>
    <col min="6149" max="6149" width="10.42578125" style="271" hidden="1" customWidth="1"/>
    <col min="6150" max="6153" width="10.28515625" style="271" hidden="1" customWidth="1"/>
    <col min="6154" max="6400" width="0" style="271" hidden="1"/>
    <col min="6401" max="6401" width="16.85546875" style="271" hidden="1" customWidth="1"/>
    <col min="6402" max="6402" width="12" style="271" hidden="1" customWidth="1"/>
    <col min="6403" max="6404" width="10.7109375" style="271" hidden="1" customWidth="1"/>
    <col min="6405" max="6405" width="10.42578125" style="271" hidden="1" customWidth="1"/>
    <col min="6406" max="6409" width="10.28515625" style="271" hidden="1" customWidth="1"/>
    <col min="6410" max="6656" width="0" style="271" hidden="1"/>
    <col min="6657" max="6657" width="16.85546875" style="271" hidden="1" customWidth="1"/>
    <col min="6658" max="6658" width="12" style="271" hidden="1" customWidth="1"/>
    <col min="6659" max="6660" width="10.7109375" style="271" hidden="1" customWidth="1"/>
    <col min="6661" max="6661" width="10.42578125" style="271" hidden="1" customWidth="1"/>
    <col min="6662" max="6665" width="10.28515625" style="271" hidden="1" customWidth="1"/>
    <col min="6666" max="6912" width="0" style="271" hidden="1"/>
    <col min="6913" max="6913" width="16.85546875" style="271" hidden="1" customWidth="1"/>
    <col min="6914" max="6914" width="12" style="271" hidden="1" customWidth="1"/>
    <col min="6915" max="6916" width="10.7109375" style="271" hidden="1" customWidth="1"/>
    <col min="6917" max="6917" width="10.42578125" style="271" hidden="1" customWidth="1"/>
    <col min="6918" max="6921" width="10.28515625" style="271" hidden="1" customWidth="1"/>
    <col min="6922" max="7168" width="0" style="271" hidden="1"/>
    <col min="7169" max="7169" width="16.85546875" style="271" hidden="1" customWidth="1"/>
    <col min="7170" max="7170" width="12" style="271" hidden="1" customWidth="1"/>
    <col min="7171" max="7172" width="10.7109375" style="271" hidden="1" customWidth="1"/>
    <col min="7173" max="7173" width="10.42578125" style="271" hidden="1" customWidth="1"/>
    <col min="7174" max="7177" width="10.28515625" style="271" hidden="1" customWidth="1"/>
    <col min="7178" max="7424" width="0" style="271" hidden="1"/>
    <col min="7425" max="7425" width="16.85546875" style="271" hidden="1" customWidth="1"/>
    <col min="7426" max="7426" width="12" style="271" hidden="1" customWidth="1"/>
    <col min="7427" max="7428" width="10.7109375" style="271" hidden="1" customWidth="1"/>
    <col min="7429" max="7429" width="10.42578125" style="271" hidden="1" customWidth="1"/>
    <col min="7430" max="7433" width="10.28515625" style="271" hidden="1" customWidth="1"/>
    <col min="7434" max="7680" width="0" style="271" hidden="1"/>
    <col min="7681" max="7681" width="16.85546875" style="271" hidden="1" customWidth="1"/>
    <col min="7682" max="7682" width="12" style="271" hidden="1" customWidth="1"/>
    <col min="7683" max="7684" width="10.7109375" style="271" hidden="1" customWidth="1"/>
    <col min="7685" max="7685" width="10.42578125" style="271" hidden="1" customWidth="1"/>
    <col min="7686" max="7689" width="10.28515625" style="271" hidden="1" customWidth="1"/>
    <col min="7690" max="7936" width="0" style="271" hidden="1"/>
    <col min="7937" max="7937" width="16.85546875" style="271" hidden="1" customWidth="1"/>
    <col min="7938" max="7938" width="12" style="271" hidden="1" customWidth="1"/>
    <col min="7939" max="7940" width="10.7109375" style="271" hidden="1" customWidth="1"/>
    <col min="7941" max="7941" width="10.42578125" style="271" hidden="1" customWidth="1"/>
    <col min="7942" max="7945" width="10.28515625" style="271" hidden="1" customWidth="1"/>
    <col min="7946" max="8192" width="0" style="271" hidden="1"/>
    <col min="8193" max="8193" width="16.85546875" style="271" hidden="1" customWidth="1"/>
    <col min="8194" max="8194" width="12" style="271" hidden="1" customWidth="1"/>
    <col min="8195" max="8196" width="10.7109375" style="271" hidden="1" customWidth="1"/>
    <col min="8197" max="8197" width="10.42578125" style="271" hidden="1" customWidth="1"/>
    <col min="8198" max="8201" width="10.28515625" style="271" hidden="1" customWidth="1"/>
    <col min="8202" max="8448" width="0" style="271" hidden="1"/>
    <col min="8449" max="8449" width="16.85546875" style="271" hidden="1" customWidth="1"/>
    <col min="8450" max="8450" width="12" style="271" hidden="1" customWidth="1"/>
    <col min="8451" max="8452" width="10.7109375" style="271" hidden="1" customWidth="1"/>
    <col min="8453" max="8453" width="10.42578125" style="271" hidden="1" customWidth="1"/>
    <col min="8454" max="8457" width="10.28515625" style="271" hidden="1" customWidth="1"/>
    <col min="8458" max="8704" width="0" style="271" hidden="1"/>
    <col min="8705" max="8705" width="16.85546875" style="271" hidden="1" customWidth="1"/>
    <col min="8706" max="8706" width="12" style="271" hidden="1" customWidth="1"/>
    <col min="8707" max="8708" width="10.7109375" style="271" hidden="1" customWidth="1"/>
    <col min="8709" max="8709" width="10.42578125" style="271" hidden="1" customWidth="1"/>
    <col min="8710" max="8713" width="10.28515625" style="271" hidden="1" customWidth="1"/>
    <col min="8714" max="8960" width="0" style="271" hidden="1"/>
    <col min="8961" max="8961" width="16.85546875" style="271" hidden="1" customWidth="1"/>
    <col min="8962" max="8962" width="12" style="271" hidden="1" customWidth="1"/>
    <col min="8963" max="8964" width="10.7109375" style="271" hidden="1" customWidth="1"/>
    <col min="8965" max="8965" width="10.42578125" style="271" hidden="1" customWidth="1"/>
    <col min="8966" max="8969" width="10.28515625" style="271" hidden="1" customWidth="1"/>
    <col min="8970" max="9216" width="0" style="271" hidden="1"/>
    <col min="9217" max="9217" width="16.85546875" style="271" hidden="1" customWidth="1"/>
    <col min="9218" max="9218" width="12" style="271" hidden="1" customWidth="1"/>
    <col min="9219" max="9220" width="10.7109375" style="271" hidden="1" customWidth="1"/>
    <col min="9221" max="9221" width="10.42578125" style="271" hidden="1" customWidth="1"/>
    <col min="9222" max="9225" width="10.28515625" style="271" hidden="1" customWidth="1"/>
    <col min="9226" max="9472" width="0" style="271" hidden="1"/>
    <col min="9473" max="9473" width="16.85546875" style="271" hidden="1" customWidth="1"/>
    <col min="9474" max="9474" width="12" style="271" hidden="1" customWidth="1"/>
    <col min="9475" max="9476" width="10.7109375" style="271" hidden="1" customWidth="1"/>
    <col min="9477" max="9477" width="10.42578125" style="271" hidden="1" customWidth="1"/>
    <col min="9478" max="9481" width="10.28515625" style="271" hidden="1" customWidth="1"/>
    <col min="9482" max="9728" width="0" style="271" hidden="1"/>
    <col min="9729" max="9729" width="16.85546875" style="271" hidden="1" customWidth="1"/>
    <col min="9730" max="9730" width="12" style="271" hidden="1" customWidth="1"/>
    <col min="9731" max="9732" width="10.7109375" style="271" hidden="1" customWidth="1"/>
    <col min="9733" max="9733" width="10.42578125" style="271" hidden="1" customWidth="1"/>
    <col min="9734" max="9737" width="10.28515625" style="271" hidden="1" customWidth="1"/>
    <col min="9738" max="9984" width="0" style="271" hidden="1"/>
    <col min="9985" max="9985" width="16.85546875" style="271" hidden="1" customWidth="1"/>
    <col min="9986" max="9986" width="12" style="271" hidden="1" customWidth="1"/>
    <col min="9987" max="9988" width="10.7109375" style="271" hidden="1" customWidth="1"/>
    <col min="9989" max="9989" width="10.42578125" style="271" hidden="1" customWidth="1"/>
    <col min="9990" max="9993" width="10.28515625" style="271" hidden="1" customWidth="1"/>
    <col min="9994" max="10240" width="0" style="271" hidden="1"/>
    <col min="10241" max="10241" width="16.85546875" style="271" hidden="1" customWidth="1"/>
    <col min="10242" max="10242" width="12" style="271" hidden="1" customWidth="1"/>
    <col min="10243" max="10244" width="10.7109375" style="271" hidden="1" customWidth="1"/>
    <col min="10245" max="10245" width="10.42578125" style="271" hidden="1" customWidth="1"/>
    <col min="10246" max="10249" width="10.28515625" style="271" hidden="1" customWidth="1"/>
    <col min="10250" max="10496" width="0" style="271" hidden="1"/>
    <col min="10497" max="10497" width="16.85546875" style="271" hidden="1" customWidth="1"/>
    <col min="10498" max="10498" width="12" style="271" hidden="1" customWidth="1"/>
    <col min="10499" max="10500" width="10.7109375" style="271" hidden="1" customWidth="1"/>
    <col min="10501" max="10501" width="10.42578125" style="271" hidden="1" customWidth="1"/>
    <col min="10502" max="10505" width="10.28515625" style="271" hidden="1" customWidth="1"/>
    <col min="10506" max="10752" width="0" style="271" hidden="1"/>
    <col min="10753" max="10753" width="16.85546875" style="271" hidden="1" customWidth="1"/>
    <col min="10754" max="10754" width="12" style="271" hidden="1" customWidth="1"/>
    <col min="10755" max="10756" width="10.7109375" style="271" hidden="1" customWidth="1"/>
    <col min="10757" max="10757" width="10.42578125" style="271" hidden="1" customWidth="1"/>
    <col min="10758" max="10761" width="10.28515625" style="271" hidden="1" customWidth="1"/>
    <col min="10762" max="11008" width="0" style="271" hidden="1"/>
    <col min="11009" max="11009" width="16.85546875" style="271" hidden="1" customWidth="1"/>
    <col min="11010" max="11010" width="12" style="271" hidden="1" customWidth="1"/>
    <col min="11011" max="11012" width="10.7109375" style="271" hidden="1" customWidth="1"/>
    <col min="11013" max="11013" width="10.42578125" style="271" hidden="1" customWidth="1"/>
    <col min="11014" max="11017" width="10.28515625" style="271" hidden="1" customWidth="1"/>
    <col min="11018" max="11264" width="0" style="271" hidden="1"/>
    <col min="11265" max="11265" width="16.85546875" style="271" hidden="1" customWidth="1"/>
    <col min="11266" max="11266" width="12" style="271" hidden="1" customWidth="1"/>
    <col min="11267" max="11268" width="10.7109375" style="271" hidden="1" customWidth="1"/>
    <col min="11269" max="11269" width="10.42578125" style="271" hidden="1" customWidth="1"/>
    <col min="11270" max="11273" width="10.28515625" style="271" hidden="1" customWidth="1"/>
    <col min="11274" max="11520" width="0" style="271" hidden="1"/>
    <col min="11521" max="11521" width="16.85546875" style="271" hidden="1" customWidth="1"/>
    <col min="11522" max="11522" width="12" style="271" hidden="1" customWidth="1"/>
    <col min="11523" max="11524" width="10.7109375" style="271" hidden="1" customWidth="1"/>
    <col min="11525" max="11525" width="10.42578125" style="271" hidden="1" customWidth="1"/>
    <col min="11526" max="11529" width="10.28515625" style="271" hidden="1" customWidth="1"/>
    <col min="11530" max="11776" width="0" style="271" hidden="1"/>
    <col min="11777" max="11777" width="16.85546875" style="271" hidden="1" customWidth="1"/>
    <col min="11778" max="11778" width="12" style="271" hidden="1" customWidth="1"/>
    <col min="11779" max="11780" width="10.7109375" style="271" hidden="1" customWidth="1"/>
    <col min="11781" max="11781" width="10.42578125" style="271" hidden="1" customWidth="1"/>
    <col min="11782" max="11785" width="10.28515625" style="271" hidden="1" customWidth="1"/>
    <col min="11786" max="12032" width="0" style="271" hidden="1"/>
    <col min="12033" max="12033" width="16.85546875" style="271" hidden="1" customWidth="1"/>
    <col min="12034" max="12034" width="12" style="271" hidden="1" customWidth="1"/>
    <col min="12035" max="12036" width="10.7109375" style="271" hidden="1" customWidth="1"/>
    <col min="12037" max="12037" width="10.42578125" style="271" hidden="1" customWidth="1"/>
    <col min="12038" max="12041" width="10.28515625" style="271" hidden="1" customWidth="1"/>
    <col min="12042" max="12288" width="0" style="271" hidden="1"/>
    <col min="12289" max="12289" width="16.85546875" style="271" hidden="1" customWidth="1"/>
    <col min="12290" max="12290" width="12" style="271" hidden="1" customWidth="1"/>
    <col min="12291" max="12292" width="10.7109375" style="271" hidden="1" customWidth="1"/>
    <col min="12293" max="12293" width="10.42578125" style="271" hidden="1" customWidth="1"/>
    <col min="12294" max="12297" width="10.28515625" style="271" hidden="1" customWidth="1"/>
    <col min="12298" max="12544" width="0" style="271" hidden="1"/>
    <col min="12545" max="12545" width="16.85546875" style="271" hidden="1" customWidth="1"/>
    <col min="12546" max="12546" width="12" style="271" hidden="1" customWidth="1"/>
    <col min="12547" max="12548" width="10.7109375" style="271" hidden="1" customWidth="1"/>
    <col min="12549" max="12549" width="10.42578125" style="271" hidden="1" customWidth="1"/>
    <col min="12550" max="12553" width="10.28515625" style="271" hidden="1" customWidth="1"/>
    <col min="12554" max="12800" width="0" style="271" hidden="1"/>
    <col min="12801" max="12801" width="16.85546875" style="271" hidden="1" customWidth="1"/>
    <col min="12802" max="12802" width="12" style="271" hidden="1" customWidth="1"/>
    <col min="12803" max="12804" width="10.7109375" style="271" hidden="1" customWidth="1"/>
    <col min="12805" max="12805" width="10.42578125" style="271" hidden="1" customWidth="1"/>
    <col min="12806" max="12809" width="10.28515625" style="271" hidden="1" customWidth="1"/>
    <col min="12810" max="13056" width="0" style="271" hidden="1"/>
    <col min="13057" max="13057" width="16.85546875" style="271" hidden="1" customWidth="1"/>
    <col min="13058" max="13058" width="12" style="271" hidden="1" customWidth="1"/>
    <col min="13059" max="13060" width="10.7109375" style="271" hidden="1" customWidth="1"/>
    <col min="13061" max="13061" width="10.42578125" style="271" hidden="1" customWidth="1"/>
    <col min="13062" max="13065" width="10.28515625" style="271" hidden="1" customWidth="1"/>
    <col min="13066" max="13312" width="0" style="271" hidden="1"/>
    <col min="13313" max="13313" width="16.85546875" style="271" hidden="1" customWidth="1"/>
    <col min="13314" max="13314" width="12" style="271" hidden="1" customWidth="1"/>
    <col min="13315" max="13316" width="10.7109375" style="271" hidden="1" customWidth="1"/>
    <col min="13317" max="13317" width="10.42578125" style="271" hidden="1" customWidth="1"/>
    <col min="13318" max="13321" width="10.28515625" style="271" hidden="1" customWidth="1"/>
    <col min="13322" max="13568" width="0" style="271" hidden="1"/>
    <col min="13569" max="13569" width="16.85546875" style="271" hidden="1" customWidth="1"/>
    <col min="13570" max="13570" width="12" style="271" hidden="1" customWidth="1"/>
    <col min="13571" max="13572" width="10.7109375" style="271" hidden="1" customWidth="1"/>
    <col min="13573" max="13573" width="10.42578125" style="271" hidden="1" customWidth="1"/>
    <col min="13574" max="13577" width="10.28515625" style="271" hidden="1" customWidth="1"/>
    <col min="13578" max="13824" width="0" style="271" hidden="1"/>
    <col min="13825" max="13825" width="16.85546875" style="271" hidden="1" customWidth="1"/>
    <col min="13826" max="13826" width="12" style="271" hidden="1" customWidth="1"/>
    <col min="13827" max="13828" width="10.7109375" style="271" hidden="1" customWidth="1"/>
    <col min="13829" max="13829" width="10.42578125" style="271" hidden="1" customWidth="1"/>
    <col min="13830" max="13833" width="10.28515625" style="271" hidden="1" customWidth="1"/>
    <col min="13834" max="14080" width="0" style="271" hidden="1"/>
    <col min="14081" max="14081" width="16.85546875" style="271" hidden="1" customWidth="1"/>
    <col min="14082" max="14082" width="12" style="271" hidden="1" customWidth="1"/>
    <col min="14083" max="14084" width="10.7109375" style="271" hidden="1" customWidth="1"/>
    <col min="14085" max="14085" width="10.42578125" style="271" hidden="1" customWidth="1"/>
    <col min="14086" max="14089" width="10.28515625" style="271" hidden="1" customWidth="1"/>
    <col min="14090" max="14336" width="0" style="271" hidden="1"/>
    <col min="14337" max="14337" width="16.85546875" style="271" hidden="1" customWidth="1"/>
    <col min="14338" max="14338" width="12" style="271" hidden="1" customWidth="1"/>
    <col min="14339" max="14340" width="10.7109375" style="271" hidden="1" customWidth="1"/>
    <col min="14341" max="14341" width="10.42578125" style="271" hidden="1" customWidth="1"/>
    <col min="14342" max="14345" width="10.28515625" style="271" hidden="1" customWidth="1"/>
    <col min="14346" max="14592" width="0" style="271" hidden="1"/>
    <col min="14593" max="14593" width="16.85546875" style="271" hidden="1" customWidth="1"/>
    <col min="14594" max="14594" width="12" style="271" hidden="1" customWidth="1"/>
    <col min="14595" max="14596" width="10.7109375" style="271" hidden="1" customWidth="1"/>
    <col min="14597" max="14597" width="10.42578125" style="271" hidden="1" customWidth="1"/>
    <col min="14598" max="14601" width="10.28515625" style="271" hidden="1" customWidth="1"/>
    <col min="14602" max="14848" width="0" style="271" hidden="1"/>
    <col min="14849" max="14849" width="16.85546875" style="271" hidden="1" customWidth="1"/>
    <col min="14850" max="14850" width="12" style="271" hidden="1" customWidth="1"/>
    <col min="14851" max="14852" width="10.7109375" style="271" hidden="1" customWidth="1"/>
    <col min="14853" max="14853" width="10.42578125" style="271" hidden="1" customWidth="1"/>
    <col min="14854" max="14857" width="10.28515625" style="271" hidden="1" customWidth="1"/>
    <col min="14858" max="15104" width="0" style="271" hidden="1"/>
    <col min="15105" max="15105" width="16.85546875" style="271" hidden="1" customWidth="1"/>
    <col min="15106" max="15106" width="12" style="271" hidden="1" customWidth="1"/>
    <col min="15107" max="15108" width="10.7109375" style="271" hidden="1" customWidth="1"/>
    <col min="15109" max="15109" width="10.42578125" style="271" hidden="1" customWidth="1"/>
    <col min="15110" max="15113" width="10.28515625" style="271" hidden="1" customWidth="1"/>
    <col min="15114" max="15360" width="0" style="271" hidden="1"/>
    <col min="15361" max="15361" width="16.85546875" style="271" hidden="1" customWidth="1"/>
    <col min="15362" max="15362" width="12" style="271" hidden="1" customWidth="1"/>
    <col min="15363" max="15364" width="10.7109375" style="271" hidden="1" customWidth="1"/>
    <col min="15365" max="15365" width="10.42578125" style="271" hidden="1" customWidth="1"/>
    <col min="15366" max="15369" width="10.28515625" style="271" hidden="1" customWidth="1"/>
    <col min="15370" max="15616" width="0" style="271" hidden="1"/>
    <col min="15617" max="15617" width="16.85546875" style="271" hidden="1" customWidth="1"/>
    <col min="15618" max="15618" width="12" style="271" hidden="1" customWidth="1"/>
    <col min="15619" max="15620" width="10.7109375" style="271" hidden="1" customWidth="1"/>
    <col min="15621" max="15621" width="10.42578125" style="271" hidden="1" customWidth="1"/>
    <col min="15622" max="15625" width="10.28515625" style="271" hidden="1" customWidth="1"/>
    <col min="15626" max="15872" width="0" style="271" hidden="1"/>
    <col min="15873" max="15873" width="16.85546875" style="271" hidden="1" customWidth="1"/>
    <col min="15874" max="15874" width="12" style="271" hidden="1" customWidth="1"/>
    <col min="15875" max="15876" width="10.7109375" style="271" hidden="1" customWidth="1"/>
    <col min="15877" max="15877" width="10.42578125" style="271" hidden="1" customWidth="1"/>
    <col min="15878" max="15881" width="10.28515625" style="271" hidden="1" customWidth="1"/>
    <col min="15882" max="16128" width="0" style="271" hidden="1"/>
    <col min="16129" max="16129" width="16.85546875" style="271" hidden="1" customWidth="1"/>
    <col min="16130" max="16130" width="12" style="271" hidden="1" customWidth="1"/>
    <col min="16131" max="16132" width="10.7109375" style="271" hidden="1" customWidth="1"/>
    <col min="16133" max="16133" width="10.42578125" style="271" hidden="1" customWidth="1"/>
    <col min="16134" max="16137" width="10.28515625" style="271" hidden="1" customWidth="1"/>
    <col min="16138" max="16384" width="0" style="271" hidden="1"/>
  </cols>
  <sheetData>
    <row r="1" spans="1:14" ht="16.5" thickBot="1" x14ac:dyDescent="0.3">
      <c r="A1" s="269" t="s">
        <v>724</v>
      </c>
      <c r="E1" s="270"/>
      <c r="F1" s="270"/>
      <c r="G1" s="270"/>
      <c r="H1" s="270"/>
      <c r="I1" s="270"/>
    </row>
    <row r="2" spans="1:14" x14ac:dyDescent="0.2">
      <c r="A2" s="13" t="s">
        <v>19</v>
      </c>
      <c r="B2" s="300" t="s">
        <v>41</v>
      </c>
      <c r="C2" s="673" t="s">
        <v>725</v>
      </c>
      <c r="D2" s="673"/>
      <c r="E2" s="14" t="s">
        <v>726</v>
      </c>
      <c r="F2" s="301" t="s">
        <v>683</v>
      </c>
      <c r="G2" s="301"/>
      <c r="H2" s="301"/>
      <c r="I2" s="301"/>
    </row>
    <row r="3" spans="1:14" x14ac:dyDescent="0.2">
      <c r="A3" s="27"/>
      <c r="B3" s="302" t="s">
        <v>727</v>
      </c>
      <c r="C3" s="674" t="s">
        <v>728</v>
      </c>
      <c r="D3" s="674"/>
      <c r="E3" s="303" t="s">
        <v>729</v>
      </c>
      <c r="F3" s="675" t="s">
        <v>730</v>
      </c>
      <c r="G3" s="675"/>
      <c r="H3" s="675"/>
      <c r="I3" s="675"/>
      <c r="K3" s="276"/>
    </row>
    <row r="4" spans="1:14" x14ac:dyDescent="0.2">
      <c r="A4" s="27" t="s">
        <v>47</v>
      </c>
      <c r="B4" s="302">
        <v>2013</v>
      </c>
      <c r="C4" s="304" t="s">
        <v>731</v>
      </c>
      <c r="D4" s="304" t="s">
        <v>732</v>
      </c>
      <c r="E4" s="15" t="s">
        <v>48</v>
      </c>
      <c r="F4" s="305">
        <v>2014</v>
      </c>
      <c r="G4" s="306">
        <f>F4+1</f>
        <v>2015</v>
      </c>
      <c r="H4" s="306">
        <f>G4+1</f>
        <v>2016</v>
      </c>
      <c r="I4" s="306">
        <f>H4+1</f>
        <v>2017</v>
      </c>
    </row>
    <row r="5" spans="1:14" ht="14.25" x14ac:dyDescent="0.2">
      <c r="A5" s="27"/>
      <c r="B5" s="307"/>
      <c r="C5" s="117" t="s">
        <v>733</v>
      </c>
      <c r="D5" s="117" t="s">
        <v>734</v>
      </c>
      <c r="E5" s="15"/>
      <c r="K5" s="276"/>
    </row>
    <row r="6" spans="1:14" x14ac:dyDescent="0.2">
      <c r="A6" s="27"/>
      <c r="B6" s="307"/>
      <c r="C6" s="15" t="s">
        <v>48</v>
      </c>
      <c r="D6" s="15" t="s">
        <v>48</v>
      </c>
      <c r="E6" s="308"/>
    </row>
    <row r="7" spans="1:14" x14ac:dyDescent="0.2">
      <c r="A7" s="123"/>
      <c r="B7" s="136"/>
      <c r="C7" s="15"/>
      <c r="D7" s="15"/>
      <c r="E7" s="309"/>
      <c r="F7" s="310" t="s">
        <v>699</v>
      </c>
      <c r="G7" s="288"/>
      <c r="H7" s="288"/>
      <c r="I7" s="288"/>
    </row>
    <row r="8" spans="1:14" x14ac:dyDescent="0.2">
      <c r="A8" s="281" t="s">
        <v>357</v>
      </c>
      <c r="B8" s="311">
        <v>9633589</v>
      </c>
      <c r="C8" s="311"/>
      <c r="D8" s="311"/>
      <c r="E8" s="312"/>
      <c r="F8" s="283">
        <v>252.04245572444495</v>
      </c>
      <c r="G8" s="283">
        <v>79.559046166491015</v>
      </c>
      <c r="H8" s="283">
        <v>17.452246613385729</v>
      </c>
      <c r="I8" s="283">
        <v>4.8229660825264604</v>
      </c>
    </row>
    <row r="9" spans="1:14" ht="25.5" x14ac:dyDescent="0.2">
      <c r="A9" s="284" t="s">
        <v>701</v>
      </c>
      <c r="B9" s="313">
        <v>87357</v>
      </c>
      <c r="C9" s="314">
        <v>14182.699431977213</v>
      </c>
      <c r="D9" s="314">
        <v>13480.57991642546</v>
      </c>
      <c r="E9" s="315">
        <f>D9-C9</f>
        <v>-702.11951555175256</v>
      </c>
      <c r="F9" s="315">
        <v>704</v>
      </c>
      <c r="G9" s="315">
        <v>282</v>
      </c>
      <c r="H9" s="315">
        <v>0</v>
      </c>
      <c r="I9" s="315">
        <v>0</v>
      </c>
      <c r="K9" s="287"/>
      <c r="L9" s="288"/>
      <c r="M9" s="276"/>
      <c r="N9" s="275"/>
    </row>
    <row r="10" spans="1:14" x14ac:dyDescent="0.2">
      <c r="A10" s="271" t="s">
        <v>360</v>
      </c>
      <c r="B10" s="313">
        <v>32185</v>
      </c>
      <c r="C10" s="314">
        <v>-12802.300568022787</v>
      </c>
      <c r="D10" s="314">
        <v>-12985.42008357454</v>
      </c>
      <c r="E10" s="315">
        <f t="shared" ref="E10:E73" si="0">D10-C10</f>
        <v>-183.11951555175256</v>
      </c>
      <c r="F10" s="315">
        <v>185</v>
      </c>
      <c r="G10" s="315">
        <v>0</v>
      </c>
      <c r="H10" s="315">
        <v>0</v>
      </c>
      <c r="I10" s="315">
        <v>0</v>
      </c>
      <c r="K10" s="287"/>
      <c r="L10" s="288"/>
      <c r="M10" s="276"/>
      <c r="N10" s="277"/>
    </row>
    <row r="11" spans="1:14" x14ac:dyDescent="0.2">
      <c r="A11" s="271" t="s">
        <v>361</v>
      </c>
      <c r="B11" s="313">
        <v>26309</v>
      </c>
      <c r="C11" s="314">
        <v>735.69943197721295</v>
      </c>
      <c r="D11" s="314">
        <v>1350.5799164254599</v>
      </c>
      <c r="E11" s="315">
        <f t="shared" si="0"/>
        <v>614.88048444824699</v>
      </c>
      <c r="F11" s="315">
        <v>0</v>
      </c>
      <c r="G11" s="315">
        <v>0</v>
      </c>
      <c r="H11" s="315">
        <v>0</v>
      </c>
      <c r="I11" s="315">
        <v>0</v>
      </c>
      <c r="K11" s="287"/>
      <c r="L11" s="276"/>
      <c r="M11" s="276"/>
      <c r="N11" s="277"/>
    </row>
    <row r="12" spans="1:14" x14ac:dyDescent="0.2">
      <c r="A12" s="271" t="s">
        <v>362</v>
      </c>
      <c r="B12" s="313">
        <v>80804</v>
      </c>
      <c r="C12" s="314">
        <v>7072.699431977213</v>
      </c>
      <c r="D12" s="314">
        <v>7180.5799164254604</v>
      </c>
      <c r="E12" s="315">
        <f t="shared" si="0"/>
        <v>107.88048444824744</v>
      </c>
      <c r="F12" s="315">
        <v>0</v>
      </c>
      <c r="G12" s="315">
        <v>0</v>
      </c>
      <c r="H12" s="315">
        <v>0</v>
      </c>
      <c r="I12" s="315">
        <v>0</v>
      </c>
      <c r="K12" s="287"/>
      <c r="L12" s="276"/>
      <c r="M12" s="276"/>
      <c r="N12" s="278"/>
    </row>
    <row r="13" spans="1:14" x14ac:dyDescent="0.2">
      <c r="A13" s="271" t="s">
        <v>363</v>
      </c>
      <c r="B13" s="313">
        <v>102276</v>
      </c>
      <c r="C13" s="314">
        <v>7760.699431977213</v>
      </c>
      <c r="D13" s="314">
        <v>7017.5799164254604</v>
      </c>
      <c r="E13" s="315">
        <f t="shared" si="0"/>
        <v>-743.11951555175256</v>
      </c>
      <c r="F13" s="315">
        <v>745</v>
      </c>
      <c r="G13" s="315">
        <v>323</v>
      </c>
      <c r="H13" s="315">
        <v>11</v>
      </c>
      <c r="I13" s="315">
        <v>0</v>
      </c>
      <c r="K13" s="287"/>
      <c r="L13" s="288"/>
      <c r="M13" s="288"/>
      <c r="N13" s="280"/>
    </row>
    <row r="14" spans="1:14" x14ac:dyDescent="0.2">
      <c r="A14" s="271" t="s">
        <v>364</v>
      </c>
      <c r="B14" s="313">
        <v>69035</v>
      </c>
      <c r="C14" s="314">
        <v>5430.699431977213</v>
      </c>
      <c r="D14" s="314">
        <v>4302.5799164254604</v>
      </c>
      <c r="E14" s="315">
        <f t="shared" si="0"/>
        <v>-1128.1195155517526</v>
      </c>
      <c r="F14" s="315">
        <v>1130</v>
      </c>
      <c r="G14" s="315">
        <v>708</v>
      </c>
      <c r="H14" s="315">
        <v>396</v>
      </c>
      <c r="I14" s="315">
        <v>133</v>
      </c>
      <c r="K14" s="287"/>
    </row>
    <row r="15" spans="1:14" x14ac:dyDescent="0.2">
      <c r="A15" s="271" t="s">
        <v>365</v>
      </c>
      <c r="B15" s="313">
        <v>45104</v>
      </c>
      <c r="C15" s="314">
        <v>-6017.300568022787</v>
      </c>
      <c r="D15" s="314">
        <v>-7011.4200835745396</v>
      </c>
      <c r="E15" s="315">
        <f t="shared" si="0"/>
        <v>-994.11951555175256</v>
      </c>
      <c r="F15" s="315">
        <v>996</v>
      </c>
      <c r="G15" s="315">
        <v>574</v>
      </c>
      <c r="H15" s="315">
        <v>262</v>
      </c>
      <c r="I15" s="315">
        <v>0</v>
      </c>
      <c r="K15" s="287"/>
    </row>
    <row r="16" spans="1:14" x14ac:dyDescent="0.2">
      <c r="A16" s="271" t="s">
        <v>366</v>
      </c>
      <c r="B16" s="313">
        <v>94358</v>
      </c>
      <c r="C16" s="314">
        <v>-513.30056802278705</v>
      </c>
      <c r="D16" s="314">
        <v>-1111.4200835745401</v>
      </c>
      <c r="E16" s="315">
        <f t="shared" si="0"/>
        <v>-598.11951555175301</v>
      </c>
      <c r="F16" s="315">
        <v>600</v>
      </c>
      <c r="G16" s="315">
        <v>178</v>
      </c>
      <c r="H16" s="315">
        <v>0</v>
      </c>
      <c r="I16" s="315">
        <v>0</v>
      </c>
      <c r="K16" s="287"/>
    </row>
    <row r="17" spans="1:11" x14ac:dyDescent="0.2">
      <c r="A17" s="271" t="s">
        <v>367</v>
      </c>
      <c r="B17" s="313">
        <v>56796</v>
      </c>
      <c r="C17" s="314">
        <v>5961.699431977213</v>
      </c>
      <c r="D17" s="314">
        <v>7200.5799164254604</v>
      </c>
      <c r="E17" s="315">
        <f t="shared" si="0"/>
        <v>1238.8804844482474</v>
      </c>
      <c r="F17" s="315">
        <v>0</v>
      </c>
      <c r="G17" s="315">
        <v>0</v>
      </c>
      <c r="H17" s="315">
        <v>0</v>
      </c>
      <c r="I17" s="315">
        <v>0</v>
      </c>
      <c r="K17" s="287"/>
    </row>
    <row r="18" spans="1:11" x14ac:dyDescent="0.2">
      <c r="A18" s="271" t="s">
        <v>368</v>
      </c>
      <c r="B18" s="313">
        <v>9512</v>
      </c>
      <c r="C18" s="314">
        <v>1854.699431977213</v>
      </c>
      <c r="D18" s="314">
        <v>2671.5799164254599</v>
      </c>
      <c r="E18" s="315">
        <f t="shared" si="0"/>
        <v>816.88048444824699</v>
      </c>
      <c r="F18" s="315">
        <v>0</v>
      </c>
      <c r="G18" s="315">
        <v>0</v>
      </c>
      <c r="H18" s="315">
        <v>0</v>
      </c>
      <c r="I18" s="315">
        <v>0</v>
      </c>
      <c r="K18" s="287"/>
    </row>
    <row r="19" spans="1:11" x14ac:dyDescent="0.2">
      <c r="A19" s="271" t="s">
        <v>369</v>
      </c>
      <c r="B19" s="313">
        <v>26743</v>
      </c>
      <c r="C19" s="314">
        <v>5691.699431977213</v>
      </c>
      <c r="D19" s="314">
        <v>6897.5799164254604</v>
      </c>
      <c r="E19" s="315">
        <f t="shared" si="0"/>
        <v>1205.8804844482474</v>
      </c>
      <c r="F19" s="315">
        <v>0</v>
      </c>
      <c r="G19" s="315">
        <v>0</v>
      </c>
      <c r="H19" s="315">
        <v>0</v>
      </c>
      <c r="I19" s="315">
        <v>0</v>
      </c>
      <c r="K19" s="287"/>
    </row>
    <row r="20" spans="1:11" x14ac:dyDescent="0.2">
      <c r="A20" s="271" t="s">
        <v>370</v>
      </c>
      <c r="B20" s="313">
        <v>15987</v>
      </c>
      <c r="C20" s="314">
        <v>5634.699431977213</v>
      </c>
      <c r="D20" s="314">
        <v>5189.5799164254604</v>
      </c>
      <c r="E20" s="315">
        <f t="shared" si="0"/>
        <v>-445.11951555175256</v>
      </c>
      <c r="F20" s="315">
        <v>447</v>
      </c>
      <c r="G20" s="315">
        <v>25</v>
      </c>
      <c r="H20" s="315">
        <v>0</v>
      </c>
      <c r="I20" s="315">
        <v>0</v>
      </c>
      <c r="K20" s="287"/>
    </row>
    <row r="21" spans="1:11" x14ac:dyDescent="0.2">
      <c r="A21" s="271" t="s">
        <v>371</v>
      </c>
      <c r="B21" s="313">
        <v>43218</v>
      </c>
      <c r="C21" s="314">
        <v>8533.699431977213</v>
      </c>
      <c r="D21" s="314">
        <v>7846.5799164254604</v>
      </c>
      <c r="E21" s="315">
        <f t="shared" si="0"/>
        <v>-687.11951555175256</v>
      </c>
      <c r="F21" s="315">
        <v>689</v>
      </c>
      <c r="G21" s="315">
        <v>267</v>
      </c>
      <c r="H21" s="315">
        <v>0</v>
      </c>
      <c r="I21" s="315">
        <v>0</v>
      </c>
      <c r="K21" s="287"/>
    </row>
    <row r="22" spans="1:11" x14ac:dyDescent="0.2">
      <c r="A22" s="271" t="s">
        <v>372</v>
      </c>
      <c r="B22" s="313">
        <v>68006</v>
      </c>
      <c r="C22" s="314">
        <v>1370.699431977213</v>
      </c>
      <c r="D22" s="314">
        <v>203.57991642546</v>
      </c>
      <c r="E22" s="315">
        <f t="shared" si="0"/>
        <v>-1167.119515551753</v>
      </c>
      <c r="F22" s="315">
        <v>1169</v>
      </c>
      <c r="G22" s="315">
        <v>747</v>
      </c>
      <c r="H22" s="315">
        <v>435</v>
      </c>
      <c r="I22" s="315">
        <v>172</v>
      </c>
      <c r="K22" s="287"/>
    </row>
    <row r="23" spans="1:11" x14ac:dyDescent="0.2">
      <c r="A23" s="271" t="s">
        <v>373</v>
      </c>
      <c r="B23" s="313">
        <v>72813</v>
      </c>
      <c r="C23" s="314">
        <v>-4798.300568022787</v>
      </c>
      <c r="D23" s="314">
        <v>-5270.4200835745396</v>
      </c>
      <c r="E23" s="315">
        <f t="shared" si="0"/>
        <v>-472.11951555175256</v>
      </c>
      <c r="F23" s="315">
        <v>474</v>
      </c>
      <c r="G23" s="315">
        <v>52</v>
      </c>
      <c r="H23" s="315">
        <v>0</v>
      </c>
      <c r="I23" s="315">
        <v>0</v>
      </c>
      <c r="K23" s="287"/>
    </row>
    <row r="24" spans="1:11" x14ac:dyDescent="0.2">
      <c r="A24" s="271" t="s">
        <v>374</v>
      </c>
      <c r="B24" s="313">
        <v>896439</v>
      </c>
      <c r="C24" s="314">
        <v>-200.3005680227871</v>
      </c>
      <c r="D24" s="314">
        <v>-818.42008357454006</v>
      </c>
      <c r="E24" s="315">
        <f t="shared" si="0"/>
        <v>-618.11951555175301</v>
      </c>
      <c r="F24" s="315">
        <v>620</v>
      </c>
      <c r="G24" s="315">
        <v>198</v>
      </c>
      <c r="H24" s="315">
        <v>0</v>
      </c>
      <c r="I24" s="315">
        <v>0</v>
      </c>
      <c r="K24" s="287"/>
    </row>
    <row r="25" spans="1:11" x14ac:dyDescent="0.2">
      <c r="A25" s="271" t="s">
        <v>375</v>
      </c>
      <c r="B25" s="313">
        <v>42338</v>
      </c>
      <c r="C25" s="314">
        <v>1943.699431977213</v>
      </c>
      <c r="D25" s="314">
        <v>1033.5799164254599</v>
      </c>
      <c r="E25" s="315">
        <f t="shared" si="0"/>
        <v>-910.11951555175301</v>
      </c>
      <c r="F25" s="315">
        <v>912</v>
      </c>
      <c r="G25" s="315">
        <v>490</v>
      </c>
      <c r="H25" s="315">
        <v>178</v>
      </c>
      <c r="I25" s="315">
        <v>0</v>
      </c>
      <c r="K25" s="287"/>
    </row>
    <row r="26" spans="1:11" x14ac:dyDescent="0.2">
      <c r="A26" s="271" t="s">
        <v>376</v>
      </c>
      <c r="B26" s="313">
        <v>90775</v>
      </c>
      <c r="C26" s="314">
        <v>13421.699431977213</v>
      </c>
      <c r="D26" s="314">
        <v>13936.57991642546</v>
      </c>
      <c r="E26" s="315">
        <f t="shared" si="0"/>
        <v>514.88048444824744</v>
      </c>
      <c r="F26" s="315">
        <v>0</v>
      </c>
      <c r="G26" s="315">
        <v>0</v>
      </c>
      <c r="H26" s="315">
        <v>0</v>
      </c>
      <c r="I26" s="315">
        <v>0</v>
      </c>
      <c r="K26" s="287"/>
    </row>
    <row r="27" spans="1:11" x14ac:dyDescent="0.2">
      <c r="A27" s="271" t="s">
        <v>377</v>
      </c>
      <c r="B27" s="313">
        <v>44095</v>
      </c>
      <c r="C27" s="314">
        <v>3478.699431977213</v>
      </c>
      <c r="D27" s="314">
        <v>3139.5799164254599</v>
      </c>
      <c r="E27" s="315">
        <f t="shared" si="0"/>
        <v>-339.11951555175301</v>
      </c>
      <c r="F27" s="315">
        <v>341</v>
      </c>
      <c r="G27" s="315">
        <v>0</v>
      </c>
      <c r="H27" s="315">
        <v>0</v>
      </c>
      <c r="I27" s="315">
        <v>0</v>
      </c>
      <c r="K27" s="287"/>
    </row>
    <row r="28" spans="1:11" x14ac:dyDescent="0.2">
      <c r="A28" s="271" t="s">
        <v>378</v>
      </c>
      <c r="B28" s="313">
        <v>66268</v>
      </c>
      <c r="C28" s="314">
        <v>-4914.300568022787</v>
      </c>
      <c r="D28" s="314">
        <v>-5330.4200835745396</v>
      </c>
      <c r="E28" s="315">
        <f t="shared" si="0"/>
        <v>-416.11951555175256</v>
      </c>
      <c r="F28" s="315">
        <v>418</v>
      </c>
      <c r="G28" s="315">
        <v>0</v>
      </c>
      <c r="H28" s="315">
        <v>0</v>
      </c>
      <c r="I28" s="315">
        <v>0</v>
      </c>
      <c r="K28" s="287"/>
    </row>
    <row r="29" spans="1:11" x14ac:dyDescent="0.2">
      <c r="A29" s="271" t="s">
        <v>379</v>
      </c>
      <c r="B29" s="313">
        <v>41386</v>
      </c>
      <c r="C29" s="314">
        <v>4179.699431977213</v>
      </c>
      <c r="D29" s="314">
        <v>3438.5799164254599</v>
      </c>
      <c r="E29" s="315">
        <f t="shared" si="0"/>
        <v>-741.11951555175301</v>
      </c>
      <c r="F29" s="315">
        <v>743</v>
      </c>
      <c r="G29" s="315">
        <v>321</v>
      </c>
      <c r="H29" s="315">
        <v>9</v>
      </c>
      <c r="I29" s="315">
        <v>0</v>
      </c>
    </row>
    <row r="30" spans="1:11" x14ac:dyDescent="0.2">
      <c r="A30" s="271" t="s">
        <v>380</v>
      </c>
      <c r="B30" s="313">
        <v>24595</v>
      </c>
      <c r="C30" s="314">
        <v>5389.699431977213</v>
      </c>
      <c r="D30" s="314">
        <v>5748.5799164254604</v>
      </c>
      <c r="E30" s="315">
        <f t="shared" si="0"/>
        <v>358.88048444824744</v>
      </c>
      <c r="F30" s="315">
        <v>0</v>
      </c>
      <c r="G30" s="315">
        <v>0</v>
      </c>
      <c r="H30" s="315">
        <v>0</v>
      </c>
      <c r="I30" s="315">
        <v>0</v>
      </c>
    </row>
    <row r="31" spans="1:11" x14ac:dyDescent="0.2">
      <c r="A31" s="271" t="s">
        <v>381</v>
      </c>
      <c r="B31" s="313">
        <v>31531</v>
      </c>
      <c r="C31" s="314">
        <v>3810.699431977213</v>
      </c>
      <c r="D31" s="314">
        <v>3919.5799164254599</v>
      </c>
      <c r="E31" s="315">
        <f t="shared" si="0"/>
        <v>108.88048444824699</v>
      </c>
      <c r="F31" s="315">
        <v>0</v>
      </c>
      <c r="G31" s="315">
        <v>0</v>
      </c>
      <c r="H31" s="315">
        <v>0</v>
      </c>
      <c r="I31" s="315">
        <v>0</v>
      </c>
    </row>
    <row r="32" spans="1:11" x14ac:dyDescent="0.2">
      <c r="A32" s="271" t="s">
        <v>382</v>
      </c>
      <c r="B32" s="313">
        <v>11178</v>
      </c>
      <c r="C32" s="314">
        <v>613.69943197721295</v>
      </c>
      <c r="D32" s="314">
        <v>1469.5799164254599</v>
      </c>
      <c r="E32" s="315">
        <f t="shared" si="0"/>
        <v>855.88048444824699</v>
      </c>
      <c r="F32" s="315">
        <v>0</v>
      </c>
      <c r="G32" s="315">
        <v>0</v>
      </c>
      <c r="H32" s="315">
        <v>0</v>
      </c>
      <c r="I32" s="315">
        <v>0</v>
      </c>
    </row>
    <row r="33" spans="1:9" x14ac:dyDescent="0.2">
      <c r="A33" s="271" t="s">
        <v>383</v>
      </c>
      <c r="B33" s="313">
        <v>39727</v>
      </c>
      <c r="C33" s="314">
        <v>2720.699431977213</v>
      </c>
      <c r="D33" s="314">
        <v>3342.5799164254599</v>
      </c>
      <c r="E33" s="315">
        <f t="shared" si="0"/>
        <v>621.88048444824699</v>
      </c>
      <c r="F33" s="315">
        <v>0</v>
      </c>
      <c r="G33" s="315">
        <v>0</v>
      </c>
      <c r="H33" s="315">
        <v>0</v>
      </c>
      <c r="I33" s="315">
        <v>0</v>
      </c>
    </row>
    <row r="34" spans="1:9" x14ac:dyDescent="0.2">
      <c r="A34" s="271" t="s">
        <v>384</v>
      </c>
      <c r="B34" s="313">
        <v>40417</v>
      </c>
      <c r="C34" s="314">
        <v>1190.699431977213</v>
      </c>
      <c r="D34" s="314">
        <v>1490.5799164254599</v>
      </c>
      <c r="E34" s="315">
        <f t="shared" si="0"/>
        <v>299.88048444824699</v>
      </c>
      <c r="F34" s="315">
        <v>0</v>
      </c>
      <c r="G34" s="315">
        <v>0</v>
      </c>
      <c r="H34" s="315">
        <v>0</v>
      </c>
      <c r="I34" s="315">
        <v>0</v>
      </c>
    </row>
    <row r="35" spans="1:9" ht="25.5" x14ac:dyDescent="0.2">
      <c r="A35" s="284" t="s">
        <v>702</v>
      </c>
      <c r="B35" s="313">
        <v>40579</v>
      </c>
      <c r="C35" s="314">
        <v>5867.699431977213</v>
      </c>
      <c r="D35" s="314">
        <v>6147.5799164254604</v>
      </c>
      <c r="E35" s="315">
        <f t="shared" si="0"/>
        <v>279.88048444824744</v>
      </c>
      <c r="F35" s="315">
        <v>0</v>
      </c>
      <c r="G35" s="315">
        <v>0</v>
      </c>
      <c r="H35" s="315">
        <v>0</v>
      </c>
      <c r="I35" s="315">
        <v>0</v>
      </c>
    </row>
    <row r="36" spans="1:9" x14ac:dyDescent="0.2">
      <c r="A36" s="271" t="s">
        <v>387</v>
      </c>
      <c r="B36" s="313">
        <v>13442</v>
      </c>
      <c r="C36" s="314">
        <v>11062.699431977213</v>
      </c>
      <c r="D36" s="314">
        <v>12732.57991642546</v>
      </c>
      <c r="E36" s="315">
        <f t="shared" si="0"/>
        <v>1669.8804844482474</v>
      </c>
      <c r="F36" s="315">
        <v>0</v>
      </c>
      <c r="G36" s="315">
        <v>0</v>
      </c>
      <c r="H36" s="315">
        <v>0</v>
      </c>
      <c r="I36" s="315">
        <v>0</v>
      </c>
    </row>
    <row r="37" spans="1:9" x14ac:dyDescent="0.2">
      <c r="A37" s="271" t="s">
        <v>388</v>
      </c>
      <c r="B37" s="313">
        <v>19936</v>
      </c>
      <c r="C37" s="314">
        <v>980.69943197721295</v>
      </c>
      <c r="D37" s="314">
        <v>1690.5799164254599</v>
      </c>
      <c r="E37" s="315">
        <f t="shared" si="0"/>
        <v>709.88048444824699</v>
      </c>
      <c r="F37" s="315">
        <v>0</v>
      </c>
      <c r="G37" s="315">
        <v>0</v>
      </c>
      <c r="H37" s="315">
        <v>0</v>
      </c>
      <c r="I37" s="315">
        <v>0</v>
      </c>
    </row>
    <row r="38" spans="1:9" x14ac:dyDescent="0.2">
      <c r="A38" s="271" t="s">
        <v>389</v>
      </c>
      <c r="B38" s="313">
        <v>15538</v>
      </c>
      <c r="C38" s="314">
        <v>3713.699431977213</v>
      </c>
      <c r="D38" s="314">
        <v>3805.5799164254599</v>
      </c>
      <c r="E38" s="315">
        <f t="shared" si="0"/>
        <v>91.880484448246989</v>
      </c>
      <c r="F38" s="315">
        <v>0</v>
      </c>
      <c r="G38" s="315">
        <v>0</v>
      </c>
      <c r="H38" s="315">
        <v>0</v>
      </c>
      <c r="I38" s="315">
        <v>0</v>
      </c>
    </row>
    <row r="39" spans="1:9" x14ac:dyDescent="0.2">
      <c r="A39" s="271" t="s">
        <v>390</v>
      </c>
      <c r="B39" s="313">
        <v>20160</v>
      </c>
      <c r="C39" s="314">
        <v>10928.699431977213</v>
      </c>
      <c r="D39" s="314">
        <v>12380.57991642546</v>
      </c>
      <c r="E39" s="315">
        <f t="shared" si="0"/>
        <v>1451.8804844482474</v>
      </c>
      <c r="F39" s="315">
        <v>0</v>
      </c>
      <c r="G39" s="315">
        <v>0</v>
      </c>
      <c r="H39" s="315">
        <v>0</v>
      </c>
      <c r="I39" s="315">
        <v>0</v>
      </c>
    </row>
    <row r="40" spans="1:9" x14ac:dyDescent="0.2">
      <c r="A40" s="271" t="s">
        <v>385</v>
      </c>
      <c r="B40" s="313">
        <v>205015</v>
      </c>
      <c r="C40" s="314">
        <v>2801.699431977213</v>
      </c>
      <c r="D40" s="314">
        <v>2255.5799164254599</v>
      </c>
      <c r="E40" s="315">
        <f t="shared" si="0"/>
        <v>-546.11951555175301</v>
      </c>
      <c r="F40" s="315">
        <v>548</v>
      </c>
      <c r="G40" s="315">
        <v>126</v>
      </c>
      <c r="H40" s="315">
        <v>0</v>
      </c>
      <c r="I40" s="315">
        <v>0</v>
      </c>
    </row>
    <row r="41" spans="1:9" x14ac:dyDescent="0.2">
      <c r="A41" s="271" t="s">
        <v>391</v>
      </c>
      <c r="B41" s="313">
        <v>9146</v>
      </c>
      <c r="C41" s="314">
        <v>7744.699431977213</v>
      </c>
      <c r="D41" s="314">
        <v>8613.5799164254604</v>
      </c>
      <c r="E41" s="315">
        <f t="shared" si="0"/>
        <v>868.88048444824744</v>
      </c>
      <c r="F41" s="315">
        <v>0</v>
      </c>
      <c r="G41" s="315">
        <v>0</v>
      </c>
      <c r="H41" s="315">
        <v>0</v>
      </c>
      <c r="I41" s="315">
        <v>0</v>
      </c>
    </row>
    <row r="42" spans="1:9" x14ac:dyDescent="0.2">
      <c r="A42" s="271" t="s">
        <v>392</v>
      </c>
      <c r="B42" s="313">
        <v>21323</v>
      </c>
      <c r="C42" s="314">
        <v>5441.699431977213</v>
      </c>
      <c r="D42" s="314">
        <v>5808.5799164254604</v>
      </c>
      <c r="E42" s="315">
        <f t="shared" si="0"/>
        <v>366.88048444824744</v>
      </c>
      <c r="F42" s="315">
        <v>0</v>
      </c>
      <c r="G42" s="315">
        <v>0</v>
      </c>
      <c r="H42" s="315">
        <v>0</v>
      </c>
      <c r="I42" s="315">
        <v>0</v>
      </c>
    </row>
    <row r="43" spans="1:9" ht="25.5" x14ac:dyDescent="0.2">
      <c r="A43" s="284" t="s">
        <v>703</v>
      </c>
      <c r="B43" s="313">
        <v>99692</v>
      </c>
      <c r="C43" s="314">
        <v>12065.699431977213</v>
      </c>
      <c r="D43" s="314">
        <v>12502.57991642546</v>
      </c>
      <c r="E43" s="315">
        <f t="shared" si="0"/>
        <v>436.88048444824744</v>
      </c>
      <c r="F43" s="315">
        <v>0</v>
      </c>
      <c r="G43" s="315">
        <v>0</v>
      </c>
      <c r="H43" s="315">
        <v>0</v>
      </c>
      <c r="I43" s="315">
        <v>0</v>
      </c>
    </row>
    <row r="44" spans="1:9" x14ac:dyDescent="0.2">
      <c r="A44" s="271" t="s">
        <v>395</v>
      </c>
      <c r="B44" s="313">
        <v>16083</v>
      </c>
      <c r="C44" s="314">
        <v>11985.699431977213</v>
      </c>
      <c r="D44" s="314">
        <v>12498.57991642546</v>
      </c>
      <c r="E44" s="315">
        <f t="shared" si="0"/>
        <v>512.88048444824744</v>
      </c>
      <c r="F44" s="315">
        <v>0</v>
      </c>
      <c r="G44" s="315">
        <v>0</v>
      </c>
      <c r="H44" s="315">
        <v>0</v>
      </c>
      <c r="I44" s="315">
        <v>0</v>
      </c>
    </row>
    <row r="45" spans="1:9" x14ac:dyDescent="0.2">
      <c r="A45" s="271" t="s">
        <v>396</v>
      </c>
      <c r="B45" s="313">
        <v>10409</v>
      </c>
      <c r="C45" s="314">
        <v>6989.699431977213</v>
      </c>
      <c r="D45" s="314">
        <v>8020.5799164254604</v>
      </c>
      <c r="E45" s="315">
        <f t="shared" si="0"/>
        <v>1030.8804844482474</v>
      </c>
      <c r="F45" s="315">
        <v>0</v>
      </c>
      <c r="G45" s="315">
        <v>0</v>
      </c>
      <c r="H45" s="315">
        <v>0</v>
      </c>
      <c r="I45" s="315">
        <v>0</v>
      </c>
    </row>
    <row r="46" spans="1:9" x14ac:dyDescent="0.2">
      <c r="A46" s="271" t="s">
        <v>397</v>
      </c>
      <c r="B46" s="313">
        <v>32890</v>
      </c>
      <c r="C46" s="314">
        <v>11820.699431977213</v>
      </c>
      <c r="D46" s="314">
        <v>11994.57991642546</v>
      </c>
      <c r="E46" s="315">
        <f t="shared" si="0"/>
        <v>173.88048444824744</v>
      </c>
      <c r="F46" s="315">
        <v>0</v>
      </c>
      <c r="G46" s="315">
        <v>0</v>
      </c>
      <c r="H46" s="315">
        <v>0</v>
      </c>
      <c r="I46" s="315">
        <v>0</v>
      </c>
    </row>
    <row r="47" spans="1:9" x14ac:dyDescent="0.2">
      <c r="A47" s="271" t="s">
        <v>398</v>
      </c>
      <c r="B47" s="313">
        <v>52928</v>
      </c>
      <c r="C47" s="314">
        <v>6895.699431977213</v>
      </c>
      <c r="D47" s="314">
        <v>6392.5799164254604</v>
      </c>
      <c r="E47" s="315">
        <f t="shared" si="0"/>
        <v>-503.11951555175256</v>
      </c>
      <c r="F47" s="315">
        <v>505</v>
      </c>
      <c r="G47" s="315">
        <v>83</v>
      </c>
      <c r="H47" s="315">
        <v>0</v>
      </c>
      <c r="I47" s="315">
        <v>0</v>
      </c>
    </row>
    <row r="48" spans="1:9" x14ac:dyDescent="0.2">
      <c r="A48" s="271" t="s">
        <v>399</v>
      </c>
      <c r="B48" s="313">
        <v>11389</v>
      </c>
      <c r="C48" s="314">
        <v>2510.699431977213</v>
      </c>
      <c r="D48" s="314">
        <v>2662.5799164254599</v>
      </c>
      <c r="E48" s="315">
        <f t="shared" si="0"/>
        <v>151.88048444824699</v>
      </c>
      <c r="F48" s="315">
        <v>0</v>
      </c>
      <c r="G48" s="315">
        <v>0</v>
      </c>
      <c r="H48" s="315">
        <v>0</v>
      </c>
      <c r="I48" s="315">
        <v>0</v>
      </c>
    </row>
    <row r="49" spans="1:9" x14ac:dyDescent="0.2">
      <c r="A49" s="271" t="s">
        <v>400</v>
      </c>
      <c r="B49" s="313">
        <v>33313</v>
      </c>
      <c r="C49" s="314">
        <v>5382.699431977213</v>
      </c>
      <c r="D49" s="314">
        <v>5427.5799164254604</v>
      </c>
      <c r="E49" s="315">
        <f t="shared" si="0"/>
        <v>44.880484448247444</v>
      </c>
      <c r="F49" s="315">
        <v>0</v>
      </c>
      <c r="G49" s="315">
        <v>0</v>
      </c>
      <c r="H49" s="315">
        <v>0</v>
      </c>
      <c r="I49" s="315">
        <v>0</v>
      </c>
    </row>
    <row r="50" spans="1:9" x14ac:dyDescent="0.2">
      <c r="A50" s="271" t="s">
        <v>401</v>
      </c>
      <c r="B50" s="313">
        <v>11635</v>
      </c>
      <c r="C50" s="314">
        <v>384.6994319772129</v>
      </c>
      <c r="D50" s="314">
        <v>373.57991642546</v>
      </c>
      <c r="E50" s="315">
        <f t="shared" si="0"/>
        <v>-11.119515551752897</v>
      </c>
      <c r="F50" s="315">
        <v>13</v>
      </c>
      <c r="G50" s="315">
        <v>0</v>
      </c>
      <c r="H50" s="315">
        <v>0</v>
      </c>
      <c r="I50" s="315">
        <v>0</v>
      </c>
    </row>
    <row r="51" spans="1:9" x14ac:dyDescent="0.2">
      <c r="A51" s="271" t="s">
        <v>402</v>
      </c>
      <c r="B51" s="313">
        <v>8795</v>
      </c>
      <c r="C51" s="314">
        <v>10857.699431977213</v>
      </c>
      <c r="D51" s="314">
        <v>12214.57991642546</v>
      </c>
      <c r="E51" s="315">
        <f t="shared" si="0"/>
        <v>1356.8804844482474</v>
      </c>
      <c r="F51" s="315">
        <v>0</v>
      </c>
      <c r="G51" s="315">
        <v>0</v>
      </c>
      <c r="H51" s="315">
        <v>0</v>
      </c>
      <c r="I51" s="315">
        <v>0</v>
      </c>
    </row>
    <row r="52" spans="1:9" ht="25.5" x14ac:dyDescent="0.2">
      <c r="A52" s="284" t="s">
        <v>704</v>
      </c>
      <c r="B52" s="313">
        <v>5268</v>
      </c>
      <c r="C52" s="314">
        <v>7057.699431977213</v>
      </c>
      <c r="D52" s="314">
        <v>9526.5799164254604</v>
      </c>
      <c r="E52" s="315">
        <f t="shared" si="0"/>
        <v>2468.8804844482474</v>
      </c>
      <c r="F52" s="315">
        <v>0</v>
      </c>
      <c r="G52" s="315">
        <v>0</v>
      </c>
      <c r="H52" s="315">
        <v>0</v>
      </c>
      <c r="I52" s="315">
        <v>0</v>
      </c>
    </row>
    <row r="53" spans="1:9" x14ac:dyDescent="0.2">
      <c r="A53" s="271" t="s">
        <v>405</v>
      </c>
      <c r="B53" s="313">
        <v>20848</v>
      </c>
      <c r="C53" s="314">
        <v>6011.699431977213</v>
      </c>
      <c r="D53" s="314">
        <v>6741.5799164254604</v>
      </c>
      <c r="E53" s="315">
        <f t="shared" si="0"/>
        <v>729.88048444824744</v>
      </c>
      <c r="F53" s="315">
        <v>0</v>
      </c>
      <c r="G53" s="315">
        <v>0</v>
      </c>
      <c r="H53" s="315">
        <v>0</v>
      </c>
      <c r="I53" s="315">
        <v>0</v>
      </c>
    </row>
    <row r="54" spans="1:9" x14ac:dyDescent="0.2">
      <c r="A54" s="271" t="s">
        <v>406</v>
      </c>
      <c r="B54" s="313">
        <v>9796</v>
      </c>
      <c r="C54" s="314">
        <v>9966.699431977213</v>
      </c>
      <c r="D54" s="314">
        <v>11478.57991642546</v>
      </c>
      <c r="E54" s="315">
        <f t="shared" si="0"/>
        <v>1511.8804844482474</v>
      </c>
      <c r="F54" s="315">
        <v>0</v>
      </c>
      <c r="G54" s="315">
        <v>0</v>
      </c>
      <c r="H54" s="315">
        <v>0</v>
      </c>
      <c r="I54" s="315">
        <v>0</v>
      </c>
    </row>
    <row r="55" spans="1:9" x14ac:dyDescent="0.2">
      <c r="A55" s="271" t="s">
        <v>407</v>
      </c>
      <c r="B55" s="313">
        <v>150088</v>
      </c>
      <c r="C55" s="314">
        <v>5170.699431977213</v>
      </c>
      <c r="D55" s="314">
        <v>4637.5799164254604</v>
      </c>
      <c r="E55" s="315">
        <f t="shared" si="0"/>
        <v>-533.11951555175256</v>
      </c>
      <c r="F55" s="315">
        <v>535</v>
      </c>
      <c r="G55" s="315">
        <v>113</v>
      </c>
      <c r="H55" s="315">
        <v>0</v>
      </c>
      <c r="I55" s="315">
        <v>0</v>
      </c>
    </row>
    <row r="56" spans="1:9" x14ac:dyDescent="0.2">
      <c r="A56" s="271" t="s">
        <v>408</v>
      </c>
      <c r="B56" s="313">
        <v>26305</v>
      </c>
      <c r="C56" s="314">
        <v>8073.699431977213</v>
      </c>
      <c r="D56" s="314">
        <v>9045.5799164254604</v>
      </c>
      <c r="E56" s="315">
        <f t="shared" si="0"/>
        <v>971.88048444824744</v>
      </c>
      <c r="F56" s="315">
        <v>0</v>
      </c>
      <c r="G56" s="315">
        <v>0</v>
      </c>
      <c r="H56" s="315">
        <v>0</v>
      </c>
      <c r="I56" s="315">
        <v>0</v>
      </c>
    </row>
    <row r="57" spans="1:9" x14ac:dyDescent="0.2">
      <c r="A57" s="271" t="s">
        <v>409</v>
      </c>
      <c r="B57" s="313">
        <v>42134</v>
      </c>
      <c r="C57" s="314">
        <v>9341.699431977213</v>
      </c>
      <c r="D57" s="314">
        <v>9550.5799164254604</v>
      </c>
      <c r="E57" s="315">
        <f t="shared" si="0"/>
        <v>208.88048444824744</v>
      </c>
      <c r="F57" s="315">
        <v>0</v>
      </c>
      <c r="G57" s="315">
        <v>0</v>
      </c>
      <c r="H57" s="315">
        <v>0</v>
      </c>
      <c r="I57" s="315">
        <v>0</v>
      </c>
    </row>
    <row r="58" spans="1:9" x14ac:dyDescent="0.2">
      <c r="A58" s="271" t="s">
        <v>410</v>
      </c>
      <c r="B58" s="313">
        <v>133696</v>
      </c>
      <c r="C58" s="314">
        <v>8912.699431977213</v>
      </c>
      <c r="D58" s="314">
        <v>9017.5799164254604</v>
      </c>
      <c r="E58" s="315">
        <f t="shared" si="0"/>
        <v>104.88048444824744</v>
      </c>
      <c r="F58" s="315">
        <v>0</v>
      </c>
      <c r="G58" s="315">
        <v>0</v>
      </c>
      <c r="H58" s="315">
        <v>0</v>
      </c>
      <c r="I58" s="315">
        <v>0</v>
      </c>
    </row>
    <row r="59" spans="1:9" x14ac:dyDescent="0.2">
      <c r="A59" s="271" t="s">
        <v>411</v>
      </c>
      <c r="B59" s="313">
        <v>14177</v>
      </c>
      <c r="C59" s="314">
        <v>6464.699431977213</v>
      </c>
      <c r="D59" s="314">
        <v>6558.5799164254604</v>
      </c>
      <c r="E59" s="315">
        <f t="shared" si="0"/>
        <v>93.880484448247444</v>
      </c>
      <c r="F59" s="315">
        <v>0</v>
      </c>
      <c r="G59" s="315">
        <v>0</v>
      </c>
      <c r="H59" s="315">
        <v>0</v>
      </c>
      <c r="I59" s="315">
        <v>0</v>
      </c>
    </row>
    <row r="60" spans="1:9" x14ac:dyDescent="0.2">
      <c r="A60" s="271" t="s">
        <v>412</v>
      </c>
      <c r="B60" s="313">
        <v>7374</v>
      </c>
      <c r="C60" s="314">
        <v>7692.699431977213</v>
      </c>
      <c r="D60" s="314">
        <v>8051.5799164254604</v>
      </c>
      <c r="E60" s="315">
        <f t="shared" si="0"/>
        <v>358.88048444824744</v>
      </c>
      <c r="F60" s="315">
        <v>0</v>
      </c>
      <c r="G60" s="315">
        <v>0</v>
      </c>
      <c r="H60" s="315">
        <v>0</v>
      </c>
      <c r="I60" s="315">
        <v>0</v>
      </c>
    </row>
    <row r="61" spans="1:9" x14ac:dyDescent="0.2">
      <c r="A61" s="271" t="s">
        <v>413</v>
      </c>
      <c r="B61" s="313">
        <v>7596</v>
      </c>
      <c r="C61" s="314">
        <v>9219.699431977213</v>
      </c>
      <c r="D61" s="314">
        <v>10207.57991642546</v>
      </c>
      <c r="E61" s="315">
        <f t="shared" si="0"/>
        <v>987.88048444824744</v>
      </c>
      <c r="F61" s="315">
        <v>0</v>
      </c>
      <c r="G61" s="315">
        <v>0</v>
      </c>
      <c r="H61" s="315">
        <v>0</v>
      </c>
      <c r="I61" s="315">
        <v>0</v>
      </c>
    </row>
    <row r="62" spans="1:9" x14ac:dyDescent="0.2">
      <c r="A62" s="271" t="s">
        <v>414</v>
      </c>
      <c r="B62" s="313">
        <v>3613</v>
      </c>
      <c r="C62" s="314">
        <v>11005.699431977213</v>
      </c>
      <c r="D62" s="314">
        <v>13489.57991642546</v>
      </c>
      <c r="E62" s="315">
        <f t="shared" si="0"/>
        <v>2483.8804844482474</v>
      </c>
      <c r="F62" s="315">
        <v>0</v>
      </c>
      <c r="G62" s="315">
        <v>0</v>
      </c>
      <c r="H62" s="315">
        <v>0</v>
      </c>
      <c r="I62" s="315">
        <v>0</v>
      </c>
    </row>
    <row r="63" spans="1:9" x14ac:dyDescent="0.2">
      <c r="A63" s="271" t="s">
        <v>415</v>
      </c>
      <c r="B63" s="313">
        <v>11455</v>
      </c>
      <c r="C63" s="314">
        <v>9962.699431977213</v>
      </c>
      <c r="D63" s="314">
        <v>10726.57991642546</v>
      </c>
      <c r="E63" s="315">
        <f t="shared" si="0"/>
        <v>763.88048444824744</v>
      </c>
      <c r="F63" s="315">
        <v>0</v>
      </c>
      <c r="G63" s="315">
        <v>0</v>
      </c>
      <c r="H63" s="315">
        <v>0</v>
      </c>
      <c r="I63" s="315">
        <v>0</v>
      </c>
    </row>
    <row r="64" spans="1:9" x14ac:dyDescent="0.2">
      <c r="A64" s="271" t="s">
        <v>416</v>
      </c>
      <c r="B64" s="313">
        <v>5190</v>
      </c>
      <c r="C64" s="314">
        <v>12421.699431977213</v>
      </c>
      <c r="D64" s="314">
        <v>14059.57991642546</v>
      </c>
      <c r="E64" s="315">
        <f t="shared" si="0"/>
        <v>1637.8804844482474</v>
      </c>
      <c r="F64" s="315">
        <v>0</v>
      </c>
      <c r="G64" s="315">
        <v>0</v>
      </c>
      <c r="H64" s="315">
        <v>0</v>
      </c>
      <c r="I64" s="315">
        <v>0</v>
      </c>
    </row>
    <row r="65" spans="1:9" ht="25.5" x14ac:dyDescent="0.2">
      <c r="A65" s="284" t="s">
        <v>705</v>
      </c>
      <c r="B65" s="313">
        <v>6361</v>
      </c>
      <c r="C65" s="314">
        <v>8393.699431977213</v>
      </c>
      <c r="D65" s="314">
        <v>9995.5799164254604</v>
      </c>
      <c r="E65" s="315">
        <f t="shared" si="0"/>
        <v>1601.8804844482474</v>
      </c>
      <c r="F65" s="315">
        <v>0</v>
      </c>
      <c r="G65" s="315">
        <v>0</v>
      </c>
      <c r="H65" s="315">
        <v>0</v>
      </c>
      <c r="I65" s="315">
        <v>0</v>
      </c>
    </row>
    <row r="66" spans="1:9" x14ac:dyDescent="0.2">
      <c r="A66" s="271" t="s">
        <v>419</v>
      </c>
      <c r="B66" s="313">
        <v>16466</v>
      </c>
      <c r="C66" s="314">
        <v>7354.699431977213</v>
      </c>
      <c r="D66" s="314">
        <v>7851.5799164254604</v>
      </c>
      <c r="E66" s="315">
        <f t="shared" si="0"/>
        <v>496.88048444824744</v>
      </c>
      <c r="F66" s="315">
        <v>0</v>
      </c>
      <c r="G66" s="315">
        <v>0</v>
      </c>
      <c r="H66" s="315">
        <v>0</v>
      </c>
      <c r="I66" s="315">
        <v>0</v>
      </c>
    </row>
    <row r="67" spans="1:9" x14ac:dyDescent="0.2">
      <c r="A67" s="271" t="s">
        <v>420</v>
      </c>
      <c r="B67" s="313">
        <v>28691</v>
      </c>
      <c r="C67" s="314">
        <v>9121.699431977213</v>
      </c>
      <c r="D67" s="314">
        <v>8980.5799164254604</v>
      </c>
      <c r="E67" s="315">
        <f t="shared" si="0"/>
        <v>-141.11951555175256</v>
      </c>
      <c r="F67" s="315">
        <v>143</v>
      </c>
      <c r="G67" s="315">
        <v>0</v>
      </c>
      <c r="H67" s="315">
        <v>0</v>
      </c>
      <c r="I67" s="315">
        <v>0</v>
      </c>
    </row>
    <row r="68" spans="1:9" x14ac:dyDescent="0.2">
      <c r="A68" s="271" t="s">
        <v>421</v>
      </c>
      <c r="B68" s="313">
        <v>9388</v>
      </c>
      <c r="C68" s="314">
        <v>6928.699431977213</v>
      </c>
      <c r="D68" s="314">
        <v>7220.5799164254604</v>
      </c>
      <c r="E68" s="315">
        <f t="shared" si="0"/>
        <v>291.88048444824744</v>
      </c>
      <c r="F68" s="315">
        <v>0</v>
      </c>
      <c r="G68" s="315">
        <v>0</v>
      </c>
      <c r="H68" s="315">
        <v>0</v>
      </c>
      <c r="I68" s="315">
        <v>0</v>
      </c>
    </row>
    <row r="69" spans="1:9" x14ac:dyDescent="0.2">
      <c r="A69" s="271" t="s">
        <v>422</v>
      </c>
      <c r="B69" s="313">
        <v>10948</v>
      </c>
      <c r="C69" s="314">
        <v>6639.699431977213</v>
      </c>
      <c r="D69" s="314">
        <v>8002.5799164254604</v>
      </c>
      <c r="E69" s="315">
        <f t="shared" si="0"/>
        <v>1362.8804844482474</v>
      </c>
      <c r="F69" s="315">
        <v>0</v>
      </c>
      <c r="G69" s="315">
        <v>0</v>
      </c>
      <c r="H69" s="315">
        <v>0</v>
      </c>
      <c r="I69" s="315">
        <v>0</v>
      </c>
    </row>
    <row r="70" spans="1:9" x14ac:dyDescent="0.2">
      <c r="A70" s="271" t="s">
        <v>423</v>
      </c>
      <c r="B70" s="313">
        <v>130595</v>
      </c>
      <c r="C70" s="314">
        <v>6247.699431977213</v>
      </c>
      <c r="D70" s="314">
        <v>5856.5799164254604</v>
      </c>
      <c r="E70" s="315">
        <f t="shared" si="0"/>
        <v>-391.11951555175256</v>
      </c>
      <c r="F70" s="315">
        <v>393</v>
      </c>
      <c r="G70" s="315">
        <v>0</v>
      </c>
      <c r="H70" s="315">
        <v>0</v>
      </c>
      <c r="I70" s="315">
        <v>0</v>
      </c>
    </row>
    <row r="71" spans="1:9" x14ac:dyDescent="0.2">
      <c r="A71" s="271" t="s">
        <v>424</v>
      </c>
      <c r="B71" s="313">
        <v>7018</v>
      </c>
      <c r="C71" s="314">
        <v>8632.699431977213</v>
      </c>
      <c r="D71" s="314">
        <v>9586.5799164254604</v>
      </c>
      <c r="E71" s="315">
        <f t="shared" si="0"/>
        <v>953.88048444824744</v>
      </c>
      <c r="F71" s="315">
        <v>0</v>
      </c>
      <c r="G71" s="315">
        <v>0</v>
      </c>
      <c r="H71" s="315">
        <v>0</v>
      </c>
      <c r="I71" s="315">
        <v>0</v>
      </c>
    </row>
    <row r="72" spans="1:9" x14ac:dyDescent="0.2">
      <c r="A72" s="271" t="s">
        <v>425</v>
      </c>
      <c r="B72" s="313">
        <v>29493</v>
      </c>
      <c r="C72" s="314">
        <v>10686.699431977213</v>
      </c>
      <c r="D72" s="314">
        <v>10944.57991642546</v>
      </c>
      <c r="E72" s="315">
        <f t="shared" si="0"/>
        <v>257.88048444824744</v>
      </c>
      <c r="F72" s="315">
        <v>0</v>
      </c>
      <c r="G72" s="315">
        <v>0</v>
      </c>
      <c r="H72" s="315">
        <v>0</v>
      </c>
      <c r="I72" s="315">
        <v>0</v>
      </c>
    </row>
    <row r="73" spans="1:9" x14ac:dyDescent="0.2">
      <c r="A73" s="271" t="s">
        <v>426</v>
      </c>
      <c r="B73" s="313">
        <v>10946</v>
      </c>
      <c r="C73" s="314">
        <v>12190.699431977213</v>
      </c>
      <c r="D73" s="314">
        <v>13395.57991642546</v>
      </c>
      <c r="E73" s="315">
        <f t="shared" si="0"/>
        <v>1204.8804844482474</v>
      </c>
      <c r="F73" s="315">
        <v>0</v>
      </c>
      <c r="G73" s="315">
        <v>0</v>
      </c>
      <c r="H73" s="315">
        <v>0</v>
      </c>
      <c r="I73" s="315">
        <v>0</v>
      </c>
    </row>
    <row r="74" spans="1:9" x14ac:dyDescent="0.2">
      <c r="A74" s="271" t="s">
        <v>427</v>
      </c>
      <c r="B74" s="313">
        <v>18149</v>
      </c>
      <c r="C74" s="314">
        <v>11007.699431977213</v>
      </c>
      <c r="D74" s="314">
        <v>11811.57991642546</v>
      </c>
      <c r="E74" s="315">
        <f t="shared" ref="E74:E137" si="1">D74-C74</f>
        <v>803.88048444824744</v>
      </c>
      <c r="F74" s="315">
        <v>0</v>
      </c>
      <c r="G74" s="315">
        <v>0</v>
      </c>
      <c r="H74" s="315">
        <v>0</v>
      </c>
      <c r="I74" s="315">
        <v>0</v>
      </c>
    </row>
    <row r="75" spans="1:9" x14ac:dyDescent="0.2">
      <c r="A75" s="271" t="s">
        <v>428</v>
      </c>
      <c r="B75" s="313">
        <v>13206</v>
      </c>
      <c r="C75" s="314">
        <v>8537.699431977213</v>
      </c>
      <c r="D75" s="314">
        <v>8906.5799164254604</v>
      </c>
      <c r="E75" s="315">
        <f t="shared" si="1"/>
        <v>368.88048444824744</v>
      </c>
      <c r="F75" s="315">
        <v>0</v>
      </c>
      <c r="G75" s="315">
        <v>0</v>
      </c>
      <c r="H75" s="315">
        <v>0</v>
      </c>
      <c r="I75" s="315">
        <v>0</v>
      </c>
    </row>
    <row r="76" spans="1:9" x14ac:dyDescent="0.2">
      <c r="A76" s="271" t="s">
        <v>429</v>
      </c>
      <c r="B76" s="313">
        <v>26384</v>
      </c>
      <c r="C76" s="314">
        <v>8571.699431977213</v>
      </c>
      <c r="D76" s="314">
        <v>9413.5799164254604</v>
      </c>
      <c r="E76" s="315">
        <f t="shared" si="1"/>
        <v>841.88048444824744</v>
      </c>
      <c r="F76" s="315">
        <v>0</v>
      </c>
      <c r="G76" s="315">
        <v>0</v>
      </c>
      <c r="H76" s="315">
        <v>0</v>
      </c>
      <c r="I76" s="315">
        <v>0</v>
      </c>
    </row>
    <row r="77" spans="1:9" x14ac:dyDescent="0.2">
      <c r="A77" s="271" t="s">
        <v>430</v>
      </c>
      <c r="B77" s="313">
        <v>33106</v>
      </c>
      <c r="C77" s="314">
        <v>6940.699431977213</v>
      </c>
      <c r="D77" s="314">
        <v>6541.5799164254604</v>
      </c>
      <c r="E77" s="315">
        <f t="shared" si="1"/>
        <v>-399.11951555175256</v>
      </c>
      <c r="F77" s="315">
        <v>401</v>
      </c>
      <c r="G77" s="315">
        <v>0</v>
      </c>
      <c r="H77" s="315">
        <v>0</v>
      </c>
      <c r="I77" s="315">
        <v>0</v>
      </c>
    </row>
    <row r="78" spans="1:9" ht="25.5" x14ac:dyDescent="0.2">
      <c r="A78" s="284" t="s">
        <v>706</v>
      </c>
      <c r="B78" s="313">
        <v>19241</v>
      </c>
      <c r="C78" s="314">
        <v>11059.699431977213</v>
      </c>
      <c r="D78" s="314">
        <v>11067.57991642546</v>
      </c>
      <c r="E78" s="315">
        <f t="shared" si="1"/>
        <v>7.8804844482474437</v>
      </c>
      <c r="F78" s="315">
        <v>0</v>
      </c>
      <c r="G78" s="315">
        <v>0</v>
      </c>
      <c r="H78" s="315">
        <v>0</v>
      </c>
      <c r="I78" s="315">
        <v>0</v>
      </c>
    </row>
    <row r="79" spans="1:9" x14ac:dyDescent="0.2">
      <c r="A79" s="271" t="s">
        <v>433</v>
      </c>
      <c r="B79" s="313">
        <v>8017</v>
      </c>
      <c r="C79" s="314">
        <v>13544.699431977213</v>
      </c>
      <c r="D79" s="314">
        <v>13976.57991642546</v>
      </c>
      <c r="E79" s="315">
        <f t="shared" si="1"/>
        <v>431.88048444824744</v>
      </c>
      <c r="F79" s="315">
        <v>0</v>
      </c>
      <c r="G79" s="315">
        <v>0</v>
      </c>
      <c r="H79" s="315">
        <v>0</v>
      </c>
      <c r="I79" s="315">
        <v>0</v>
      </c>
    </row>
    <row r="80" spans="1:9" x14ac:dyDescent="0.2">
      <c r="A80" s="271" t="s">
        <v>434</v>
      </c>
      <c r="B80" s="313">
        <v>27312</v>
      </c>
      <c r="C80" s="314">
        <v>7770.699431977213</v>
      </c>
      <c r="D80" s="314">
        <v>7802.5799164254604</v>
      </c>
      <c r="E80" s="315">
        <f t="shared" si="1"/>
        <v>31.880484448247444</v>
      </c>
      <c r="F80" s="315">
        <v>0</v>
      </c>
      <c r="G80" s="315">
        <v>0</v>
      </c>
      <c r="H80" s="315">
        <v>0</v>
      </c>
      <c r="I80" s="315">
        <v>0</v>
      </c>
    </row>
    <row r="81" spans="1:9" x14ac:dyDescent="0.2">
      <c r="A81" s="271" t="s">
        <v>435</v>
      </c>
      <c r="B81" s="313">
        <v>9499</v>
      </c>
      <c r="C81" s="314">
        <v>11631.699431977213</v>
      </c>
      <c r="D81" s="314">
        <v>12408.57991642546</v>
      </c>
      <c r="E81" s="315">
        <f t="shared" si="1"/>
        <v>776.88048444824744</v>
      </c>
      <c r="F81" s="315">
        <v>0</v>
      </c>
      <c r="G81" s="315">
        <v>0</v>
      </c>
      <c r="H81" s="315">
        <v>0</v>
      </c>
      <c r="I81" s="315">
        <v>0</v>
      </c>
    </row>
    <row r="82" spans="1:9" x14ac:dyDescent="0.2">
      <c r="A82" s="271" t="s">
        <v>436</v>
      </c>
      <c r="B82" s="313">
        <v>12141</v>
      </c>
      <c r="C82" s="314">
        <v>14032.699431977213</v>
      </c>
      <c r="D82" s="314">
        <v>14734.57991642546</v>
      </c>
      <c r="E82" s="315">
        <f t="shared" si="1"/>
        <v>701.88048444824744</v>
      </c>
      <c r="F82" s="315">
        <v>0</v>
      </c>
      <c r="G82" s="315">
        <v>0</v>
      </c>
      <c r="H82" s="315">
        <v>0</v>
      </c>
      <c r="I82" s="315">
        <v>0</v>
      </c>
    </row>
    <row r="83" spans="1:9" x14ac:dyDescent="0.2">
      <c r="A83" s="271" t="s">
        <v>437</v>
      </c>
      <c r="B83" s="313">
        <v>9237</v>
      </c>
      <c r="C83" s="314">
        <v>13576.699431977213</v>
      </c>
      <c r="D83" s="314">
        <v>13528.57991642546</v>
      </c>
      <c r="E83" s="315">
        <f t="shared" si="1"/>
        <v>-48.119515551752556</v>
      </c>
      <c r="F83" s="315">
        <v>50</v>
      </c>
      <c r="G83" s="315">
        <v>0</v>
      </c>
      <c r="H83" s="315">
        <v>0</v>
      </c>
      <c r="I83" s="315">
        <v>0</v>
      </c>
    </row>
    <row r="84" spans="1:9" x14ac:dyDescent="0.2">
      <c r="A84" s="271" t="s">
        <v>438</v>
      </c>
      <c r="B84" s="313">
        <v>85789</v>
      </c>
      <c r="C84" s="314">
        <v>6802.699431977213</v>
      </c>
      <c r="D84" s="314">
        <v>6009.5799164254604</v>
      </c>
      <c r="E84" s="315">
        <f t="shared" si="1"/>
        <v>-793.11951555175256</v>
      </c>
      <c r="F84" s="315">
        <v>795</v>
      </c>
      <c r="G84" s="315">
        <v>373</v>
      </c>
      <c r="H84" s="315">
        <v>61</v>
      </c>
      <c r="I84" s="315">
        <v>0</v>
      </c>
    </row>
    <row r="85" spans="1:9" x14ac:dyDescent="0.2">
      <c r="A85" s="271" t="s">
        <v>439</v>
      </c>
      <c r="B85" s="313">
        <v>15768</v>
      </c>
      <c r="C85" s="314">
        <v>5252.699431977213</v>
      </c>
      <c r="D85" s="314">
        <v>5383.5799164254604</v>
      </c>
      <c r="E85" s="315">
        <f t="shared" si="1"/>
        <v>130.88048444824744</v>
      </c>
      <c r="F85" s="315">
        <v>0</v>
      </c>
      <c r="G85" s="315">
        <v>0</v>
      </c>
      <c r="H85" s="315">
        <v>0</v>
      </c>
      <c r="I85" s="315">
        <v>0</v>
      </c>
    </row>
    <row r="86" spans="1:9" ht="25.5" x14ac:dyDescent="0.2">
      <c r="A86" s="284" t="s">
        <v>707</v>
      </c>
      <c r="B86" s="313">
        <v>10609</v>
      </c>
      <c r="C86" s="314">
        <v>11570.699431977213</v>
      </c>
      <c r="D86" s="314">
        <v>12320.57991642546</v>
      </c>
      <c r="E86" s="315">
        <f t="shared" si="1"/>
        <v>749.88048444824744</v>
      </c>
      <c r="F86" s="315">
        <v>0</v>
      </c>
      <c r="G86" s="315">
        <v>0</v>
      </c>
      <c r="H86" s="315">
        <v>0</v>
      </c>
      <c r="I86" s="315">
        <v>0</v>
      </c>
    </row>
    <row r="87" spans="1:9" x14ac:dyDescent="0.2">
      <c r="A87" s="271" t="s">
        <v>442</v>
      </c>
      <c r="B87" s="313">
        <v>8980</v>
      </c>
      <c r="C87" s="314">
        <v>9353.699431977213</v>
      </c>
      <c r="D87" s="314">
        <v>9284.5799164254604</v>
      </c>
      <c r="E87" s="315">
        <f t="shared" si="1"/>
        <v>-69.119515551752556</v>
      </c>
      <c r="F87" s="315">
        <v>71</v>
      </c>
      <c r="G87" s="315">
        <v>0</v>
      </c>
      <c r="H87" s="315">
        <v>0</v>
      </c>
      <c r="I87" s="315">
        <v>0</v>
      </c>
    </row>
    <row r="88" spans="1:9" x14ac:dyDescent="0.2">
      <c r="A88" s="271" t="s">
        <v>443</v>
      </c>
      <c r="B88" s="313">
        <v>13660</v>
      </c>
      <c r="C88" s="314">
        <v>11670.699431977213</v>
      </c>
      <c r="D88" s="314">
        <v>12688.57991642546</v>
      </c>
      <c r="E88" s="315">
        <f t="shared" si="1"/>
        <v>1017.8804844482474</v>
      </c>
      <c r="F88" s="315">
        <v>0</v>
      </c>
      <c r="G88" s="315">
        <v>0</v>
      </c>
      <c r="H88" s="315">
        <v>0</v>
      </c>
      <c r="I88" s="315">
        <v>0</v>
      </c>
    </row>
    <row r="89" spans="1:9" x14ac:dyDescent="0.2">
      <c r="A89" s="271" t="s">
        <v>444</v>
      </c>
      <c r="B89" s="313">
        <v>5707</v>
      </c>
      <c r="C89" s="314">
        <v>16408.699431977213</v>
      </c>
      <c r="D89" s="314">
        <v>18948.57991642546</v>
      </c>
      <c r="E89" s="315">
        <f t="shared" si="1"/>
        <v>2539.8804844482474</v>
      </c>
      <c r="F89" s="315">
        <v>0</v>
      </c>
      <c r="G89" s="315">
        <v>0</v>
      </c>
      <c r="H89" s="315">
        <v>0</v>
      </c>
      <c r="I89" s="315">
        <v>0</v>
      </c>
    </row>
    <row r="90" spans="1:9" x14ac:dyDescent="0.2">
      <c r="A90" s="271" t="s">
        <v>440</v>
      </c>
      <c r="B90" s="313">
        <v>64017</v>
      </c>
      <c r="C90" s="314">
        <v>5632.699431977213</v>
      </c>
      <c r="D90" s="314">
        <v>5749.5799164254604</v>
      </c>
      <c r="E90" s="315">
        <f t="shared" si="1"/>
        <v>116.88048444824744</v>
      </c>
      <c r="F90" s="315">
        <v>0</v>
      </c>
      <c r="G90" s="315">
        <v>0</v>
      </c>
      <c r="H90" s="315">
        <v>0</v>
      </c>
      <c r="I90" s="315">
        <v>0</v>
      </c>
    </row>
    <row r="91" spans="1:9" x14ac:dyDescent="0.2">
      <c r="A91" s="271" t="s">
        <v>708</v>
      </c>
      <c r="B91" s="313">
        <v>12907</v>
      </c>
      <c r="C91" s="314">
        <v>6907.699431977213</v>
      </c>
      <c r="D91" s="314">
        <v>7067.5799164254604</v>
      </c>
      <c r="E91" s="315">
        <f t="shared" si="1"/>
        <v>159.88048444824744</v>
      </c>
      <c r="F91" s="315">
        <v>0</v>
      </c>
      <c r="G91" s="315">
        <v>0</v>
      </c>
      <c r="H91" s="315">
        <v>0</v>
      </c>
      <c r="I91" s="315">
        <v>0</v>
      </c>
    </row>
    <row r="92" spans="1:9" x14ac:dyDescent="0.2">
      <c r="A92" s="271" t="s">
        <v>446</v>
      </c>
      <c r="B92" s="313">
        <v>14335</v>
      </c>
      <c r="C92" s="314">
        <v>7418.699431977213</v>
      </c>
      <c r="D92" s="314">
        <v>8282.5799164254604</v>
      </c>
      <c r="E92" s="315">
        <f t="shared" si="1"/>
        <v>863.88048444824744</v>
      </c>
      <c r="F92" s="315">
        <v>0</v>
      </c>
      <c r="G92" s="315">
        <v>0</v>
      </c>
      <c r="H92" s="315">
        <v>0</v>
      </c>
      <c r="I92" s="315">
        <v>0</v>
      </c>
    </row>
    <row r="93" spans="1:9" x14ac:dyDescent="0.2">
      <c r="A93" s="271" t="s">
        <v>447</v>
      </c>
      <c r="B93" s="313">
        <v>19480</v>
      </c>
      <c r="C93" s="314">
        <v>10241.699431977213</v>
      </c>
      <c r="D93" s="314">
        <v>10281.57991642546</v>
      </c>
      <c r="E93" s="315">
        <f t="shared" si="1"/>
        <v>39.880484448247444</v>
      </c>
      <c r="F93" s="315">
        <v>0</v>
      </c>
      <c r="G93" s="315">
        <v>0</v>
      </c>
      <c r="H93" s="315">
        <v>0</v>
      </c>
      <c r="I93" s="315">
        <v>0</v>
      </c>
    </row>
    <row r="94" spans="1:9" x14ac:dyDescent="0.2">
      <c r="A94" s="271" t="s">
        <v>448</v>
      </c>
      <c r="B94" s="313">
        <v>26227</v>
      </c>
      <c r="C94" s="314">
        <v>4488.699431977213</v>
      </c>
      <c r="D94" s="314">
        <v>4587.5799164254604</v>
      </c>
      <c r="E94" s="315">
        <f t="shared" si="1"/>
        <v>98.880484448247444</v>
      </c>
      <c r="F94" s="315">
        <v>0</v>
      </c>
      <c r="G94" s="315">
        <v>0</v>
      </c>
      <c r="H94" s="315">
        <v>0</v>
      </c>
      <c r="I94" s="315">
        <v>0</v>
      </c>
    </row>
    <row r="95" spans="1:9" x14ac:dyDescent="0.2">
      <c r="A95" s="271" t="s">
        <v>449</v>
      </c>
      <c r="B95" s="313">
        <v>6873</v>
      </c>
      <c r="C95" s="314">
        <v>11849.699431977213</v>
      </c>
      <c r="D95" s="314">
        <v>13745.57991642546</v>
      </c>
      <c r="E95" s="315">
        <f t="shared" si="1"/>
        <v>1895.8804844482474</v>
      </c>
      <c r="F95" s="315">
        <v>0</v>
      </c>
      <c r="G95" s="315">
        <v>0</v>
      </c>
      <c r="H95" s="315">
        <v>0</v>
      </c>
      <c r="I95" s="315">
        <v>0</v>
      </c>
    </row>
    <row r="96" spans="1:9" x14ac:dyDescent="0.2">
      <c r="A96" s="271" t="s">
        <v>450</v>
      </c>
      <c r="B96" s="313">
        <v>15295</v>
      </c>
      <c r="C96" s="314">
        <v>9264.699431977213</v>
      </c>
      <c r="D96" s="314">
        <v>9775.5799164254604</v>
      </c>
      <c r="E96" s="315">
        <f t="shared" si="1"/>
        <v>510.88048444824744</v>
      </c>
      <c r="F96" s="315">
        <v>0</v>
      </c>
      <c r="G96" s="315">
        <v>0</v>
      </c>
      <c r="H96" s="315">
        <v>0</v>
      </c>
      <c r="I96" s="315">
        <v>0</v>
      </c>
    </row>
    <row r="97" spans="1:9" x14ac:dyDescent="0.2">
      <c r="A97" s="271" t="s">
        <v>451</v>
      </c>
      <c r="B97" s="313">
        <v>35816</v>
      </c>
      <c r="C97" s="314">
        <v>8735.699431977213</v>
      </c>
      <c r="D97" s="314">
        <v>9739.5799164254604</v>
      </c>
      <c r="E97" s="315">
        <f t="shared" si="1"/>
        <v>1003.8804844482474</v>
      </c>
      <c r="F97" s="315">
        <v>0</v>
      </c>
      <c r="G97" s="315">
        <v>0</v>
      </c>
      <c r="H97" s="315">
        <v>0</v>
      </c>
      <c r="I97" s="315">
        <v>0</v>
      </c>
    </row>
    <row r="98" spans="1:9" ht="25.5" x14ac:dyDescent="0.2">
      <c r="A98" s="284" t="s">
        <v>709</v>
      </c>
      <c r="B98" s="313">
        <v>57147</v>
      </c>
      <c r="C98" s="314">
        <v>9560.699431977213</v>
      </c>
      <c r="D98" s="314">
        <v>10250.57991642546</v>
      </c>
      <c r="E98" s="315">
        <f t="shared" si="1"/>
        <v>689.88048444824744</v>
      </c>
      <c r="F98" s="315">
        <v>0</v>
      </c>
      <c r="G98" s="315">
        <v>0</v>
      </c>
      <c r="H98" s="315">
        <v>0</v>
      </c>
      <c r="I98" s="315">
        <v>0</v>
      </c>
    </row>
    <row r="99" spans="1:9" ht="25.5" x14ac:dyDescent="0.2">
      <c r="A99" s="284" t="s">
        <v>710</v>
      </c>
      <c r="B99" s="313">
        <v>31233</v>
      </c>
      <c r="C99" s="314">
        <v>6100.699431977213</v>
      </c>
      <c r="D99" s="314">
        <v>5762.5799164254604</v>
      </c>
      <c r="E99" s="315">
        <f t="shared" si="1"/>
        <v>-338.11951555175256</v>
      </c>
      <c r="F99" s="315">
        <v>340</v>
      </c>
      <c r="G99" s="315">
        <v>0</v>
      </c>
      <c r="H99" s="315">
        <v>0</v>
      </c>
      <c r="I99" s="315">
        <v>0</v>
      </c>
    </row>
    <row r="100" spans="1:9" x14ac:dyDescent="0.2">
      <c r="A100" s="271" t="s">
        <v>456</v>
      </c>
      <c r="B100" s="313">
        <v>64001</v>
      </c>
      <c r="C100" s="314">
        <v>7101.699431977213</v>
      </c>
      <c r="D100" s="314">
        <v>7627.5799164254604</v>
      </c>
      <c r="E100" s="315">
        <f t="shared" si="1"/>
        <v>525.88048444824744</v>
      </c>
      <c r="F100" s="315">
        <v>0</v>
      </c>
      <c r="G100" s="315">
        <v>0</v>
      </c>
      <c r="H100" s="315">
        <v>0</v>
      </c>
      <c r="I100" s="315">
        <v>0</v>
      </c>
    </row>
    <row r="101" spans="1:9" x14ac:dyDescent="0.2">
      <c r="A101" s="271" t="s">
        <v>457</v>
      </c>
      <c r="B101" s="313">
        <v>12902</v>
      </c>
      <c r="C101" s="314">
        <v>7680.699431977213</v>
      </c>
      <c r="D101" s="314">
        <v>7099.5799164254604</v>
      </c>
      <c r="E101" s="315">
        <f t="shared" si="1"/>
        <v>-581.11951555175256</v>
      </c>
      <c r="F101" s="315">
        <v>583</v>
      </c>
      <c r="G101" s="315">
        <v>161</v>
      </c>
      <c r="H101" s="315">
        <v>0</v>
      </c>
      <c r="I101" s="315">
        <v>0</v>
      </c>
    </row>
    <row r="102" spans="1:9" x14ac:dyDescent="0.2">
      <c r="A102" s="271" t="s">
        <v>458</v>
      </c>
      <c r="B102" s="313">
        <v>27870</v>
      </c>
      <c r="C102" s="314">
        <v>7478.699431977213</v>
      </c>
      <c r="D102" s="314">
        <v>7857.5799164254604</v>
      </c>
      <c r="E102" s="315">
        <f t="shared" si="1"/>
        <v>378.88048444824744</v>
      </c>
      <c r="F102" s="315">
        <v>0</v>
      </c>
      <c r="G102" s="315">
        <v>0</v>
      </c>
      <c r="H102" s="315">
        <v>0</v>
      </c>
      <c r="I102" s="315">
        <v>0</v>
      </c>
    </row>
    <row r="103" spans="1:9" x14ac:dyDescent="0.2">
      <c r="A103" s="271" t="s">
        <v>459</v>
      </c>
      <c r="B103" s="313">
        <v>16783</v>
      </c>
      <c r="C103" s="314">
        <v>6714.699431977213</v>
      </c>
      <c r="D103" s="314">
        <v>7451.5799164254604</v>
      </c>
      <c r="E103" s="315">
        <f t="shared" si="1"/>
        <v>736.88048444824744</v>
      </c>
      <c r="F103" s="315">
        <v>0</v>
      </c>
      <c r="G103" s="315">
        <v>0</v>
      </c>
      <c r="H103" s="315">
        <v>0</v>
      </c>
      <c r="I103" s="315">
        <v>0</v>
      </c>
    </row>
    <row r="104" spans="1:9" ht="25.5" x14ac:dyDescent="0.2">
      <c r="A104" s="284" t="s">
        <v>711</v>
      </c>
      <c r="B104" s="313">
        <v>14805</v>
      </c>
      <c r="C104" s="314">
        <v>12508.699431977213</v>
      </c>
      <c r="D104" s="314">
        <v>13781.57991642546</v>
      </c>
      <c r="E104" s="315">
        <f t="shared" si="1"/>
        <v>1272.8804844482474</v>
      </c>
      <c r="F104" s="315">
        <v>0</v>
      </c>
      <c r="G104" s="315">
        <v>0</v>
      </c>
      <c r="H104" s="315">
        <v>0</v>
      </c>
      <c r="I104" s="315">
        <v>0</v>
      </c>
    </row>
    <row r="105" spans="1:9" x14ac:dyDescent="0.2">
      <c r="A105" s="271" t="s">
        <v>462</v>
      </c>
      <c r="B105" s="313">
        <v>12307</v>
      </c>
      <c r="C105" s="314">
        <v>9244.699431977213</v>
      </c>
      <c r="D105" s="314">
        <v>9477.5799164254604</v>
      </c>
      <c r="E105" s="315">
        <f t="shared" si="1"/>
        <v>232.88048444824744</v>
      </c>
      <c r="F105" s="315">
        <v>0</v>
      </c>
      <c r="G105" s="315">
        <v>0</v>
      </c>
      <c r="H105" s="315">
        <v>0</v>
      </c>
      <c r="I105" s="315">
        <v>0</v>
      </c>
    </row>
    <row r="106" spans="1:9" x14ac:dyDescent="0.2">
      <c r="A106" s="271" t="s">
        <v>463</v>
      </c>
      <c r="B106" s="313">
        <v>17159</v>
      </c>
      <c r="C106" s="314">
        <v>12221.699431977213</v>
      </c>
      <c r="D106" s="314">
        <v>13128.57991642546</v>
      </c>
      <c r="E106" s="315">
        <f t="shared" si="1"/>
        <v>906.88048444824744</v>
      </c>
      <c r="F106" s="315">
        <v>0</v>
      </c>
      <c r="G106" s="315">
        <v>0</v>
      </c>
      <c r="H106" s="315">
        <v>0</v>
      </c>
      <c r="I106" s="315">
        <v>0</v>
      </c>
    </row>
    <row r="107" spans="1:9" x14ac:dyDescent="0.2">
      <c r="A107" s="271" t="s">
        <v>464</v>
      </c>
      <c r="B107" s="313">
        <v>14272</v>
      </c>
      <c r="C107" s="314">
        <v>4412.699431977213</v>
      </c>
      <c r="D107" s="314">
        <v>4708.5799164254604</v>
      </c>
      <c r="E107" s="315">
        <f t="shared" si="1"/>
        <v>295.88048444824744</v>
      </c>
      <c r="F107" s="315">
        <v>0</v>
      </c>
      <c r="G107" s="315">
        <v>0</v>
      </c>
      <c r="H107" s="315">
        <v>0</v>
      </c>
      <c r="I107" s="315">
        <v>0</v>
      </c>
    </row>
    <row r="108" spans="1:9" x14ac:dyDescent="0.2">
      <c r="A108" s="271" t="s">
        <v>465</v>
      </c>
      <c r="B108" s="313">
        <v>31826</v>
      </c>
      <c r="C108" s="314">
        <v>10230.699431977213</v>
      </c>
      <c r="D108" s="314">
        <v>10049.57991642546</v>
      </c>
      <c r="E108" s="315">
        <f t="shared" si="1"/>
        <v>-181.11951555175256</v>
      </c>
      <c r="F108" s="315">
        <v>183</v>
      </c>
      <c r="G108" s="315">
        <v>0</v>
      </c>
      <c r="H108" s="315">
        <v>0</v>
      </c>
      <c r="I108" s="315">
        <v>0</v>
      </c>
    </row>
    <row r="109" spans="1:9" x14ac:dyDescent="0.2">
      <c r="A109" s="271" t="s">
        <v>466</v>
      </c>
      <c r="B109" s="313">
        <v>132784</v>
      </c>
      <c r="C109" s="314">
        <v>7893.699431977213</v>
      </c>
      <c r="D109" s="314">
        <v>7562.5799164254604</v>
      </c>
      <c r="E109" s="315">
        <f t="shared" si="1"/>
        <v>-331.11951555175256</v>
      </c>
      <c r="F109" s="315">
        <v>333</v>
      </c>
      <c r="G109" s="315">
        <v>0</v>
      </c>
      <c r="H109" s="315">
        <v>0</v>
      </c>
      <c r="I109" s="315">
        <v>0</v>
      </c>
    </row>
    <row r="110" spans="1:9" x14ac:dyDescent="0.2">
      <c r="A110" s="271" t="s">
        <v>467</v>
      </c>
      <c r="B110" s="313">
        <v>50214</v>
      </c>
      <c r="C110" s="314">
        <v>10884.699431977213</v>
      </c>
      <c r="D110" s="314">
        <v>10809.57991642546</v>
      </c>
      <c r="E110" s="315">
        <f t="shared" si="1"/>
        <v>-75.119515551752556</v>
      </c>
      <c r="F110" s="315">
        <v>77</v>
      </c>
      <c r="G110" s="315">
        <v>0</v>
      </c>
      <c r="H110" s="315">
        <v>0</v>
      </c>
      <c r="I110" s="315">
        <v>0</v>
      </c>
    </row>
    <row r="111" spans="1:9" x14ac:dyDescent="0.2">
      <c r="A111" s="271" t="s">
        <v>712</v>
      </c>
      <c r="B111" s="313">
        <v>25031</v>
      </c>
      <c r="C111" s="314">
        <v>4902.699431977213</v>
      </c>
      <c r="D111" s="314">
        <v>4290.5799164254604</v>
      </c>
      <c r="E111" s="315">
        <f t="shared" si="1"/>
        <v>-612.11951555175256</v>
      </c>
      <c r="F111" s="315">
        <v>614</v>
      </c>
      <c r="G111" s="315">
        <v>192</v>
      </c>
      <c r="H111" s="315">
        <v>0</v>
      </c>
      <c r="I111" s="315">
        <v>0</v>
      </c>
    </row>
    <row r="112" spans="1:9" x14ac:dyDescent="0.2">
      <c r="A112" s="271" t="s">
        <v>469</v>
      </c>
      <c r="B112" s="313">
        <v>14921</v>
      </c>
      <c r="C112" s="314">
        <v>10087.699431977213</v>
      </c>
      <c r="D112" s="314">
        <v>11007.57991642546</v>
      </c>
      <c r="E112" s="315">
        <f t="shared" si="1"/>
        <v>919.88048444824744</v>
      </c>
      <c r="F112" s="315">
        <v>0</v>
      </c>
      <c r="G112" s="315">
        <v>0</v>
      </c>
      <c r="H112" s="315">
        <v>0</v>
      </c>
      <c r="I112" s="315">
        <v>0</v>
      </c>
    </row>
    <row r="113" spans="1:9" x14ac:dyDescent="0.2">
      <c r="A113" s="271" t="s">
        <v>470</v>
      </c>
      <c r="B113" s="313">
        <v>15644</v>
      </c>
      <c r="C113" s="314">
        <v>7560.699431977213</v>
      </c>
      <c r="D113" s="314">
        <v>8390.5799164254604</v>
      </c>
      <c r="E113" s="315">
        <f t="shared" si="1"/>
        <v>829.88048444824744</v>
      </c>
      <c r="F113" s="315">
        <v>0</v>
      </c>
      <c r="G113" s="315">
        <v>0</v>
      </c>
      <c r="H113" s="315">
        <v>0</v>
      </c>
      <c r="I113" s="315">
        <v>0</v>
      </c>
    </row>
    <row r="114" spans="1:9" x14ac:dyDescent="0.2">
      <c r="A114" s="271" t="s">
        <v>471</v>
      </c>
      <c r="B114" s="313">
        <v>16716</v>
      </c>
      <c r="C114" s="314">
        <v>11314.699431977213</v>
      </c>
      <c r="D114" s="314">
        <v>11477.57991642546</v>
      </c>
      <c r="E114" s="315">
        <f t="shared" si="1"/>
        <v>162.88048444824744</v>
      </c>
      <c r="F114" s="315">
        <v>0</v>
      </c>
      <c r="G114" s="315">
        <v>0</v>
      </c>
      <c r="H114" s="315">
        <v>0</v>
      </c>
      <c r="I114" s="315">
        <v>0</v>
      </c>
    </row>
    <row r="115" spans="1:9" x14ac:dyDescent="0.2">
      <c r="A115" s="271" t="s">
        <v>472</v>
      </c>
      <c r="B115" s="313">
        <v>80993</v>
      </c>
      <c r="C115" s="314">
        <v>10001.699431977213</v>
      </c>
      <c r="D115" s="314">
        <v>9891.5799164254604</v>
      </c>
      <c r="E115" s="315">
        <f t="shared" si="1"/>
        <v>-110.11951555175256</v>
      </c>
      <c r="F115" s="315">
        <v>112</v>
      </c>
      <c r="G115" s="315">
        <v>0</v>
      </c>
      <c r="H115" s="315">
        <v>0</v>
      </c>
      <c r="I115" s="315">
        <v>0</v>
      </c>
    </row>
    <row r="116" spans="1:9" x14ac:dyDescent="0.2">
      <c r="A116" s="271" t="s">
        <v>473</v>
      </c>
      <c r="B116" s="313">
        <v>29637</v>
      </c>
      <c r="C116" s="314">
        <v>3496.699431977213</v>
      </c>
      <c r="D116" s="314">
        <v>2510.5799164254599</v>
      </c>
      <c r="E116" s="315">
        <f t="shared" si="1"/>
        <v>-986.11951555175301</v>
      </c>
      <c r="F116" s="315">
        <v>988</v>
      </c>
      <c r="G116" s="315">
        <v>566</v>
      </c>
      <c r="H116" s="315">
        <v>254</v>
      </c>
      <c r="I116" s="315">
        <v>0</v>
      </c>
    </row>
    <row r="117" spans="1:9" x14ac:dyDescent="0.2">
      <c r="A117" s="271" t="s">
        <v>474</v>
      </c>
      <c r="B117" s="313">
        <v>42937</v>
      </c>
      <c r="C117" s="314">
        <v>14142.699431977213</v>
      </c>
      <c r="D117" s="314">
        <v>13757.57991642546</v>
      </c>
      <c r="E117" s="315">
        <f t="shared" si="1"/>
        <v>-385.11951555175256</v>
      </c>
      <c r="F117" s="315">
        <v>387</v>
      </c>
      <c r="G117" s="315">
        <v>0</v>
      </c>
      <c r="H117" s="315">
        <v>0</v>
      </c>
      <c r="I117" s="315">
        <v>0</v>
      </c>
    </row>
    <row r="118" spans="1:9" x14ac:dyDescent="0.2">
      <c r="A118" s="271" t="s">
        <v>475</v>
      </c>
      <c r="B118" s="313">
        <v>22505</v>
      </c>
      <c r="C118" s="314">
        <v>124.6994319772129</v>
      </c>
      <c r="D118" s="314">
        <v>-949.42008357454006</v>
      </c>
      <c r="E118" s="315">
        <f t="shared" si="1"/>
        <v>-1074.119515551753</v>
      </c>
      <c r="F118" s="315">
        <v>1076</v>
      </c>
      <c r="G118" s="315">
        <v>654</v>
      </c>
      <c r="H118" s="315">
        <v>342</v>
      </c>
      <c r="I118" s="315">
        <v>79</v>
      </c>
    </row>
    <row r="119" spans="1:9" x14ac:dyDescent="0.2">
      <c r="A119" s="271" t="s">
        <v>476</v>
      </c>
      <c r="B119" s="313">
        <v>114308</v>
      </c>
      <c r="C119" s="314">
        <v>1468.699431977213</v>
      </c>
      <c r="D119" s="314">
        <v>281.57991642546</v>
      </c>
      <c r="E119" s="315">
        <f t="shared" si="1"/>
        <v>-1187.119515551753</v>
      </c>
      <c r="F119" s="315">
        <v>1189</v>
      </c>
      <c r="G119" s="315">
        <v>767</v>
      </c>
      <c r="H119" s="315">
        <v>455</v>
      </c>
      <c r="I119" s="315">
        <v>192</v>
      </c>
    </row>
    <row r="120" spans="1:9" x14ac:dyDescent="0.2">
      <c r="A120" s="271" t="s">
        <v>477</v>
      </c>
      <c r="B120" s="313">
        <v>312089</v>
      </c>
      <c r="C120" s="314">
        <v>13401.699431977213</v>
      </c>
      <c r="D120" s="314">
        <v>13221.57991642546</v>
      </c>
      <c r="E120" s="315">
        <f t="shared" si="1"/>
        <v>-180.11951555175256</v>
      </c>
      <c r="F120" s="315">
        <v>182</v>
      </c>
      <c r="G120" s="315">
        <v>0</v>
      </c>
      <c r="H120" s="315">
        <v>0</v>
      </c>
      <c r="I120" s="315">
        <v>0</v>
      </c>
    </row>
    <row r="121" spans="1:9" x14ac:dyDescent="0.2">
      <c r="A121" s="271" t="s">
        <v>478</v>
      </c>
      <c r="B121" s="313">
        <v>12686</v>
      </c>
      <c r="C121" s="314">
        <v>11576.699431977213</v>
      </c>
      <c r="D121" s="314">
        <v>11676.57991642546</v>
      </c>
      <c r="E121" s="315">
        <f t="shared" si="1"/>
        <v>99.880484448247444</v>
      </c>
      <c r="F121" s="315">
        <v>0</v>
      </c>
      <c r="G121" s="315">
        <v>0</v>
      </c>
      <c r="H121" s="315">
        <v>0</v>
      </c>
      <c r="I121" s="315">
        <v>0</v>
      </c>
    </row>
    <row r="122" spans="1:9" x14ac:dyDescent="0.2">
      <c r="A122" s="271" t="s">
        <v>479</v>
      </c>
      <c r="B122" s="313">
        <v>7126</v>
      </c>
      <c r="C122" s="314">
        <v>13054.699431977213</v>
      </c>
      <c r="D122" s="314">
        <v>14651.57991642546</v>
      </c>
      <c r="E122" s="315">
        <f t="shared" si="1"/>
        <v>1596.8804844482474</v>
      </c>
      <c r="F122" s="315">
        <v>0</v>
      </c>
      <c r="G122" s="315">
        <v>0</v>
      </c>
      <c r="H122" s="315">
        <v>0</v>
      </c>
      <c r="I122" s="315">
        <v>0</v>
      </c>
    </row>
    <row r="123" spans="1:9" x14ac:dyDescent="0.2">
      <c r="A123" s="271" t="s">
        <v>480</v>
      </c>
      <c r="B123" s="313">
        <v>18928</v>
      </c>
      <c r="C123" s="314">
        <v>9409.699431977213</v>
      </c>
      <c r="D123" s="314">
        <v>9321.5799164254604</v>
      </c>
      <c r="E123" s="315">
        <f t="shared" si="1"/>
        <v>-88.119515551752556</v>
      </c>
      <c r="F123" s="315">
        <v>90</v>
      </c>
      <c r="G123" s="315">
        <v>0</v>
      </c>
      <c r="H123" s="315">
        <v>0</v>
      </c>
      <c r="I123" s="315">
        <v>0</v>
      </c>
    </row>
    <row r="124" spans="1:9" x14ac:dyDescent="0.2">
      <c r="A124" s="271" t="s">
        <v>481</v>
      </c>
      <c r="B124" s="313">
        <v>18403</v>
      </c>
      <c r="C124" s="314">
        <v>7831.699431977213</v>
      </c>
      <c r="D124" s="314">
        <v>8822.5799164254604</v>
      </c>
      <c r="E124" s="315">
        <f t="shared" si="1"/>
        <v>990.88048444824744</v>
      </c>
      <c r="F124" s="315">
        <v>0</v>
      </c>
      <c r="G124" s="315">
        <v>0</v>
      </c>
      <c r="H124" s="315">
        <v>0</v>
      </c>
      <c r="I124" s="315">
        <v>0</v>
      </c>
    </row>
    <row r="125" spans="1:9" x14ac:dyDescent="0.2">
      <c r="A125" s="271" t="s">
        <v>482</v>
      </c>
      <c r="B125" s="313">
        <v>15031</v>
      </c>
      <c r="C125" s="314">
        <v>9053.699431977213</v>
      </c>
      <c r="D125" s="314">
        <v>9983.5799164254604</v>
      </c>
      <c r="E125" s="315">
        <f t="shared" si="1"/>
        <v>929.88048444824744</v>
      </c>
      <c r="F125" s="315">
        <v>0</v>
      </c>
      <c r="G125" s="315">
        <v>0</v>
      </c>
      <c r="H125" s="315">
        <v>0</v>
      </c>
      <c r="I125" s="315">
        <v>0</v>
      </c>
    </row>
    <row r="126" spans="1:9" x14ac:dyDescent="0.2">
      <c r="A126" s="271" t="s">
        <v>483</v>
      </c>
      <c r="B126" s="313">
        <v>22650</v>
      </c>
      <c r="C126" s="314">
        <v>4274.699431977213</v>
      </c>
      <c r="D126" s="314">
        <v>3345.5799164254599</v>
      </c>
      <c r="E126" s="315">
        <f t="shared" si="1"/>
        <v>-929.11951555175301</v>
      </c>
      <c r="F126" s="315">
        <v>931</v>
      </c>
      <c r="G126" s="315">
        <v>509</v>
      </c>
      <c r="H126" s="315">
        <v>197</v>
      </c>
      <c r="I126" s="315">
        <v>0</v>
      </c>
    </row>
    <row r="127" spans="1:9" x14ac:dyDescent="0.2">
      <c r="A127" s="271" t="s">
        <v>484</v>
      </c>
      <c r="B127" s="313">
        <v>13307</v>
      </c>
      <c r="C127" s="314">
        <v>10565.699431977213</v>
      </c>
      <c r="D127" s="314">
        <v>11323.57991642546</v>
      </c>
      <c r="E127" s="315">
        <f t="shared" si="1"/>
        <v>757.88048444824744</v>
      </c>
      <c r="F127" s="315">
        <v>0</v>
      </c>
      <c r="G127" s="315">
        <v>0</v>
      </c>
      <c r="H127" s="315">
        <v>0</v>
      </c>
      <c r="I127" s="315">
        <v>0</v>
      </c>
    </row>
    <row r="128" spans="1:9" x14ac:dyDescent="0.2">
      <c r="A128" s="271" t="s">
        <v>485</v>
      </c>
      <c r="B128" s="313">
        <v>20056</v>
      </c>
      <c r="C128" s="314">
        <v>5077.699431977213</v>
      </c>
      <c r="D128" s="314">
        <v>5319.5799164254604</v>
      </c>
      <c r="E128" s="315">
        <f t="shared" si="1"/>
        <v>241.88048444824744</v>
      </c>
      <c r="F128" s="315">
        <v>0</v>
      </c>
      <c r="G128" s="315">
        <v>0</v>
      </c>
      <c r="H128" s="315">
        <v>0</v>
      </c>
      <c r="I128" s="315">
        <v>0</v>
      </c>
    </row>
    <row r="129" spans="1:9" x14ac:dyDescent="0.2">
      <c r="A129" s="271" t="s">
        <v>486</v>
      </c>
      <c r="B129" s="313">
        <v>12856</v>
      </c>
      <c r="C129" s="314">
        <v>10523.699431977213</v>
      </c>
      <c r="D129" s="314">
        <v>11639.57991642546</v>
      </c>
      <c r="E129" s="315">
        <f t="shared" si="1"/>
        <v>1115.8804844482474</v>
      </c>
      <c r="F129" s="315">
        <v>0</v>
      </c>
      <c r="G129" s="315">
        <v>0</v>
      </c>
      <c r="H129" s="315">
        <v>0</v>
      </c>
      <c r="I129" s="315">
        <v>0</v>
      </c>
    </row>
    <row r="130" spans="1:9" x14ac:dyDescent="0.2">
      <c r="A130" s="271" t="s">
        <v>487</v>
      </c>
      <c r="B130" s="313">
        <v>42775</v>
      </c>
      <c r="C130" s="314">
        <v>9128.699431977213</v>
      </c>
      <c r="D130" s="314">
        <v>8652.5799164254604</v>
      </c>
      <c r="E130" s="315">
        <f t="shared" si="1"/>
        <v>-476.11951555175256</v>
      </c>
      <c r="F130" s="315">
        <v>478</v>
      </c>
      <c r="G130" s="315">
        <v>56</v>
      </c>
      <c r="H130" s="315">
        <v>0</v>
      </c>
      <c r="I130" s="315">
        <v>0</v>
      </c>
    </row>
    <row r="131" spans="1:9" x14ac:dyDescent="0.2">
      <c r="A131" s="271" t="s">
        <v>488</v>
      </c>
      <c r="B131" s="313">
        <v>33833</v>
      </c>
      <c r="C131" s="314">
        <v>-1405.300568022787</v>
      </c>
      <c r="D131" s="314">
        <v>-805.42008357454006</v>
      </c>
      <c r="E131" s="315">
        <f t="shared" si="1"/>
        <v>599.88048444824699</v>
      </c>
      <c r="F131" s="315">
        <v>0</v>
      </c>
      <c r="G131" s="315">
        <v>0</v>
      </c>
      <c r="H131" s="315">
        <v>0</v>
      </c>
      <c r="I131" s="315">
        <v>0</v>
      </c>
    </row>
    <row r="132" spans="1:9" x14ac:dyDescent="0.2">
      <c r="A132" s="271" t="s">
        <v>489</v>
      </c>
      <c r="B132" s="313">
        <v>28590</v>
      </c>
      <c r="C132" s="314">
        <v>5642.699431977213</v>
      </c>
      <c r="D132" s="314">
        <v>5543.5799164254604</v>
      </c>
      <c r="E132" s="315">
        <f t="shared" si="1"/>
        <v>-99.119515551752556</v>
      </c>
      <c r="F132" s="315">
        <v>101</v>
      </c>
      <c r="G132" s="315">
        <v>0</v>
      </c>
      <c r="H132" s="315">
        <v>0</v>
      </c>
      <c r="I132" s="315">
        <v>0</v>
      </c>
    </row>
    <row r="133" spans="1:9" x14ac:dyDescent="0.2">
      <c r="A133" s="271" t="s">
        <v>490</v>
      </c>
      <c r="B133" s="313">
        <v>14898</v>
      </c>
      <c r="C133" s="314">
        <v>14582.699431977213</v>
      </c>
      <c r="D133" s="314">
        <v>14074.57991642546</v>
      </c>
      <c r="E133" s="315">
        <f t="shared" si="1"/>
        <v>-508.11951555175256</v>
      </c>
      <c r="F133" s="315">
        <v>510</v>
      </c>
      <c r="G133" s="315">
        <v>88</v>
      </c>
      <c r="H133" s="315">
        <v>0</v>
      </c>
      <c r="I133" s="315">
        <v>0</v>
      </c>
    </row>
    <row r="134" spans="1:9" x14ac:dyDescent="0.2">
      <c r="A134" s="271" t="s">
        <v>491</v>
      </c>
      <c r="B134" s="313">
        <v>39856</v>
      </c>
      <c r="C134" s="314">
        <v>6323.699431977213</v>
      </c>
      <c r="D134" s="314">
        <v>5561.5799164254604</v>
      </c>
      <c r="E134" s="315">
        <f t="shared" si="1"/>
        <v>-762.11951555175256</v>
      </c>
      <c r="F134" s="315">
        <v>764</v>
      </c>
      <c r="G134" s="315">
        <v>342</v>
      </c>
      <c r="H134" s="315">
        <v>30</v>
      </c>
      <c r="I134" s="315">
        <v>0</v>
      </c>
    </row>
    <row r="135" spans="1:9" x14ac:dyDescent="0.2">
      <c r="A135" s="271" t="s">
        <v>492</v>
      </c>
      <c r="B135" s="313">
        <v>9641</v>
      </c>
      <c r="C135" s="314">
        <v>12233.699431977213</v>
      </c>
      <c r="D135" s="314">
        <v>13540.57991642546</v>
      </c>
      <c r="E135" s="315">
        <f t="shared" si="1"/>
        <v>1306.8804844482474</v>
      </c>
      <c r="F135" s="315">
        <v>0</v>
      </c>
      <c r="G135" s="315">
        <v>0</v>
      </c>
      <c r="H135" s="315">
        <v>0</v>
      </c>
      <c r="I135" s="315">
        <v>0</v>
      </c>
    </row>
    <row r="136" spans="1:9" x14ac:dyDescent="0.2">
      <c r="A136" s="271" t="s">
        <v>493</v>
      </c>
      <c r="B136" s="313">
        <v>13650</v>
      </c>
      <c r="C136" s="314">
        <v>12029.699431977213</v>
      </c>
      <c r="D136" s="314">
        <v>12423.57991642546</v>
      </c>
      <c r="E136" s="315">
        <f t="shared" si="1"/>
        <v>393.88048444824744</v>
      </c>
      <c r="F136" s="315">
        <v>0</v>
      </c>
      <c r="G136" s="315">
        <v>0</v>
      </c>
      <c r="H136" s="315">
        <v>0</v>
      </c>
      <c r="I136" s="315">
        <v>0</v>
      </c>
    </row>
    <row r="137" spans="1:9" ht="25.5" x14ac:dyDescent="0.2">
      <c r="A137" s="284" t="s">
        <v>713</v>
      </c>
      <c r="B137" s="313">
        <v>41738</v>
      </c>
      <c r="C137" s="314">
        <v>8928.699431977213</v>
      </c>
      <c r="D137" s="314">
        <v>9372.5799164254604</v>
      </c>
      <c r="E137" s="315">
        <f t="shared" si="1"/>
        <v>443.88048444824744</v>
      </c>
      <c r="F137" s="315">
        <v>0</v>
      </c>
      <c r="G137" s="315">
        <v>0</v>
      </c>
      <c r="H137" s="315">
        <v>0</v>
      </c>
      <c r="I137" s="315">
        <v>0</v>
      </c>
    </row>
    <row r="138" spans="1:9" x14ac:dyDescent="0.2">
      <c r="A138" s="271" t="s">
        <v>496</v>
      </c>
      <c r="B138" s="313">
        <v>94006</v>
      </c>
      <c r="C138" s="314">
        <v>6399.699431977213</v>
      </c>
      <c r="D138" s="314">
        <v>5946.5799164254604</v>
      </c>
      <c r="E138" s="315">
        <f t="shared" ref="E138:E201" si="2">D138-C138</f>
        <v>-453.11951555175256</v>
      </c>
      <c r="F138" s="315">
        <v>455</v>
      </c>
      <c r="G138" s="315">
        <v>33</v>
      </c>
      <c r="H138" s="315">
        <v>0</v>
      </c>
      <c r="I138" s="315">
        <v>0</v>
      </c>
    </row>
    <row r="139" spans="1:9" x14ac:dyDescent="0.2">
      <c r="A139" s="271" t="s">
        <v>497</v>
      </c>
      <c r="B139" s="313">
        <v>10001</v>
      </c>
      <c r="C139" s="314">
        <v>11217.699431977213</v>
      </c>
      <c r="D139" s="314">
        <v>12005.57991642546</v>
      </c>
      <c r="E139" s="315">
        <f t="shared" si="2"/>
        <v>787.88048444824744</v>
      </c>
      <c r="F139" s="315">
        <v>0</v>
      </c>
      <c r="G139" s="315">
        <v>0</v>
      </c>
      <c r="H139" s="315">
        <v>0</v>
      </c>
      <c r="I139" s="315">
        <v>0</v>
      </c>
    </row>
    <row r="140" spans="1:9" x14ac:dyDescent="0.2">
      <c r="A140" s="271" t="s">
        <v>498</v>
      </c>
      <c r="B140" s="313">
        <v>77266</v>
      </c>
      <c r="C140" s="314">
        <v>1683.699431977213</v>
      </c>
      <c r="D140" s="314">
        <v>1732.5799164254599</v>
      </c>
      <c r="E140" s="315">
        <f t="shared" si="2"/>
        <v>48.880484448246989</v>
      </c>
      <c r="F140" s="315">
        <v>0</v>
      </c>
      <c r="G140" s="315">
        <v>0</v>
      </c>
      <c r="H140" s="315">
        <v>0</v>
      </c>
      <c r="I140" s="315">
        <v>0</v>
      </c>
    </row>
    <row r="141" spans="1:9" x14ac:dyDescent="0.2">
      <c r="A141" s="271" t="s">
        <v>499</v>
      </c>
      <c r="B141" s="313">
        <v>23471</v>
      </c>
      <c r="C141" s="314">
        <v>8538.699431977213</v>
      </c>
      <c r="D141" s="314">
        <v>9040.5799164254604</v>
      </c>
      <c r="E141" s="315">
        <f t="shared" si="2"/>
        <v>501.88048444824744</v>
      </c>
      <c r="F141" s="315">
        <v>0</v>
      </c>
      <c r="G141" s="315">
        <v>0</v>
      </c>
      <c r="H141" s="315">
        <v>0</v>
      </c>
      <c r="I141" s="315">
        <v>0</v>
      </c>
    </row>
    <row r="142" spans="1:9" x14ac:dyDescent="0.2">
      <c r="A142" s="271" t="s">
        <v>500</v>
      </c>
      <c r="B142" s="313">
        <v>59844</v>
      </c>
      <c r="C142" s="314">
        <v>5930.699431977213</v>
      </c>
      <c r="D142" s="314">
        <v>5988.5799164254604</v>
      </c>
      <c r="E142" s="315">
        <f t="shared" si="2"/>
        <v>57.880484448247444</v>
      </c>
      <c r="F142" s="315">
        <v>0</v>
      </c>
      <c r="G142" s="315">
        <v>0</v>
      </c>
      <c r="H142" s="315">
        <v>0</v>
      </c>
      <c r="I142" s="315">
        <v>0</v>
      </c>
    </row>
    <row r="143" spans="1:9" ht="25.5" x14ac:dyDescent="0.2">
      <c r="A143" s="289" t="s">
        <v>714</v>
      </c>
      <c r="B143" s="313">
        <v>27989</v>
      </c>
      <c r="C143" s="314">
        <v>6462.699431977213</v>
      </c>
      <c r="D143" s="314">
        <v>7083.5799164254604</v>
      </c>
      <c r="E143" s="315">
        <f t="shared" si="2"/>
        <v>620.88048444824744</v>
      </c>
      <c r="F143" s="315">
        <v>0</v>
      </c>
      <c r="G143" s="315">
        <v>0</v>
      </c>
      <c r="H143" s="315">
        <v>0</v>
      </c>
      <c r="I143" s="315">
        <v>0</v>
      </c>
    </row>
    <row r="144" spans="1:9" x14ac:dyDescent="0.2">
      <c r="A144" s="271" t="s">
        <v>503</v>
      </c>
      <c r="B144" s="313">
        <v>38565</v>
      </c>
      <c r="C144" s="314">
        <v>6834.699431977213</v>
      </c>
      <c r="D144" s="314">
        <v>6668.5799164254604</v>
      </c>
      <c r="E144" s="315">
        <f t="shared" si="2"/>
        <v>-166.11951555175256</v>
      </c>
      <c r="F144" s="315">
        <v>168</v>
      </c>
      <c r="G144" s="315">
        <v>0</v>
      </c>
      <c r="H144" s="315">
        <v>0</v>
      </c>
      <c r="I144" s="315">
        <v>0</v>
      </c>
    </row>
    <row r="145" spans="1:9" x14ac:dyDescent="0.2">
      <c r="A145" s="271" t="s">
        <v>504</v>
      </c>
      <c r="B145" s="313">
        <v>9549</v>
      </c>
      <c r="C145" s="314">
        <v>14098.699431977213</v>
      </c>
      <c r="D145" s="314">
        <v>14889.57991642546</v>
      </c>
      <c r="E145" s="315">
        <f t="shared" si="2"/>
        <v>790.88048444824744</v>
      </c>
      <c r="F145" s="315">
        <v>0</v>
      </c>
      <c r="G145" s="315">
        <v>0</v>
      </c>
      <c r="H145" s="315">
        <v>0</v>
      </c>
      <c r="I145" s="315">
        <v>0</v>
      </c>
    </row>
    <row r="146" spans="1:9" x14ac:dyDescent="0.2">
      <c r="A146" s="271" t="s">
        <v>505</v>
      </c>
      <c r="B146" s="313">
        <v>8564</v>
      </c>
      <c r="C146" s="314">
        <v>2866.699431977213</v>
      </c>
      <c r="D146" s="314">
        <v>4771.5799164254604</v>
      </c>
      <c r="E146" s="315">
        <f t="shared" si="2"/>
        <v>1904.8804844482474</v>
      </c>
      <c r="F146" s="315">
        <v>0</v>
      </c>
      <c r="G146" s="315">
        <v>0</v>
      </c>
      <c r="H146" s="315">
        <v>0</v>
      </c>
      <c r="I146" s="315">
        <v>0</v>
      </c>
    </row>
    <row r="147" spans="1:9" x14ac:dyDescent="0.2">
      <c r="A147" s="271" t="s">
        <v>506</v>
      </c>
      <c r="B147" s="313">
        <v>105783</v>
      </c>
      <c r="C147" s="314">
        <v>8130.699431977213</v>
      </c>
      <c r="D147" s="314">
        <v>7629.5799164254604</v>
      </c>
      <c r="E147" s="315">
        <f t="shared" si="2"/>
        <v>-501.11951555175256</v>
      </c>
      <c r="F147" s="315">
        <v>503</v>
      </c>
      <c r="G147" s="315">
        <v>81</v>
      </c>
      <c r="H147" s="315">
        <v>0</v>
      </c>
      <c r="I147" s="315">
        <v>0</v>
      </c>
    </row>
    <row r="148" spans="1:9" x14ac:dyDescent="0.2">
      <c r="A148" s="271" t="s">
        <v>507</v>
      </c>
      <c r="B148" s="313">
        <v>4751</v>
      </c>
      <c r="C148" s="314">
        <v>13564.699431977213</v>
      </c>
      <c r="D148" s="314">
        <v>14990.57991642546</v>
      </c>
      <c r="E148" s="315">
        <f t="shared" si="2"/>
        <v>1425.8804844482474</v>
      </c>
      <c r="F148" s="315">
        <v>0</v>
      </c>
      <c r="G148" s="315">
        <v>0</v>
      </c>
      <c r="H148" s="315">
        <v>0</v>
      </c>
      <c r="I148" s="315">
        <v>0</v>
      </c>
    </row>
    <row r="149" spans="1:9" x14ac:dyDescent="0.2">
      <c r="A149" s="271" t="s">
        <v>508</v>
      </c>
      <c r="B149" s="313">
        <v>5532</v>
      </c>
      <c r="C149" s="314">
        <v>9688.699431977213</v>
      </c>
      <c r="D149" s="314">
        <v>11515.57991642546</v>
      </c>
      <c r="E149" s="315">
        <f t="shared" si="2"/>
        <v>1826.8804844482474</v>
      </c>
      <c r="F149" s="315">
        <v>0</v>
      </c>
      <c r="G149" s="315">
        <v>0</v>
      </c>
      <c r="H149" s="315">
        <v>0</v>
      </c>
      <c r="I149" s="315">
        <v>0</v>
      </c>
    </row>
    <row r="150" spans="1:9" x14ac:dyDescent="0.2">
      <c r="A150" s="271" t="s">
        <v>509</v>
      </c>
      <c r="B150" s="313">
        <v>31974</v>
      </c>
      <c r="C150" s="314">
        <v>11610.699431977213</v>
      </c>
      <c r="D150" s="314">
        <v>11553.57991642546</v>
      </c>
      <c r="E150" s="315">
        <f t="shared" si="2"/>
        <v>-57.119515551752556</v>
      </c>
      <c r="F150" s="315">
        <v>59</v>
      </c>
      <c r="G150" s="315">
        <v>0</v>
      </c>
      <c r="H150" s="315">
        <v>0</v>
      </c>
      <c r="I150" s="315">
        <v>0</v>
      </c>
    </row>
    <row r="151" spans="1:9" x14ac:dyDescent="0.2">
      <c r="A151" s="271" t="s">
        <v>510</v>
      </c>
      <c r="B151" s="313">
        <v>6541</v>
      </c>
      <c r="C151" s="314">
        <v>11677.699431977213</v>
      </c>
      <c r="D151" s="314">
        <v>13202.57991642546</v>
      </c>
      <c r="E151" s="315">
        <f t="shared" si="2"/>
        <v>1524.8804844482474</v>
      </c>
      <c r="F151" s="315">
        <v>0</v>
      </c>
      <c r="G151" s="315">
        <v>0</v>
      </c>
      <c r="H151" s="315">
        <v>0</v>
      </c>
      <c r="I151" s="315">
        <v>0</v>
      </c>
    </row>
    <row r="152" spans="1:9" x14ac:dyDescent="0.2">
      <c r="A152" s="271" t="s">
        <v>511</v>
      </c>
      <c r="B152" s="313">
        <v>5619</v>
      </c>
      <c r="C152" s="314">
        <v>8530.699431977213</v>
      </c>
      <c r="D152" s="314">
        <v>10398.57991642546</v>
      </c>
      <c r="E152" s="315">
        <f t="shared" si="2"/>
        <v>1867.8804844482474</v>
      </c>
      <c r="F152" s="315">
        <v>0</v>
      </c>
      <c r="G152" s="315">
        <v>0</v>
      </c>
      <c r="H152" s="315">
        <v>0</v>
      </c>
      <c r="I152" s="315">
        <v>0</v>
      </c>
    </row>
    <row r="153" spans="1:9" x14ac:dyDescent="0.2">
      <c r="A153" s="271" t="s">
        <v>512</v>
      </c>
      <c r="B153" s="313">
        <v>5177</v>
      </c>
      <c r="C153" s="314">
        <v>11519.699431977213</v>
      </c>
      <c r="D153" s="314">
        <v>12735.57991642546</v>
      </c>
      <c r="E153" s="315">
        <f t="shared" si="2"/>
        <v>1215.8804844482474</v>
      </c>
      <c r="F153" s="315">
        <v>0</v>
      </c>
      <c r="G153" s="315">
        <v>0</v>
      </c>
      <c r="H153" s="315">
        <v>0</v>
      </c>
      <c r="I153" s="315">
        <v>0</v>
      </c>
    </row>
    <row r="154" spans="1:9" x14ac:dyDescent="0.2">
      <c r="A154" s="271" t="s">
        <v>513</v>
      </c>
      <c r="B154" s="313">
        <v>532857</v>
      </c>
      <c r="C154" s="314">
        <v>4483.699431977213</v>
      </c>
      <c r="D154" s="314">
        <v>4490.5799164254604</v>
      </c>
      <c r="E154" s="315">
        <f t="shared" si="2"/>
        <v>6.8804844482474437</v>
      </c>
      <c r="F154" s="315">
        <v>0</v>
      </c>
      <c r="G154" s="315">
        <v>0</v>
      </c>
      <c r="H154" s="315">
        <v>0</v>
      </c>
      <c r="I154" s="315">
        <v>0</v>
      </c>
    </row>
    <row r="155" spans="1:9" x14ac:dyDescent="0.2">
      <c r="A155" s="271" t="s">
        <v>514</v>
      </c>
      <c r="B155" s="313">
        <v>13068</v>
      </c>
      <c r="C155" s="314">
        <v>7100.699431977213</v>
      </c>
      <c r="D155" s="314">
        <v>7699.5799164254604</v>
      </c>
      <c r="E155" s="315">
        <f t="shared" si="2"/>
        <v>598.88048444824744</v>
      </c>
      <c r="F155" s="315">
        <v>0</v>
      </c>
      <c r="G155" s="315">
        <v>0</v>
      </c>
      <c r="H155" s="315">
        <v>0</v>
      </c>
      <c r="I155" s="315">
        <v>0</v>
      </c>
    </row>
    <row r="156" spans="1:9" x14ac:dyDescent="0.2">
      <c r="A156" s="271" t="s">
        <v>515</v>
      </c>
      <c r="B156" s="313">
        <v>9260</v>
      </c>
      <c r="C156" s="314">
        <v>8162.699431977213</v>
      </c>
      <c r="D156" s="314">
        <v>9554.5799164254604</v>
      </c>
      <c r="E156" s="315">
        <f t="shared" si="2"/>
        <v>1391.8804844482474</v>
      </c>
      <c r="F156" s="315">
        <v>0</v>
      </c>
      <c r="G156" s="315">
        <v>0</v>
      </c>
      <c r="H156" s="315">
        <v>0</v>
      </c>
      <c r="I156" s="315">
        <v>0</v>
      </c>
    </row>
    <row r="157" spans="1:9" x14ac:dyDescent="0.2">
      <c r="A157" s="271" t="s">
        <v>516</v>
      </c>
      <c r="B157" s="313">
        <v>8807</v>
      </c>
      <c r="C157" s="314">
        <v>8707.699431977213</v>
      </c>
      <c r="D157" s="314">
        <v>9443.5799164254604</v>
      </c>
      <c r="E157" s="315">
        <f t="shared" si="2"/>
        <v>735.88048444824744</v>
      </c>
      <c r="F157" s="315">
        <v>0</v>
      </c>
      <c r="G157" s="315">
        <v>0</v>
      </c>
      <c r="H157" s="315">
        <v>0</v>
      </c>
      <c r="I157" s="315">
        <v>0</v>
      </c>
    </row>
    <row r="158" spans="1:9" x14ac:dyDescent="0.2">
      <c r="A158" s="271" t="s">
        <v>517</v>
      </c>
      <c r="B158" s="313">
        <v>35638</v>
      </c>
      <c r="C158" s="314">
        <v>2770.699431977213</v>
      </c>
      <c r="D158" s="314">
        <v>2736.5799164254599</v>
      </c>
      <c r="E158" s="315">
        <f t="shared" si="2"/>
        <v>-34.119515551753011</v>
      </c>
      <c r="F158" s="315">
        <v>36</v>
      </c>
      <c r="G158" s="315">
        <v>0</v>
      </c>
      <c r="H158" s="315">
        <v>0</v>
      </c>
      <c r="I158" s="315">
        <v>0</v>
      </c>
    </row>
    <row r="159" spans="1:9" x14ac:dyDescent="0.2">
      <c r="A159" s="271" t="s">
        <v>518</v>
      </c>
      <c r="B159" s="313">
        <v>6725</v>
      </c>
      <c r="C159" s="314">
        <v>7136.699431977213</v>
      </c>
      <c r="D159" s="314">
        <v>8239.5799164254604</v>
      </c>
      <c r="E159" s="315">
        <f t="shared" si="2"/>
        <v>1102.8804844482474</v>
      </c>
      <c r="F159" s="315">
        <v>0</v>
      </c>
      <c r="G159" s="315">
        <v>0</v>
      </c>
      <c r="H159" s="315">
        <v>0</v>
      </c>
      <c r="I159" s="315">
        <v>0</v>
      </c>
    </row>
    <row r="160" spans="1:9" x14ac:dyDescent="0.2">
      <c r="A160" s="271" t="s">
        <v>519</v>
      </c>
      <c r="B160" s="313">
        <v>42102</v>
      </c>
      <c r="C160" s="314">
        <v>2055.699431977213</v>
      </c>
      <c r="D160" s="314">
        <v>2673.5799164254599</v>
      </c>
      <c r="E160" s="315">
        <f t="shared" si="2"/>
        <v>617.88048444824699</v>
      </c>
      <c r="F160" s="315">
        <v>0</v>
      </c>
      <c r="G160" s="315">
        <v>0</v>
      </c>
      <c r="H160" s="315">
        <v>0</v>
      </c>
      <c r="I160" s="315">
        <v>0</v>
      </c>
    </row>
    <row r="161" spans="1:9" x14ac:dyDescent="0.2">
      <c r="A161" s="271" t="s">
        <v>520</v>
      </c>
      <c r="B161" s="313">
        <v>39250</v>
      </c>
      <c r="C161" s="314">
        <v>3579.699431977213</v>
      </c>
      <c r="D161" s="314">
        <v>3763.5799164254599</v>
      </c>
      <c r="E161" s="315">
        <f t="shared" si="2"/>
        <v>183.88048444824699</v>
      </c>
      <c r="F161" s="315">
        <v>0</v>
      </c>
      <c r="G161" s="315">
        <v>0</v>
      </c>
      <c r="H161" s="315">
        <v>0</v>
      </c>
      <c r="I161" s="315">
        <v>0</v>
      </c>
    </row>
    <row r="162" spans="1:9" x14ac:dyDescent="0.2">
      <c r="A162" s="271" t="s">
        <v>521</v>
      </c>
      <c r="B162" s="313">
        <v>38359</v>
      </c>
      <c r="C162" s="314">
        <v>5970.699431977213</v>
      </c>
      <c r="D162" s="314">
        <v>6161.5799164254604</v>
      </c>
      <c r="E162" s="315">
        <f t="shared" si="2"/>
        <v>190.88048444824744</v>
      </c>
      <c r="F162" s="315">
        <v>0</v>
      </c>
      <c r="G162" s="315">
        <v>0</v>
      </c>
      <c r="H162" s="315">
        <v>0</v>
      </c>
      <c r="I162" s="315">
        <v>0</v>
      </c>
    </row>
    <row r="163" spans="1:9" x14ac:dyDescent="0.2">
      <c r="A163" s="271" t="s">
        <v>522</v>
      </c>
      <c r="B163" s="313">
        <v>12757</v>
      </c>
      <c r="C163" s="314">
        <v>5442.699431977213</v>
      </c>
      <c r="D163" s="314">
        <v>7579.5799164254604</v>
      </c>
      <c r="E163" s="315">
        <f t="shared" si="2"/>
        <v>2136.8804844482474</v>
      </c>
      <c r="F163" s="315">
        <v>0</v>
      </c>
      <c r="G163" s="315">
        <v>0</v>
      </c>
      <c r="H163" s="315">
        <v>0</v>
      </c>
      <c r="I163" s="315">
        <v>0</v>
      </c>
    </row>
    <row r="164" spans="1:9" x14ac:dyDescent="0.2">
      <c r="A164" s="271" t="s">
        <v>523</v>
      </c>
      <c r="B164" s="313">
        <v>14359</v>
      </c>
      <c r="C164" s="314">
        <v>6027.699431977213</v>
      </c>
      <c r="D164" s="314">
        <v>6545.5799164254604</v>
      </c>
      <c r="E164" s="315">
        <f t="shared" si="2"/>
        <v>517.88048444824744</v>
      </c>
      <c r="F164" s="315">
        <v>0</v>
      </c>
      <c r="G164" s="315">
        <v>0</v>
      </c>
      <c r="H164" s="315">
        <v>0</v>
      </c>
      <c r="I164" s="315">
        <v>0</v>
      </c>
    </row>
    <row r="165" spans="1:9" x14ac:dyDescent="0.2">
      <c r="A165" s="271" t="s">
        <v>524</v>
      </c>
      <c r="B165" s="313">
        <v>23782</v>
      </c>
      <c r="C165" s="314">
        <v>7218.699431977213</v>
      </c>
      <c r="D165" s="314">
        <v>7565.5799164254604</v>
      </c>
      <c r="E165" s="315">
        <f t="shared" si="2"/>
        <v>346.88048444824744</v>
      </c>
      <c r="F165" s="315">
        <v>0</v>
      </c>
      <c r="G165" s="315">
        <v>0</v>
      </c>
      <c r="H165" s="315">
        <v>0</v>
      </c>
      <c r="I165" s="315">
        <v>0</v>
      </c>
    </row>
    <row r="166" spans="1:9" x14ac:dyDescent="0.2">
      <c r="A166" s="271" t="s">
        <v>525</v>
      </c>
      <c r="B166" s="313">
        <v>33687</v>
      </c>
      <c r="C166" s="314">
        <v>9524.699431977213</v>
      </c>
      <c r="D166" s="314">
        <v>10558.57991642546</v>
      </c>
      <c r="E166" s="315">
        <f t="shared" si="2"/>
        <v>1033.8804844482474</v>
      </c>
      <c r="F166" s="315">
        <v>0</v>
      </c>
      <c r="G166" s="315">
        <v>0</v>
      </c>
      <c r="H166" s="315">
        <v>0</v>
      </c>
      <c r="I166" s="315">
        <v>0</v>
      </c>
    </row>
    <row r="167" spans="1:9" x14ac:dyDescent="0.2">
      <c r="A167" s="271" t="s">
        <v>526</v>
      </c>
      <c r="B167" s="313">
        <v>8905</v>
      </c>
      <c r="C167" s="314">
        <v>13960.699431977213</v>
      </c>
      <c r="D167" s="314">
        <v>15109.57991642546</v>
      </c>
      <c r="E167" s="315">
        <f t="shared" si="2"/>
        <v>1148.8804844482474</v>
      </c>
      <c r="F167" s="315">
        <v>0</v>
      </c>
      <c r="G167" s="315">
        <v>0</v>
      </c>
      <c r="H167" s="315">
        <v>0</v>
      </c>
      <c r="I167" s="315">
        <v>0</v>
      </c>
    </row>
    <row r="168" spans="1:9" x14ac:dyDescent="0.2">
      <c r="A168" s="271" t="s">
        <v>527</v>
      </c>
      <c r="B168" s="313">
        <v>10187</v>
      </c>
      <c r="C168" s="314">
        <v>10370.699431977213</v>
      </c>
      <c r="D168" s="314">
        <v>12337.57991642546</v>
      </c>
      <c r="E168" s="315">
        <f t="shared" si="2"/>
        <v>1966.8804844482474</v>
      </c>
      <c r="F168" s="315">
        <v>0</v>
      </c>
      <c r="G168" s="315">
        <v>0</v>
      </c>
      <c r="H168" s="315">
        <v>0</v>
      </c>
      <c r="I168" s="315">
        <v>0</v>
      </c>
    </row>
    <row r="169" spans="1:9" x14ac:dyDescent="0.2">
      <c r="A169" s="271" t="s">
        <v>528</v>
      </c>
      <c r="B169" s="313">
        <v>61964</v>
      </c>
      <c r="C169" s="314">
        <v>2455.699431977213</v>
      </c>
      <c r="D169" s="314">
        <v>1850.5799164254599</v>
      </c>
      <c r="E169" s="315">
        <f t="shared" si="2"/>
        <v>-605.11951555175301</v>
      </c>
      <c r="F169" s="315">
        <v>607</v>
      </c>
      <c r="G169" s="315">
        <v>185</v>
      </c>
      <c r="H169" s="315">
        <v>0</v>
      </c>
      <c r="I169" s="315">
        <v>0</v>
      </c>
    </row>
    <row r="170" spans="1:9" x14ac:dyDescent="0.2">
      <c r="A170" s="271" t="s">
        <v>529</v>
      </c>
      <c r="B170" s="313">
        <v>15046</v>
      </c>
      <c r="C170" s="314">
        <v>3266.699431977213</v>
      </c>
      <c r="D170" s="314">
        <v>4038.5799164254599</v>
      </c>
      <c r="E170" s="315">
        <f t="shared" si="2"/>
        <v>771.88048444824699</v>
      </c>
      <c r="F170" s="315">
        <v>0</v>
      </c>
      <c r="G170" s="315">
        <v>0</v>
      </c>
      <c r="H170" s="315">
        <v>0</v>
      </c>
      <c r="I170" s="315">
        <v>0</v>
      </c>
    </row>
    <row r="171" spans="1:9" x14ac:dyDescent="0.2">
      <c r="A171" s="271" t="s">
        <v>530</v>
      </c>
      <c r="B171" s="313">
        <v>36114</v>
      </c>
      <c r="C171" s="314">
        <v>4271.699431977213</v>
      </c>
      <c r="D171" s="314">
        <v>3399.5799164254599</v>
      </c>
      <c r="E171" s="315">
        <f t="shared" si="2"/>
        <v>-872.11951555175301</v>
      </c>
      <c r="F171" s="315">
        <v>874</v>
      </c>
      <c r="G171" s="315">
        <v>452</v>
      </c>
      <c r="H171" s="315">
        <v>140</v>
      </c>
      <c r="I171" s="315">
        <v>0</v>
      </c>
    </row>
    <row r="172" spans="1:9" x14ac:dyDescent="0.2">
      <c r="A172" s="271" t="s">
        <v>531</v>
      </c>
      <c r="B172" s="313">
        <v>18545</v>
      </c>
      <c r="C172" s="314">
        <v>7932.699431977213</v>
      </c>
      <c r="D172" s="314">
        <v>8168.5799164254604</v>
      </c>
      <c r="E172" s="315">
        <f t="shared" si="2"/>
        <v>235.88048444824744</v>
      </c>
      <c r="F172" s="315">
        <v>0</v>
      </c>
      <c r="G172" s="315">
        <v>0</v>
      </c>
      <c r="H172" s="315">
        <v>0</v>
      </c>
      <c r="I172" s="315">
        <v>0</v>
      </c>
    </row>
    <row r="173" spans="1:9" x14ac:dyDescent="0.2">
      <c r="A173" s="271" t="s">
        <v>532</v>
      </c>
      <c r="B173" s="313">
        <v>52749</v>
      </c>
      <c r="C173" s="314">
        <v>3607.699431977213</v>
      </c>
      <c r="D173" s="314">
        <v>3527.5799164254599</v>
      </c>
      <c r="E173" s="315">
        <f t="shared" si="2"/>
        <v>-80.119515551753011</v>
      </c>
      <c r="F173" s="315">
        <v>82</v>
      </c>
      <c r="G173" s="315">
        <v>0</v>
      </c>
      <c r="H173" s="315">
        <v>0</v>
      </c>
      <c r="I173" s="315">
        <v>0</v>
      </c>
    </row>
    <row r="174" spans="1:9" x14ac:dyDescent="0.2">
      <c r="A174" s="271" t="s">
        <v>533</v>
      </c>
      <c r="B174" s="313">
        <v>8957</v>
      </c>
      <c r="C174" s="314">
        <v>5044.699431977213</v>
      </c>
      <c r="D174" s="314">
        <v>5581.5799164254604</v>
      </c>
      <c r="E174" s="315">
        <f t="shared" si="2"/>
        <v>536.88048444824744</v>
      </c>
      <c r="F174" s="315">
        <v>0</v>
      </c>
      <c r="G174" s="315">
        <v>0</v>
      </c>
      <c r="H174" s="315">
        <v>0</v>
      </c>
      <c r="I174" s="315">
        <v>0</v>
      </c>
    </row>
    <row r="175" spans="1:9" x14ac:dyDescent="0.2">
      <c r="A175" s="271" t="s">
        <v>534</v>
      </c>
      <c r="B175" s="313">
        <v>24924</v>
      </c>
      <c r="C175" s="314">
        <v>2597.699431977213</v>
      </c>
      <c r="D175" s="314">
        <v>3062.5799164254599</v>
      </c>
      <c r="E175" s="315">
        <f t="shared" si="2"/>
        <v>464.88048444824699</v>
      </c>
      <c r="F175" s="315">
        <v>0</v>
      </c>
      <c r="G175" s="315">
        <v>0</v>
      </c>
      <c r="H175" s="315">
        <v>0</v>
      </c>
      <c r="I175" s="315">
        <v>0</v>
      </c>
    </row>
    <row r="176" spans="1:9" x14ac:dyDescent="0.2">
      <c r="A176" s="271" t="s">
        <v>535</v>
      </c>
      <c r="B176" s="313">
        <v>12491</v>
      </c>
      <c r="C176" s="314">
        <v>9895.699431977213</v>
      </c>
      <c r="D176" s="314">
        <v>10588.57991642546</v>
      </c>
      <c r="E176" s="315">
        <f t="shared" si="2"/>
        <v>692.88048444824744</v>
      </c>
      <c r="F176" s="315">
        <v>0</v>
      </c>
      <c r="G176" s="315">
        <v>0</v>
      </c>
      <c r="H176" s="315">
        <v>0</v>
      </c>
      <c r="I176" s="315">
        <v>0</v>
      </c>
    </row>
    <row r="177" spans="1:9" x14ac:dyDescent="0.2">
      <c r="A177" s="271" t="s">
        <v>536</v>
      </c>
      <c r="B177" s="313">
        <v>10294</v>
      </c>
      <c r="C177" s="314">
        <v>10593.699431977213</v>
      </c>
      <c r="D177" s="314">
        <v>12583.57991642546</v>
      </c>
      <c r="E177" s="315">
        <f t="shared" si="2"/>
        <v>1989.8804844482474</v>
      </c>
      <c r="F177" s="315">
        <v>0</v>
      </c>
      <c r="G177" s="315">
        <v>0</v>
      </c>
      <c r="H177" s="315">
        <v>0</v>
      </c>
      <c r="I177" s="315">
        <v>0</v>
      </c>
    </row>
    <row r="178" spans="1:9" x14ac:dyDescent="0.2">
      <c r="A178" s="271" t="s">
        <v>537</v>
      </c>
      <c r="B178" s="313">
        <v>12276</v>
      </c>
      <c r="C178" s="314">
        <v>8523.699431977213</v>
      </c>
      <c r="D178" s="314">
        <v>10421.57991642546</v>
      </c>
      <c r="E178" s="315">
        <f t="shared" si="2"/>
        <v>1897.8804844482474</v>
      </c>
      <c r="F178" s="315">
        <v>0</v>
      </c>
      <c r="G178" s="315">
        <v>0</v>
      </c>
      <c r="H178" s="315">
        <v>0</v>
      </c>
      <c r="I178" s="315">
        <v>0</v>
      </c>
    </row>
    <row r="179" spans="1:9" x14ac:dyDescent="0.2">
      <c r="A179" s="271" t="s">
        <v>538</v>
      </c>
      <c r="B179" s="313">
        <v>10748</v>
      </c>
      <c r="C179" s="314">
        <v>10561.699431977213</v>
      </c>
      <c r="D179" s="314">
        <v>10967.57991642546</v>
      </c>
      <c r="E179" s="315">
        <f t="shared" si="2"/>
        <v>405.88048444824744</v>
      </c>
      <c r="F179" s="315">
        <v>0</v>
      </c>
      <c r="G179" s="315">
        <v>0</v>
      </c>
      <c r="H179" s="315">
        <v>0</v>
      </c>
      <c r="I179" s="315">
        <v>0</v>
      </c>
    </row>
    <row r="180" spans="1:9" x14ac:dyDescent="0.2">
      <c r="A180" s="271" t="s">
        <v>539</v>
      </c>
      <c r="B180" s="313">
        <v>12583</v>
      </c>
      <c r="C180" s="314">
        <v>9259.699431977213</v>
      </c>
      <c r="D180" s="314">
        <v>9742.5799164254604</v>
      </c>
      <c r="E180" s="315">
        <f t="shared" si="2"/>
        <v>482.88048444824744</v>
      </c>
      <c r="F180" s="315">
        <v>0</v>
      </c>
      <c r="G180" s="315">
        <v>0</v>
      </c>
      <c r="H180" s="315">
        <v>0</v>
      </c>
      <c r="I180" s="315">
        <v>0</v>
      </c>
    </row>
    <row r="181" spans="1:9" x14ac:dyDescent="0.2">
      <c r="A181" s="271" t="s">
        <v>540</v>
      </c>
      <c r="B181" s="313">
        <v>15067</v>
      </c>
      <c r="C181" s="314">
        <v>-334.3005680227871</v>
      </c>
      <c r="D181" s="314">
        <v>747.57991642545994</v>
      </c>
      <c r="E181" s="315">
        <f t="shared" si="2"/>
        <v>1081.880484448247</v>
      </c>
      <c r="F181" s="315">
        <v>0</v>
      </c>
      <c r="G181" s="315">
        <v>0</v>
      </c>
      <c r="H181" s="315">
        <v>0</v>
      </c>
      <c r="I181" s="315">
        <v>0</v>
      </c>
    </row>
    <row r="182" spans="1:9" x14ac:dyDescent="0.2">
      <c r="A182" s="271" t="s">
        <v>541</v>
      </c>
      <c r="B182" s="313">
        <v>11546</v>
      </c>
      <c r="C182" s="314">
        <v>10260.699431977213</v>
      </c>
      <c r="D182" s="314">
        <v>11094.57991642546</v>
      </c>
      <c r="E182" s="315">
        <f t="shared" si="2"/>
        <v>833.88048444824744</v>
      </c>
      <c r="F182" s="315">
        <v>0</v>
      </c>
      <c r="G182" s="315">
        <v>0</v>
      </c>
      <c r="H182" s="315">
        <v>0</v>
      </c>
      <c r="I182" s="315">
        <v>0</v>
      </c>
    </row>
    <row r="183" spans="1:9" x14ac:dyDescent="0.2">
      <c r="A183" s="271" t="s">
        <v>542</v>
      </c>
      <c r="B183" s="313">
        <v>56470</v>
      </c>
      <c r="C183" s="314">
        <v>9663.699431977213</v>
      </c>
      <c r="D183" s="314">
        <v>9587.5799164254604</v>
      </c>
      <c r="E183" s="315">
        <f t="shared" si="2"/>
        <v>-76.119515551752556</v>
      </c>
      <c r="F183" s="315">
        <v>78</v>
      </c>
      <c r="G183" s="315">
        <v>0</v>
      </c>
      <c r="H183" s="315">
        <v>0</v>
      </c>
      <c r="I183" s="315">
        <v>0</v>
      </c>
    </row>
    <row r="184" spans="1:9" x14ac:dyDescent="0.2">
      <c r="A184" s="271" t="s">
        <v>543</v>
      </c>
      <c r="B184" s="313">
        <v>8976</v>
      </c>
      <c r="C184" s="314">
        <v>10503.699431977213</v>
      </c>
      <c r="D184" s="314">
        <v>12130.57991642546</v>
      </c>
      <c r="E184" s="315">
        <f t="shared" si="2"/>
        <v>1626.8804844482474</v>
      </c>
      <c r="F184" s="315">
        <v>0</v>
      </c>
      <c r="G184" s="315">
        <v>0</v>
      </c>
      <c r="H184" s="315">
        <v>0</v>
      </c>
      <c r="I184" s="315">
        <v>0</v>
      </c>
    </row>
    <row r="185" spans="1:9" x14ac:dyDescent="0.2">
      <c r="A185" s="271" t="s">
        <v>544</v>
      </c>
      <c r="B185" s="313">
        <v>52956</v>
      </c>
      <c r="C185" s="314">
        <v>8698.699431977213</v>
      </c>
      <c r="D185" s="314">
        <v>8758.5799164254604</v>
      </c>
      <c r="E185" s="315">
        <f t="shared" si="2"/>
        <v>59.880484448247444</v>
      </c>
      <c r="F185" s="315">
        <v>0</v>
      </c>
      <c r="G185" s="315">
        <v>0</v>
      </c>
      <c r="H185" s="315">
        <v>0</v>
      </c>
      <c r="I185" s="315">
        <v>0</v>
      </c>
    </row>
    <row r="186" spans="1:9" x14ac:dyDescent="0.2">
      <c r="A186" s="271" t="s">
        <v>545</v>
      </c>
      <c r="B186" s="313">
        <v>23134</v>
      </c>
      <c r="C186" s="314">
        <v>9532.699431977213</v>
      </c>
      <c r="D186" s="314">
        <v>9812.5799164254604</v>
      </c>
      <c r="E186" s="315">
        <f t="shared" si="2"/>
        <v>279.88048444824744</v>
      </c>
      <c r="F186" s="315">
        <v>0</v>
      </c>
      <c r="G186" s="315">
        <v>0</v>
      </c>
      <c r="H186" s="315">
        <v>0</v>
      </c>
      <c r="I186" s="315">
        <v>0</v>
      </c>
    </row>
    <row r="187" spans="1:9" x14ac:dyDescent="0.2">
      <c r="A187" s="271" t="s">
        <v>546</v>
      </c>
      <c r="B187" s="313">
        <v>15620</v>
      </c>
      <c r="C187" s="314">
        <v>9341.699431977213</v>
      </c>
      <c r="D187" s="314">
        <v>10020.57991642546</v>
      </c>
      <c r="E187" s="315">
        <f t="shared" si="2"/>
        <v>678.88048444824744</v>
      </c>
      <c r="F187" s="315">
        <v>0</v>
      </c>
      <c r="G187" s="315">
        <v>0</v>
      </c>
      <c r="H187" s="315">
        <v>0</v>
      </c>
      <c r="I187" s="315">
        <v>0</v>
      </c>
    </row>
    <row r="188" spans="1:9" x14ac:dyDescent="0.2">
      <c r="A188" s="271" t="s">
        <v>547</v>
      </c>
      <c r="B188" s="313">
        <v>11069</v>
      </c>
      <c r="C188" s="314">
        <v>8507.699431977213</v>
      </c>
      <c r="D188" s="314">
        <v>9467.5799164254604</v>
      </c>
      <c r="E188" s="315">
        <f t="shared" si="2"/>
        <v>959.88048444824744</v>
      </c>
      <c r="F188" s="315">
        <v>0</v>
      </c>
      <c r="G188" s="315">
        <v>0</v>
      </c>
      <c r="H188" s="315">
        <v>0</v>
      </c>
      <c r="I188" s="315">
        <v>0</v>
      </c>
    </row>
    <row r="189" spans="1:9" x14ac:dyDescent="0.2">
      <c r="A189" s="271" t="s">
        <v>548</v>
      </c>
      <c r="B189" s="313">
        <v>37241</v>
      </c>
      <c r="C189" s="314">
        <v>8540.699431977213</v>
      </c>
      <c r="D189" s="314">
        <v>9011.5799164254604</v>
      </c>
      <c r="E189" s="315">
        <f t="shared" si="2"/>
        <v>470.88048444824744</v>
      </c>
      <c r="F189" s="315">
        <v>0</v>
      </c>
      <c r="G189" s="315">
        <v>0</v>
      </c>
      <c r="H189" s="315">
        <v>0</v>
      </c>
      <c r="I189" s="315">
        <v>0</v>
      </c>
    </row>
    <row r="190" spans="1:9" x14ac:dyDescent="0.2">
      <c r="A190" s="271" t="s">
        <v>549</v>
      </c>
      <c r="B190" s="313">
        <v>12202</v>
      </c>
      <c r="C190" s="314">
        <v>13197.699431977213</v>
      </c>
      <c r="D190" s="314">
        <v>13535.57991642546</v>
      </c>
      <c r="E190" s="315">
        <f t="shared" si="2"/>
        <v>337.88048444824744</v>
      </c>
      <c r="F190" s="315">
        <v>0</v>
      </c>
      <c r="G190" s="315">
        <v>0</v>
      </c>
      <c r="H190" s="315">
        <v>0</v>
      </c>
      <c r="I190" s="315">
        <v>0</v>
      </c>
    </row>
    <row r="191" spans="1:9" x14ac:dyDescent="0.2">
      <c r="A191" s="271" t="s">
        <v>550</v>
      </c>
      <c r="B191" s="313">
        <v>12583</v>
      </c>
      <c r="C191" s="314">
        <v>3405.699431977213</v>
      </c>
      <c r="D191" s="314">
        <v>4427.5799164254604</v>
      </c>
      <c r="E191" s="315">
        <f t="shared" si="2"/>
        <v>1021.8804844482474</v>
      </c>
      <c r="F191" s="315">
        <v>0</v>
      </c>
      <c r="G191" s="315">
        <v>0</v>
      </c>
      <c r="H191" s="315">
        <v>0</v>
      </c>
      <c r="I191" s="315">
        <v>0</v>
      </c>
    </row>
    <row r="192" spans="1:9" ht="25.5" x14ac:dyDescent="0.2">
      <c r="A192" s="284" t="s">
        <v>715</v>
      </c>
      <c r="B192" s="313">
        <v>25822</v>
      </c>
      <c r="C192" s="314">
        <v>9974.699431977213</v>
      </c>
      <c r="D192" s="314">
        <v>10845.57991642546</v>
      </c>
      <c r="E192" s="315">
        <f t="shared" si="2"/>
        <v>870.88048444824744</v>
      </c>
      <c r="F192" s="315">
        <v>0</v>
      </c>
      <c r="G192" s="315">
        <v>0</v>
      </c>
      <c r="H192" s="315">
        <v>0</v>
      </c>
      <c r="I192" s="315">
        <v>0</v>
      </c>
    </row>
    <row r="193" spans="1:9" x14ac:dyDescent="0.2">
      <c r="A193" s="271" t="s">
        <v>553</v>
      </c>
      <c r="B193" s="313">
        <v>8455</v>
      </c>
      <c r="C193" s="314">
        <v>14241.699431977213</v>
      </c>
      <c r="D193" s="314">
        <v>15141.57991642546</v>
      </c>
      <c r="E193" s="315">
        <f t="shared" si="2"/>
        <v>899.88048444824744</v>
      </c>
      <c r="F193" s="315">
        <v>0</v>
      </c>
      <c r="G193" s="315">
        <v>0</v>
      </c>
      <c r="H193" s="315">
        <v>0</v>
      </c>
      <c r="I193" s="315">
        <v>0</v>
      </c>
    </row>
    <row r="194" spans="1:9" x14ac:dyDescent="0.2">
      <c r="A194" s="271" t="s">
        <v>554</v>
      </c>
      <c r="B194" s="313">
        <v>10515</v>
      </c>
      <c r="C194" s="314">
        <v>14715.699431977213</v>
      </c>
      <c r="D194" s="314">
        <v>15361.57991642546</v>
      </c>
      <c r="E194" s="315">
        <f t="shared" si="2"/>
        <v>645.88048444824744</v>
      </c>
      <c r="F194" s="315">
        <v>0</v>
      </c>
      <c r="G194" s="315">
        <v>0</v>
      </c>
      <c r="H194" s="315">
        <v>0</v>
      </c>
      <c r="I194" s="315">
        <v>0</v>
      </c>
    </row>
    <row r="195" spans="1:9" x14ac:dyDescent="0.2">
      <c r="A195" s="271" t="s">
        <v>555</v>
      </c>
      <c r="B195" s="313">
        <v>11278</v>
      </c>
      <c r="C195" s="314">
        <v>10153.699431977213</v>
      </c>
      <c r="D195" s="314">
        <v>10903.57991642546</v>
      </c>
      <c r="E195" s="315">
        <f t="shared" si="2"/>
        <v>749.88048444824744</v>
      </c>
      <c r="F195" s="315">
        <v>0</v>
      </c>
      <c r="G195" s="315">
        <v>0</v>
      </c>
      <c r="H195" s="315">
        <v>0</v>
      </c>
      <c r="I195" s="315">
        <v>0</v>
      </c>
    </row>
    <row r="196" spans="1:9" x14ac:dyDescent="0.2">
      <c r="A196" s="271" t="s">
        <v>556</v>
      </c>
      <c r="B196" s="313">
        <v>8925</v>
      </c>
      <c r="C196" s="314">
        <v>8043.699431977213</v>
      </c>
      <c r="D196" s="314">
        <v>9879.5799164254604</v>
      </c>
      <c r="E196" s="315">
        <f t="shared" si="2"/>
        <v>1835.8804844482474</v>
      </c>
      <c r="F196" s="315">
        <v>0</v>
      </c>
      <c r="G196" s="315">
        <v>0</v>
      </c>
      <c r="H196" s="315">
        <v>0</v>
      </c>
      <c r="I196" s="315">
        <v>0</v>
      </c>
    </row>
    <row r="197" spans="1:9" x14ac:dyDescent="0.2">
      <c r="A197" s="271" t="s">
        <v>557</v>
      </c>
      <c r="B197" s="313">
        <v>12080</v>
      </c>
      <c r="C197" s="314">
        <v>11434.699431977213</v>
      </c>
      <c r="D197" s="314">
        <v>13122.57991642546</v>
      </c>
      <c r="E197" s="315">
        <f t="shared" si="2"/>
        <v>1687.8804844482474</v>
      </c>
      <c r="F197" s="315">
        <v>0</v>
      </c>
      <c r="G197" s="315">
        <v>0</v>
      </c>
      <c r="H197" s="315">
        <v>0</v>
      </c>
      <c r="I197" s="315">
        <v>0</v>
      </c>
    </row>
    <row r="198" spans="1:9" x14ac:dyDescent="0.2">
      <c r="A198" s="271" t="s">
        <v>558</v>
      </c>
      <c r="B198" s="313">
        <v>15133</v>
      </c>
      <c r="C198" s="314">
        <v>2149.699431977213</v>
      </c>
      <c r="D198" s="314">
        <v>2098.5799164254599</v>
      </c>
      <c r="E198" s="315">
        <f t="shared" si="2"/>
        <v>-51.119515551753011</v>
      </c>
      <c r="F198" s="315">
        <v>53</v>
      </c>
      <c r="G198" s="315">
        <v>0</v>
      </c>
      <c r="H198" s="315">
        <v>0</v>
      </c>
      <c r="I198" s="315">
        <v>0</v>
      </c>
    </row>
    <row r="199" spans="1:9" x14ac:dyDescent="0.2">
      <c r="A199" s="271" t="s">
        <v>559</v>
      </c>
      <c r="B199" s="313">
        <v>87667</v>
      </c>
      <c r="C199" s="314">
        <v>4990.699431977213</v>
      </c>
      <c r="D199" s="314">
        <v>4943.5799164254604</v>
      </c>
      <c r="E199" s="315">
        <f t="shared" si="2"/>
        <v>-47.119515551752556</v>
      </c>
      <c r="F199" s="315">
        <v>49</v>
      </c>
      <c r="G199" s="315">
        <v>0</v>
      </c>
      <c r="H199" s="315">
        <v>0</v>
      </c>
      <c r="I199" s="315">
        <v>0</v>
      </c>
    </row>
    <row r="200" spans="1:9" x14ac:dyDescent="0.2">
      <c r="A200" s="271" t="s">
        <v>560</v>
      </c>
      <c r="B200" s="313">
        <v>11832</v>
      </c>
      <c r="C200" s="314">
        <v>9571.699431977213</v>
      </c>
      <c r="D200" s="314">
        <v>10582.57991642546</v>
      </c>
      <c r="E200" s="315">
        <f t="shared" si="2"/>
        <v>1010.8804844482474</v>
      </c>
      <c r="F200" s="315">
        <v>0</v>
      </c>
      <c r="G200" s="315">
        <v>0</v>
      </c>
      <c r="H200" s="315">
        <v>0</v>
      </c>
      <c r="I200" s="315">
        <v>0</v>
      </c>
    </row>
    <row r="201" spans="1:9" x14ac:dyDescent="0.2">
      <c r="A201" s="271" t="s">
        <v>561</v>
      </c>
      <c r="B201" s="313">
        <v>23891</v>
      </c>
      <c r="C201" s="314">
        <v>9477.699431977213</v>
      </c>
      <c r="D201" s="314">
        <v>10168.57991642546</v>
      </c>
      <c r="E201" s="315">
        <f t="shared" si="2"/>
        <v>690.88048444824744</v>
      </c>
      <c r="F201" s="315">
        <v>0</v>
      </c>
      <c r="G201" s="315">
        <v>0</v>
      </c>
      <c r="H201" s="315">
        <v>0</v>
      </c>
      <c r="I201" s="315">
        <v>0</v>
      </c>
    </row>
    <row r="202" spans="1:9" x14ac:dyDescent="0.2">
      <c r="A202" s="271" t="s">
        <v>562</v>
      </c>
      <c r="B202" s="313">
        <v>3652</v>
      </c>
      <c r="C202" s="314">
        <v>14332.699431977213</v>
      </c>
      <c r="D202" s="314">
        <v>15328.57991642546</v>
      </c>
      <c r="E202" s="315">
        <f t="shared" ref="E202:E265" si="3">D202-C202</f>
        <v>995.88048444824744</v>
      </c>
      <c r="F202" s="315">
        <v>0</v>
      </c>
      <c r="G202" s="315">
        <v>0</v>
      </c>
      <c r="H202" s="315">
        <v>0</v>
      </c>
      <c r="I202" s="315">
        <v>0</v>
      </c>
    </row>
    <row r="203" spans="1:9" x14ac:dyDescent="0.2">
      <c r="A203" s="271" t="s">
        <v>563</v>
      </c>
      <c r="B203" s="313">
        <v>4125</v>
      </c>
      <c r="C203" s="314">
        <v>12804.699431977213</v>
      </c>
      <c r="D203" s="314">
        <v>13161.57991642546</v>
      </c>
      <c r="E203" s="315">
        <f t="shared" si="3"/>
        <v>356.88048444824744</v>
      </c>
      <c r="F203" s="315">
        <v>0</v>
      </c>
      <c r="G203" s="315">
        <v>0</v>
      </c>
      <c r="H203" s="315">
        <v>0</v>
      </c>
      <c r="I203" s="315">
        <v>0</v>
      </c>
    </row>
    <row r="204" spans="1:9" x14ac:dyDescent="0.2">
      <c r="A204" s="271" t="s">
        <v>564</v>
      </c>
      <c r="B204" s="313">
        <v>13036</v>
      </c>
      <c r="C204" s="314">
        <v>11521.699431977213</v>
      </c>
      <c r="D204" s="314">
        <v>12871.57991642546</v>
      </c>
      <c r="E204" s="315">
        <f t="shared" si="3"/>
        <v>1349.8804844482474</v>
      </c>
      <c r="F204" s="315">
        <v>0</v>
      </c>
      <c r="G204" s="315">
        <v>0</v>
      </c>
      <c r="H204" s="315">
        <v>0</v>
      </c>
      <c r="I204" s="315">
        <v>0</v>
      </c>
    </row>
    <row r="205" spans="1:9" x14ac:dyDescent="0.2">
      <c r="A205" s="271" t="s">
        <v>565</v>
      </c>
      <c r="B205" s="313">
        <v>15301</v>
      </c>
      <c r="C205" s="314">
        <v>12519.699431977213</v>
      </c>
      <c r="D205" s="314">
        <v>13180.57991642546</v>
      </c>
      <c r="E205" s="315">
        <f t="shared" si="3"/>
        <v>660.88048444824744</v>
      </c>
      <c r="F205" s="315">
        <v>0</v>
      </c>
      <c r="G205" s="315">
        <v>0</v>
      </c>
      <c r="H205" s="315">
        <v>0</v>
      </c>
      <c r="I205" s="315">
        <v>0</v>
      </c>
    </row>
    <row r="206" spans="1:9" x14ac:dyDescent="0.2">
      <c r="A206" s="271" t="s">
        <v>566</v>
      </c>
      <c r="B206" s="313">
        <v>12032</v>
      </c>
      <c r="C206" s="314">
        <v>16043.699431977213</v>
      </c>
      <c r="D206" s="314">
        <v>16600.57991642546</v>
      </c>
      <c r="E206" s="315">
        <f t="shared" si="3"/>
        <v>556.88048444824744</v>
      </c>
      <c r="F206" s="315">
        <v>0</v>
      </c>
      <c r="G206" s="315">
        <v>0</v>
      </c>
      <c r="H206" s="315">
        <v>0</v>
      </c>
      <c r="I206" s="315">
        <v>0</v>
      </c>
    </row>
    <row r="207" spans="1:9" x14ac:dyDescent="0.2">
      <c r="A207" s="271" t="s">
        <v>567</v>
      </c>
      <c r="B207" s="313">
        <v>9879</v>
      </c>
      <c r="C207" s="314">
        <v>17036.699431977213</v>
      </c>
      <c r="D207" s="314">
        <v>18387.57991642546</v>
      </c>
      <c r="E207" s="315">
        <f t="shared" si="3"/>
        <v>1350.8804844482474</v>
      </c>
      <c r="F207" s="315">
        <v>0</v>
      </c>
      <c r="G207" s="315">
        <v>0</v>
      </c>
      <c r="H207" s="315">
        <v>0</v>
      </c>
      <c r="I207" s="315">
        <v>0</v>
      </c>
    </row>
    <row r="208" spans="1:9" ht="25.5" x14ac:dyDescent="0.2">
      <c r="A208" s="284" t="s">
        <v>716</v>
      </c>
      <c r="B208" s="313">
        <v>11010</v>
      </c>
      <c r="C208" s="314">
        <v>5434.699431977213</v>
      </c>
      <c r="D208" s="314">
        <v>6288.5799164254604</v>
      </c>
      <c r="E208" s="315">
        <f t="shared" si="3"/>
        <v>853.88048444824744</v>
      </c>
      <c r="F208" s="315">
        <v>0</v>
      </c>
      <c r="G208" s="315">
        <v>0</v>
      </c>
      <c r="H208" s="315">
        <v>0</v>
      </c>
      <c r="I208" s="315">
        <v>0</v>
      </c>
    </row>
    <row r="209" spans="1:9" x14ac:dyDescent="0.2">
      <c r="A209" s="271" t="s">
        <v>570</v>
      </c>
      <c r="B209" s="313">
        <v>9518</v>
      </c>
      <c r="C209" s="314">
        <v>8834.699431977213</v>
      </c>
      <c r="D209" s="314">
        <v>9364.5799164254604</v>
      </c>
      <c r="E209" s="315">
        <f t="shared" si="3"/>
        <v>529.88048444824744</v>
      </c>
      <c r="F209" s="315">
        <v>0</v>
      </c>
      <c r="G209" s="315">
        <v>0</v>
      </c>
      <c r="H209" s="315">
        <v>0</v>
      </c>
      <c r="I209" s="315">
        <v>0</v>
      </c>
    </row>
    <row r="210" spans="1:9" x14ac:dyDescent="0.2">
      <c r="A210" s="271" t="s">
        <v>571</v>
      </c>
      <c r="B210" s="313">
        <v>15255</v>
      </c>
      <c r="C210" s="314">
        <v>9028.699431977213</v>
      </c>
      <c r="D210" s="314">
        <v>9458.5799164254604</v>
      </c>
      <c r="E210" s="315">
        <f t="shared" si="3"/>
        <v>429.88048444824744</v>
      </c>
      <c r="F210" s="315">
        <v>0</v>
      </c>
      <c r="G210" s="315">
        <v>0</v>
      </c>
      <c r="H210" s="315">
        <v>0</v>
      </c>
      <c r="I210" s="315">
        <v>0</v>
      </c>
    </row>
    <row r="211" spans="1:9" x14ac:dyDescent="0.2">
      <c r="A211" s="271" t="s">
        <v>572</v>
      </c>
      <c r="B211" s="313">
        <v>6992</v>
      </c>
      <c r="C211" s="314">
        <v>12415.699431977213</v>
      </c>
      <c r="D211" s="314">
        <v>14196.57991642546</v>
      </c>
      <c r="E211" s="315">
        <f t="shared" si="3"/>
        <v>1780.8804844482474</v>
      </c>
      <c r="F211" s="315">
        <v>0</v>
      </c>
      <c r="G211" s="315">
        <v>0</v>
      </c>
      <c r="H211" s="315">
        <v>0</v>
      </c>
      <c r="I211" s="315">
        <v>0</v>
      </c>
    </row>
    <row r="212" spans="1:9" x14ac:dyDescent="0.2">
      <c r="A212" s="271" t="s">
        <v>573</v>
      </c>
      <c r="B212" s="313">
        <v>29759</v>
      </c>
      <c r="C212" s="314">
        <v>6998.699431977213</v>
      </c>
      <c r="D212" s="314">
        <v>7158.5799164254604</v>
      </c>
      <c r="E212" s="315">
        <f t="shared" si="3"/>
        <v>159.88048444824744</v>
      </c>
      <c r="F212" s="315">
        <v>0</v>
      </c>
      <c r="G212" s="315">
        <v>0</v>
      </c>
      <c r="H212" s="315">
        <v>0</v>
      </c>
      <c r="I212" s="315">
        <v>0</v>
      </c>
    </row>
    <row r="213" spans="1:9" x14ac:dyDescent="0.2">
      <c r="A213" s="271" t="s">
        <v>574</v>
      </c>
      <c r="B213" s="313">
        <v>20861</v>
      </c>
      <c r="C213" s="314">
        <v>9766.699431977213</v>
      </c>
      <c r="D213" s="314">
        <v>10459.57991642546</v>
      </c>
      <c r="E213" s="315">
        <f t="shared" si="3"/>
        <v>692.88048444824744</v>
      </c>
      <c r="F213" s="315">
        <v>0</v>
      </c>
      <c r="G213" s="315">
        <v>0</v>
      </c>
      <c r="H213" s="315">
        <v>0</v>
      </c>
      <c r="I213" s="315">
        <v>0</v>
      </c>
    </row>
    <row r="214" spans="1:9" x14ac:dyDescent="0.2">
      <c r="A214" s="271" t="s">
        <v>575</v>
      </c>
      <c r="B214" s="313">
        <v>5570</v>
      </c>
      <c r="C214" s="314">
        <v>8199.699431977213</v>
      </c>
      <c r="D214" s="314">
        <v>8831.5799164254604</v>
      </c>
      <c r="E214" s="315">
        <f t="shared" si="3"/>
        <v>631.88048444824744</v>
      </c>
      <c r="F214" s="315">
        <v>0</v>
      </c>
      <c r="G214" s="315">
        <v>0</v>
      </c>
      <c r="H214" s="315">
        <v>0</v>
      </c>
      <c r="I214" s="315">
        <v>0</v>
      </c>
    </row>
    <row r="215" spans="1:9" x14ac:dyDescent="0.2">
      <c r="A215" s="271" t="s">
        <v>576</v>
      </c>
      <c r="B215" s="313">
        <v>7296</v>
      </c>
      <c r="C215" s="314">
        <v>7105.699431977213</v>
      </c>
      <c r="D215" s="314">
        <v>9264.5799164254604</v>
      </c>
      <c r="E215" s="315">
        <f t="shared" si="3"/>
        <v>2158.8804844482474</v>
      </c>
      <c r="F215" s="315">
        <v>0</v>
      </c>
      <c r="G215" s="315">
        <v>0</v>
      </c>
      <c r="H215" s="315">
        <v>0</v>
      </c>
      <c r="I215" s="315">
        <v>0</v>
      </c>
    </row>
    <row r="216" spans="1:9" x14ac:dyDescent="0.2">
      <c r="A216" s="271" t="s">
        <v>577</v>
      </c>
      <c r="B216" s="313">
        <v>23116</v>
      </c>
      <c r="C216" s="314">
        <v>8773.699431977213</v>
      </c>
      <c r="D216" s="314">
        <v>9174.5799164254604</v>
      </c>
      <c r="E216" s="315">
        <f t="shared" si="3"/>
        <v>400.88048444824744</v>
      </c>
      <c r="F216" s="315">
        <v>0</v>
      </c>
      <c r="G216" s="315">
        <v>0</v>
      </c>
      <c r="H216" s="315">
        <v>0</v>
      </c>
      <c r="I216" s="315">
        <v>0</v>
      </c>
    </row>
    <row r="217" spans="1:9" x14ac:dyDescent="0.2">
      <c r="A217" s="271" t="s">
        <v>578</v>
      </c>
      <c r="B217" s="313">
        <v>4848</v>
      </c>
      <c r="C217" s="314">
        <v>13036.699431977213</v>
      </c>
      <c r="D217" s="314">
        <v>15014.57991642546</v>
      </c>
      <c r="E217" s="315">
        <f t="shared" si="3"/>
        <v>1977.8804844482474</v>
      </c>
      <c r="F217" s="315">
        <v>0</v>
      </c>
      <c r="G217" s="315">
        <v>0</v>
      </c>
      <c r="H217" s="315">
        <v>0</v>
      </c>
      <c r="I217" s="315">
        <v>0</v>
      </c>
    </row>
    <row r="218" spans="1:9" x14ac:dyDescent="0.2">
      <c r="A218" s="271" t="s">
        <v>579</v>
      </c>
      <c r="B218" s="313">
        <v>10390</v>
      </c>
      <c r="C218" s="314">
        <v>7590.699431977213</v>
      </c>
      <c r="D218" s="314">
        <v>8625.5799164254604</v>
      </c>
      <c r="E218" s="315">
        <f t="shared" si="3"/>
        <v>1034.8804844482474</v>
      </c>
      <c r="F218" s="315">
        <v>0</v>
      </c>
      <c r="G218" s="315">
        <v>0</v>
      </c>
      <c r="H218" s="315">
        <v>0</v>
      </c>
      <c r="I218" s="315">
        <v>0</v>
      </c>
    </row>
    <row r="219" spans="1:9" x14ac:dyDescent="0.2">
      <c r="A219" s="271" t="s">
        <v>568</v>
      </c>
      <c r="B219" s="313">
        <v>140451</v>
      </c>
      <c r="C219" s="314">
        <v>8275.699431977213</v>
      </c>
      <c r="D219" s="314">
        <v>8068.5799164254604</v>
      </c>
      <c r="E219" s="315">
        <f t="shared" si="3"/>
        <v>-207.11951555175256</v>
      </c>
      <c r="F219" s="315">
        <v>209</v>
      </c>
      <c r="G219" s="315">
        <v>0</v>
      </c>
      <c r="H219" s="315">
        <v>0</v>
      </c>
      <c r="I219" s="315">
        <v>0</v>
      </c>
    </row>
    <row r="220" spans="1:9" ht="25.5" x14ac:dyDescent="0.2">
      <c r="A220" s="284" t="s">
        <v>717</v>
      </c>
      <c r="B220" s="313">
        <v>13460</v>
      </c>
      <c r="C220" s="314">
        <v>9806.699431977213</v>
      </c>
      <c r="D220" s="314">
        <v>10332.57991642546</v>
      </c>
      <c r="E220" s="315">
        <f t="shared" si="3"/>
        <v>525.88048444824744</v>
      </c>
      <c r="F220" s="315">
        <v>0</v>
      </c>
      <c r="G220" s="315">
        <v>0</v>
      </c>
      <c r="H220" s="315">
        <v>0</v>
      </c>
      <c r="I220" s="315">
        <v>0</v>
      </c>
    </row>
    <row r="221" spans="1:9" x14ac:dyDescent="0.2">
      <c r="A221" s="271" t="s">
        <v>582</v>
      </c>
      <c r="B221" s="313">
        <v>12819</v>
      </c>
      <c r="C221" s="314">
        <v>8390.699431977213</v>
      </c>
      <c r="D221" s="314">
        <v>7250.5799164254604</v>
      </c>
      <c r="E221" s="315">
        <f t="shared" si="3"/>
        <v>-1140.1195155517526</v>
      </c>
      <c r="F221" s="315">
        <v>1142</v>
      </c>
      <c r="G221" s="315">
        <v>720</v>
      </c>
      <c r="H221" s="315">
        <v>408</v>
      </c>
      <c r="I221" s="315">
        <v>145</v>
      </c>
    </row>
    <row r="222" spans="1:9" x14ac:dyDescent="0.2">
      <c r="A222" s="271" t="s">
        <v>583</v>
      </c>
      <c r="B222" s="313">
        <v>15492</v>
      </c>
      <c r="C222" s="314">
        <v>10121.699431977213</v>
      </c>
      <c r="D222" s="314">
        <v>9612.5799164254604</v>
      </c>
      <c r="E222" s="315">
        <f t="shared" si="3"/>
        <v>-509.11951555175256</v>
      </c>
      <c r="F222" s="315">
        <v>511</v>
      </c>
      <c r="G222" s="315">
        <v>89</v>
      </c>
      <c r="H222" s="315">
        <v>0</v>
      </c>
      <c r="I222" s="315">
        <v>0</v>
      </c>
    </row>
    <row r="223" spans="1:9" x14ac:dyDescent="0.2">
      <c r="A223" s="271" t="s">
        <v>584</v>
      </c>
      <c r="B223" s="313">
        <v>8160</v>
      </c>
      <c r="C223" s="314">
        <v>6875.699431977213</v>
      </c>
      <c r="D223" s="314">
        <v>6866.5799164254604</v>
      </c>
      <c r="E223" s="315">
        <f t="shared" si="3"/>
        <v>-9.1195155517525563</v>
      </c>
      <c r="F223" s="315">
        <v>11</v>
      </c>
      <c r="G223" s="315">
        <v>0</v>
      </c>
      <c r="H223" s="315">
        <v>0</v>
      </c>
      <c r="I223" s="315">
        <v>0</v>
      </c>
    </row>
    <row r="224" spans="1:9" x14ac:dyDescent="0.2">
      <c r="A224" s="271" t="s">
        <v>585</v>
      </c>
      <c r="B224" s="313">
        <v>25161</v>
      </c>
      <c r="C224" s="314">
        <v>9308.699431977213</v>
      </c>
      <c r="D224" s="314">
        <v>8938.5799164254604</v>
      </c>
      <c r="E224" s="315">
        <f t="shared" si="3"/>
        <v>-370.11951555175256</v>
      </c>
      <c r="F224" s="315">
        <v>372</v>
      </c>
      <c r="G224" s="315">
        <v>0</v>
      </c>
      <c r="H224" s="315">
        <v>0</v>
      </c>
      <c r="I224" s="315">
        <v>0</v>
      </c>
    </row>
    <row r="225" spans="1:9" x14ac:dyDescent="0.2">
      <c r="A225" s="271" t="s">
        <v>586</v>
      </c>
      <c r="B225" s="313">
        <v>5595</v>
      </c>
      <c r="C225" s="314">
        <v>8401.699431977213</v>
      </c>
      <c r="D225" s="314">
        <v>9037.5799164254604</v>
      </c>
      <c r="E225" s="315">
        <f t="shared" si="3"/>
        <v>635.88048444824744</v>
      </c>
      <c r="F225" s="315">
        <v>0</v>
      </c>
      <c r="G225" s="315">
        <v>0</v>
      </c>
      <c r="H225" s="315">
        <v>0</v>
      </c>
      <c r="I225" s="315">
        <v>0</v>
      </c>
    </row>
    <row r="226" spans="1:9" x14ac:dyDescent="0.2">
      <c r="A226" s="271" t="s">
        <v>587</v>
      </c>
      <c r="B226" s="313">
        <v>21746</v>
      </c>
      <c r="C226" s="314">
        <v>9952.699431977213</v>
      </c>
      <c r="D226" s="314">
        <v>10582.57991642546</v>
      </c>
      <c r="E226" s="315">
        <f t="shared" si="3"/>
        <v>629.88048444824744</v>
      </c>
      <c r="F226" s="315">
        <v>0</v>
      </c>
      <c r="G226" s="315">
        <v>0</v>
      </c>
      <c r="H226" s="315">
        <v>0</v>
      </c>
      <c r="I226" s="315">
        <v>0</v>
      </c>
    </row>
    <row r="227" spans="1:9" x14ac:dyDescent="0.2">
      <c r="A227" s="271" t="s">
        <v>588</v>
      </c>
      <c r="B227" s="313">
        <v>4408</v>
      </c>
      <c r="C227" s="314">
        <v>8103.699431977213</v>
      </c>
      <c r="D227" s="314">
        <v>10096.57991642546</v>
      </c>
      <c r="E227" s="315">
        <f t="shared" si="3"/>
        <v>1992.8804844482474</v>
      </c>
      <c r="F227" s="315">
        <v>0</v>
      </c>
      <c r="G227" s="315">
        <v>0</v>
      </c>
      <c r="H227" s="315">
        <v>0</v>
      </c>
      <c r="I227" s="315">
        <v>0</v>
      </c>
    </row>
    <row r="228" spans="1:9" x14ac:dyDescent="0.2">
      <c r="A228" s="271" t="s">
        <v>589</v>
      </c>
      <c r="B228" s="313">
        <v>9842</v>
      </c>
      <c r="C228" s="314">
        <v>6213.699431977213</v>
      </c>
      <c r="D228" s="314">
        <v>6422.5799164254604</v>
      </c>
      <c r="E228" s="315">
        <f t="shared" si="3"/>
        <v>208.88048444824744</v>
      </c>
      <c r="F228" s="315">
        <v>0</v>
      </c>
      <c r="G228" s="315">
        <v>0</v>
      </c>
      <c r="H228" s="315">
        <v>0</v>
      </c>
      <c r="I228" s="315">
        <v>0</v>
      </c>
    </row>
    <row r="229" spans="1:9" x14ac:dyDescent="0.2">
      <c r="A229" s="271" t="s">
        <v>590</v>
      </c>
      <c r="B229" s="313">
        <v>141892</v>
      </c>
      <c r="C229" s="314">
        <v>6147.699431977213</v>
      </c>
      <c r="D229" s="314">
        <v>5668.5799164254604</v>
      </c>
      <c r="E229" s="315">
        <f t="shared" si="3"/>
        <v>-479.11951555175256</v>
      </c>
      <c r="F229" s="315">
        <v>481</v>
      </c>
      <c r="G229" s="315">
        <v>59</v>
      </c>
      <c r="H229" s="315">
        <v>0</v>
      </c>
      <c r="I229" s="315">
        <v>0</v>
      </c>
    </row>
    <row r="230" spans="1:9" ht="25.5" x14ac:dyDescent="0.2">
      <c r="A230" s="284" t="s">
        <v>718</v>
      </c>
      <c r="B230" s="313">
        <v>21575</v>
      </c>
      <c r="C230" s="314">
        <v>6026.699431977213</v>
      </c>
      <c r="D230" s="314">
        <v>6249.5799164254604</v>
      </c>
      <c r="E230" s="315">
        <f t="shared" si="3"/>
        <v>222.88048444824744</v>
      </c>
      <c r="F230" s="315">
        <v>0</v>
      </c>
      <c r="G230" s="315">
        <v>0</v>
      </c>
      <c r="H230" s="315">
        <v>0</v>
      </c>
      <c r="I230" s="315">
        <v>0</v>
      </c>
    </row>
    <row r="231" spans="1:9" x14ac:dyDescent="0.2">
      <c r="A231" s="271" t="s">
        <v>593</v>
      </c>
      <c r="B231" s="313">
        <v>49906</v>
      </c>
      <c r="C231" s="314">
        <v>8972.699431977213</v>
      </c>
      <c r="D231" s="314">
        <v>9206.5799164254604</v>
      </c>
      <c r="E231" s="315">
        <f t="shared" si="3"/>
        <v>233.88048444824744</v>
      </c>
      <c r="F231" s="315">
        <v>0</v>
      </c>
      <c r="G231" s="315">
        <v>0</v>
      </c>
      <c r="H231" s="315">
        <v>0</v>
      </c>
      <c r="I231" s="315">
        <v>0</v>
      </c>
    </row>
    <row r="232" spans="1:9" x14ac:dyDescent="0.2">
      <c r="A232" s="271" t="s">
        <v>594</v>
      </c>
      <c r="B232" s="313">
        <v>56772</v>
      </c>
      <c r="C232" s="314">
        <v>5905.699431977213</v>
      </c>
      <c r="D232" s="314">
        <v>6680.5799164254604</v>
      </c>
      <c r="E232" s="315">
        <f t="shared" si="3"/>
        <v>774.88048444824744</v>
      </c>
      <c r="F232" s="315">
        <v>0</v>
      </c>
      <c r="G232" s="315">
        <v>0</v>
      </c>
      <c r="H232" s="315">
        <v>0</v>
      </c>
      <c r="I232" s="315">
        <v>0</v>
      </c>
    </row>
    <row r="233" spans="1:9" x14ac:dyDescent="0.2">
      <c r="A233" s="271" t="s">
        <v>595</v>
      </c>
      <c r="B233" s="313">
        <v>10023</v>
      </c>
      <c r="C233" s="314">
        <v>8536.699431977213</v>
      </c>
      <c r="D233" s="314">
        <v>9815.5799164254604</v>
      </c>
      <c r="E233" s="315">
        <f t="shared" si="3"/>
        <v>1278.8804844482474</v>
      </c>
      <c r="F233" s="315">
        <v>0</v>
      </c>
      <c r="G233" s="315">
        <v>0</v>
      </c>
      <c r="H233" s="315">
        <v>0</v>
      </c>
      <c r="I233" s="315">
        <v>0</v>
      </c>
    </row>
    <row r="234" spans="1:9" x14ac:dyDescent="0.2">
      <c r="A234" s="271" t="s">
        <v>596</v>
      </c>
      <c r="B234" s="313">
        <v>15002</v>
      </c>
      <c r="C234" s="314">
        <v>7928.699431977213</v>
      </c>
      <c r="D234" s="314">
        <v>9240.5799164254604</v>
      </c>
      <c r="E234" s="315">
        <f t="shared" si="3"/>
        <v>1311.8804844482474</v>
      </c>
      <c r="F234" s="315">
        <v>0</v>
      </c>
      <c r="G234" s="315">
        <v>0</v>
      </c>
      <c r="H234" s="315">
        <v>0</v>
      </c>
      <c r="I234" s="315">
        <v>0</v>
      </c>
    </row>
    <row r="235" spans="1:9" x14ac:dyDescent="0.2">
      <c r="A235" s="271" t="s">
        <v>597</v>
      </c>
      <c r="B235" s="313">
        <v>15169</v>
      </c>
      <c r="C235" s="314">
        <v>7680.699431977213</v>
      </c>
      <c r="D235" s="314">
        <v>8063.5799164254604</v>
      </c>
      <c r="E235" s="315">
        <f t="shared" si="3"/>
        <v>382.88048444824744</v>
      </c>
      <c r="F235" s="315">
        <v>0</v>
      </c>
      <c r="G235" s="315">
        <v>0</v>
      </c>
      <c r="H235" s="315">
        <v>0</v>
      </c>
      <c r="I235" s="315">
        <v>0</v>
      </c>
    </row>
    <row r="236" spans="1:9" x14ac:dyDescent="0.2">
      <c r="A236" s="271" t="s">
        <v>598</v>
      </c>
      <c r="B236" s="313">
        <v>25666</v>
      </c>
      <c r="C236" s="314">
        <v>9034.699431977213</v>
      </c>
      <c r="D236" s="314">
        <v>9129.5799164254604</v>
      </c>
      <c r="E236" s="315">
        <f t="shared" si="3"/>
        <v>94.880484448247444</v>
      </c>
      <c r="F236" s="315">
        <v>0</v>
      </c>
      <c r="G236" s="315">
        <v>0</v>
      </c>
      <c r="H236" s="315">
        <v>0</v>
      </c>
      <c r="I236" s="315">
        <v>0</v>
      </c>
    </row>
    <row r="237" spans="1:9" x14ac:dyDescent="0.2">
      <c r="A237" s="271" t="s">
        <v>599</v>
      </c>
      <c r="B237" s="313">
        <v>10040</v>
      </c>
      <c r="C237" s="314">
        <v>13606.699431977213</v>
      </c>
      <c r="D237" s="314">
        <v>13586.57991642546</v>
      </c>
      <c r="E237" s="315">
        <f t="shared" si="3"/>
        <v>-20.119515551752556</v>
      </c>
      <c r="F237" s="315">
        <v>22</v>
      </c>
      <c r="G237" s="315">
        <v>0</v>
      </c>
      <c r="H237" s="315">
        <v>0</v>
      </c>
      <c r="I237" s="315">
        <v>0</v>
      </c>
    </row>
    <row r="238" spans="1:9" x14ac:dyDescent="0.2">
      <c r="A238" s="271" t="s">
        <v>600</v>
      </c>
      <c r="B238" s="313">
        <v>19980</v>
      </c>
      <c r="C238" s="314">
        <v>8591.699431977213</v>
      </c>
      <c r="D238" s="314">
        <v>9215.5799164254604</v>
      </c>
      <c r="E238" s="315">
        <f t="shared" si="3"/>
        <v>623.88048444824744</v>
      </c>
      <c r="F238" s="315">
        <v>0</v>
      </c>
      <c r="G238" s="315">
        <v>0</v>
      </c>
      <c r="H238" s="315">
        <v>0</v>
      </c>
      <c r="I238" s="315">
        <v>0</v>
      </c>
    </row>
    <row r="239" spans="1:9" x14ac:dyDescent="0.2">
      <c r="A239" s="271" t="s">
        <v>601</v>
      </c>
      <c r="B239" s="313">
        <v>6830</v>
      </c>
      <c r="C239" s="314">
        <v>15473.699431977213</v>
      </c>
      <c r="D239" s="314">
        <v>15486.57991642546</v>
      </c>
      <c r="E239" s="315">
        <f t="shared" si="3"/>
        <v>12.880484448247444</v>
      </c>
      <c r="F239" s="315">
        <v>0</v>
      </c>
      <c r="G239" s="315">
        <v>0</v>
      </c>
      <c r="H239" s="315">
        <v>0</v>
      </c>
      <c r="I239" s="315">
        <v>0</v>
      </c>
    </row>
    <row r="240" spans="1:9" x14ac:dyDescent="0.2">
      <c r="A240" s="271" t="s">
        <v>602</v>
      </c>
      <c r="B240" s="313">
        <v>10749</v>
      </c>
      <c r="C240" s="314">
        <v>12584.699431977213</v>
      </c>
      <c r="D240" s="314">
        <v>13439.57991642546</v>
      </c>
      <c r="E240" s="315">
        <f t="shared" si="3"/>
        <v>854.88048444824744</v>
      </c>
      <c r="F240" s="315">
        <v>0</v>
      </c>
      <c r="G240" s="315">
        <v>0</v>
      </c>
      <c r="H240" s="315">
        <v>0</v>
      </c>
      <c r="I240" s="315">
        <v>0</v>
      </c>
    </row>
    <row r="241" spans="1:9" x14ac:dyDescent="0.2">
      <c r="A241" s="271" t="s">
        <v>603</v>
      </c>
      <c r="B241" s="313">
        <v>10691</v>
      </c>
      <c r="C241" s="314">
        <v>5168.699431977213</v>
      </c>
      <c r="D241" s="314">
        <v>5786.5799164254604</v>
      </c>
      <c r="E241" s="315">
        <f t="shared" si="3"/>
        <v>617.88048444824744</v>
      </c>
      <c r="F241" s="315">
        <v>0</v>
      </c>
      <c r="G241" s="315">
        <v>0</v>
      </c>
      <c r="H241" s="315">
        <v>0</v>
      </c>
      <c r="I241" s="315">
        <v>0</v>
      </c>
    </row>
    <row r="242" spans="1:9" x14ac:dyDescent="0.2">
      <c r="A242" s="271" t="s">
        <v>604</v>
      </c>
      <c r="B242" s="313">
        <v>10879</v>
      </c>
      <c r="C242" s="314">
        <v>6217.699431977213</v>
      </c>
      <c r="D242" s="314">
        <v>6801.5799164254604</v>
      </c>
      <c r="E242" s="315">
        <f t="shared" si="3"/>
        <v>583.88048444824744</v>
      </c>
      <c r="F242" s="315">
        <v>0</v>
      </c>
      <c r="G242" s="315">
        <v>0</v>
      </c>
      <c r="H242" s="315">
        <v>0</v>
      </c>
      <c r="I242" s="315">
        <v>0</v>
      </c>
    </row>
    <row r="243" spans="1:9" x14ac:dyDescent="0.2">
      <c r="A243" s="271" t="s">
        <v>605</v>
      </c>
      <c r="B243" s="313">
        <v>6730</v>
      </c>
      <c r="C243" s="314">
        <v>16427.699431977213</v>
      </c>
      <c r="D243" s="314">
        <v>17155.57991642546</v>
      </c>
      <c r="E243" s="315">
        <f t="shared" si="3"/>
        <v>727.88048444824744</v>
      </c>
      <c r="F243" s="315">
        <v>0</v>
      </c>
      <c r="G243" s="315">
        <v>0</v>
      </c>
      <c r="H243" s="315">
        <v>0</v>
      </c>
      <c r="I243" s="315">
        <v>0</v>
      </c>
    </row>
    <row r="244" spans="1:9" x14ac:dyDescent="0.2">
      <c r="A244" s="271" t="s">
        <v>606</v>
      </c>
      <c r="B244" s="313">
        <v>7106</v>
      </c>
      <c r="C244" s="314">
        <v>18281.699431977213</v>
      </c>
      <c r="D244" s="314">
        <v>19151.57991642546</v>
      </c>
      <c r="E244" s="315">
        <f t="shared" si="3"/>
        <v>869.88048444824744</v>
      </c>
      <c r="F244" s="315">
        <v>0</v>
      </c>
      <c r="G244" s="315">
        <v>0</v>
      </c>
      <c r="H244" s="315">
        <v>0</v>
      </c>
      <c r="I244" s="315">
        <v>0</v>
      </c>
    </row>
    <row r="245" spans="1:9" ht="25.5" x14ac:dyDescent="0.2">
      <c r="A245" s="284" t="s">
        <v>719</v>
      </c>
      <c r="B245" s="313">
        <v>26137</v>
      </c>
      <c r="C245" s="314">
        <v>11075.699431977213</v>
      </c>
      <c r="D245" s="314">
        <v>11244.57991642546</v>
      </c>
      <c r="E245" s="315">
        <f t="shared" si="3"/>
        <v>168.88048444824744</v>
      </c>
      <c r="F245" s="315">
        <v>0</v>
      </c>
      <c r="G245" s="315">
        <v>0</v>
      </c>
      <c r="H245" s="315">
        <v>0</v>
      </c>
      <c r="I245" s="315">
        <v>0</v>
      </c>
    </row>
    <row r="246" spans="1:9" x14ac:dyDescent="0.2">
      <c r="A246" s="271" t="s">
        <v>609</v>
      </c>
      <c r="B246" s="313">
        <v>97094</v>
      </c>
      <c r="C246" s="314">
        <v>5490.699431977213</v>
      </c>
      <c r="D246" s="314">
        <v>5300.5799164254604</v>
      </c>
      <c r="E246" s="315">
        <f t="shared" si="3"/>
        <v>-190.11951555175256</v>
      </c>
      <c r="F246" s="315">
        <v>192</v>
      </c>
      <c r="G246" s="315">
        <v>0</v>
      </c>
      <c r="H246" s="315">
        <v>0</v>
      </c>
      <c r="I246" s="315">
        <v>0</v>
      </c>
    </row>
    <row r="247" spans="1:9" x14ac:dyDescent="0.2">
      <c r="A247" s="271" t="s">
        <v>610</v>
      </c>
      <c r="B247" s="313">
        <v>9522</v>
      </c>
      <c r="C247" s="314">
        <v>9198.699431977213</v>
      </c>
      <c r="D247" s="314">
        <v>9820.5799164254604</v>
      </c>
      <c r="E247" s="315">
        <f t="shared" si="3"/>
        <v>621.88048444824744</v>
      </c>
      <c r="F247" s="315">
        <v>0</v>
      </c>
      <c r="G247" s="315">
        <v>0</v>
      </c>
      <c r="H247" s="315">
        <v>0</v>
      </c>
      <c r="I247" s="315">
        <v>0</v>
      </c>
    </row>
    <row r="248" spans="1:9" x14ac:dyDescent="0.2">
      <c r="A248" s="271" t="s">
        <v>611</v>
      </c>
      <c r="B248" s="313">
        <v>36839</v>
      </c>
      <c r="C248" s="314">
        <v>8376.699431977213</v>
      </c>
      <c r="D248" s="314">
        <v>8453.5799164254604</v>
      </c>
      <c r="E248" s="315">
        <f t="shared" si="3"/>
        <v>76.880484448247444</v>
      </c>
      <c r="F248" s="315">
        <v>0</v>
      </c>
      <c r="G248" s="315">
        <v>0</v>
      </c>
      <c r="H248" s="315">
        <v>0</v>
      </c>
      <c r="I248" s="315">
        <v>0</v>
      </c>
    </row>
    <row r="249" spans="1:9" x14ac:dyDescent="0.2">
      <c r="A249" s="271" t="s">
        <v>612</v>
      </c>
      <c r="B249" s="313">
        <v>18863</v>
      </c>
      <c r="C249" s="314">
        <v>14162.699431977213</v>
      </c>
      <c r="D249" s="314">
        <v>14190.57991642546</v>
      </c>
      <c r="E249" s="315">
        <f t="shared" si="3"/>
        <v>27.880484448247444</v>
      </c>
      <c r="F249" s="315">
        <v>0</v>
      </c>
      <c r="G249" s="315">
        <v>0</v>
      </c>
      <c r="H249" s="315">
        <v>0</v>
      </c>
      <c r="I249" s="315">
        <v>0</v>
      </c>
    </row>
    <row r="250" spans="1:9" x14ac:dyDescent="0.2">
      <c r="A250" s="271" t="s">
        <v>613</v>
      </c>
      <c r="B250" s="313">
        <v>9484</v>
      </c>
      <c r="C250" s="314">
        <v>12340.699431977213</v>
      </c>
      <c r="D250" s="314">
        <v>13868.57991642546</v>
      </c>
      <c r="E250" s="315">
        <f t="shared" si="3"/>
        <v>1527.8804844482474</v>
      </c>
      <c r="F250" s="315">
        <v>0</v>
      </c>
      <c r="G250" s="315">
        <v>0</v>
      </c>
      <c r="H250" s="315">
        <v>0</v>
      </c>
      <c r="I250" s="315">
        <v>0</v>
      </c>
    </row>
    <row r="251" spans="1:9" x14ac:dyDescent="0.2">
      <c r="A251" s="271" t="s">
        <v>614</v>
      </c>
      <c r="B251" s="313">
        <v>5802</v>
      </c>
      <c r="C251" s="314">
        <v>11331.699431977213</v>
      </c>
      <c r="D251" s="314">
        <v>12253.57991642546</v>
      </c>
      <c r="E251" s="315">
        <f t="shared" si="3"/>
        <v>921.88048444824744</v>
      </c>
      <c r="F251" s="315">
        <v>0</v>
      </c>
      <c r="G251" s="315">
        <v>0</v>
      </c>
      <c r="H251" s="315">
        <v>0</v>
      </c>
      <c r="I251" s="315">
        <v>0</v>
      </c>
    </row>
    <row r="252" spans="1:9" x14ac:dyDescent="0.2">
      <c r="A252" s="271" t="s">
        <v>615</v>
      </c>
      <c r="B252" s="313">
        <v>11365</v>
      </c>
      <c r="C252" s="314">
        <v>10689.699431977213</v>
      </c>
      <c r="D252" s="314">
        <v>11817.57991642546</v>
      </c>
      <c r="E252" s="315">
        <f t="shared" si="3"/>
        <v>1127.8804844482474</v>
      </c>
      <c r="F252" s="315">
        <v>0</v>
      </c>
      <c r="G252" s="315">
        <v>0</v>
      </c>
      <c r="H252" s="315">
        <v>0</v>
      </c>
      <c r="I252" s="315">
        <v>0</v>
      </c>
    </row>
    <row r="253" spans="1:9" x14ac:dyDescent="0.2">
      <c r="A253" s="271" t="s">
        <v>616</v>
      </c>
      <c r="B253" s="313">
        <v>37234</v>
      </c>
      <c r="C253" s="314">
        <v>6552.699431977213</v>
      </c>
      <c r="D253" s="314">
        <v>6553.5799164254604</v>
      </c>
      <c r="E253" s="315">
        <f t="shared" si="3"/>
        <v>0.88048444824744365</v>
      </c>
      <c r="F253" s="315">
        <v>1</v>
      </c>
      <c r="G253" s="315">
        <v>0</v>
      </c>
      <c r="H253" s="315">
        <v>0</v>
      </c>
      <c r="I253" s="315">
        <v>0</v>
      </c>
    </row>
    <row r="254" spans="1:9" x14ac:dyDescent="0.2">
      <c r="A254" s="271" t="s">
        <v>617</v>
      </c>
      <c r="B254" s="313">
        <v>25397</v>
      </c>
      <c r="C254" s="314">
        <v>9138.699431977213</v>
      </c>
      <c r="D254" s="314">
        <v>9454.5799164254604</v>
      </c>
      <c r="E254" s="315">
        <f t="shared" si="3"/>
        <v>315.88048444824744</v>
      </c>
      <c r="F254" s="315">
        <v>0</v>
      </c>
      <c r="G254" s="315">
        <v>0</v>
      </c>
      <c r="H254" s="315">
        <v>0</v>
      </c>
      <c r="I254" s="315">
        <v>0</v>
      </c>
    </row>
    <row r="255" spans="1:9" ht="25.5" x14ac:dyDescent="0.2">
      <c r="A255" s="284" t="s">
        <v>720</v>
      </c>
      <c r="B255" s="313">
        <v>24477</v>
      </c>
      <c r="C255" s="314">
        <v>8826.699431977213</v>
      </c>
      <c r="D255" s="314">
        <v>8850.5799164254604</v>
      </c>
      <c r="E255" s="315">
        <f t="shared" si="3"/>
        <v>23.880484448247444</v>
      </c>
      <c r="F255" s="315">
        <v>0</v>
      </c>
      <c r="G255" s="315">
        <v>0</v>
      </c>
      <c r="H255" s="315">
        <v>0</v>
      </c>
      <c r="I255" s="315">
        <v>0</v>
      </c>
    </row>
    <row r="256" spans="1:9" x14ac:dyDescent="0.2">
      <c r="A256" s="271" t="s">
        <v>620</v>
      </c>
      <c r="B256" s="313">
        <v>18412</v>
      </c>
      <c r="C256" s="314">
        <v>10825.699431977213</v>
      </c>
      <c r="D256" s="314">
        <v>12310.57991642546</v>
      </c>
      <c r="E256" s="315">
        <f t="shared" si="3"/>
        <v>1484.8804844482474</v>
      </c>
      <c r="F256" s="315">
        <v>0</v>
      </c>
      <c r="G256" s="315">
        <v>0</v>
      </c>
      <c r="H256" s="315">
        <v>0</v>
      </c>
      <c r="I256" s="315">
        <v>0</v>
      </c>
    </row>
    <row r="257" spans="1:9" x14ac:dyDescent="0.2">
      <c r="A257" s="271" t="s">
        <v>621</v>
      </c>
      <c r="B257" s="313">
        <v>19584</v>
      </c>
      <c r="C257" s="314">
        <v>14407.699431977213</v>
      </c>
      <c r="D257" s="314">
        <v>14948.57991642546</v>
      </c>
      <c r="E257" s="315">
        <f t="shared" si="3"/>
        <v>540.88048444824744</v>
      </c>
      <c r="F257" s="315">
        <v>0</v>
      </c>
      <c r="G257" s="315">
        <v>0</v>
      </c>
      <c r="H257" s="315">
        <v>0</v>
      </c>
      <c r="I257" s="315">
        <v>0</v>
      </c>
    </row>
    <row r="258" spans="1:9" x14ac:dyDescent="0.2">
      <c r="A258" s="271" t="s">
        <v>622</v>
      </c>
      <c r="B258" s="313">
        <v>96943</v>
      </c>
      <c r="C258" s="314">
        <v>4718.699431977213</v>
      </c>
      <c r="D258" s="314">
        <v>4984.5799164254604</v>
      </c>
      <c r="E258" s="315">
        <f t="shared" si="3"/>
        <v>265.88048444824744</v>
      </c>
      <c r="F258" s="315">
        <v>0</v>
      </c>
      <c r="G258" s="315">
        <v>0</v>
      </c>
      <c r="H258" s="315">
        <v>0</v>
      </c>
      <c r="I258" s="315">
        <v>0</v>
      </c>
    </row>
    <row r="259" spans="1:9" x14ac:dyDescent="0.2">
      <c r="A259" s="271" t="s">
        <v>623</v>
      </c>
      <c r="B259" s="313">
        <v>18055</v>
      </c>
      <c r="C259" s="314">
        <v>8462.699431977213</v>
      </c>
      <c r="D259" s="314">
        <v>9202.5799164254604</v>
      </c>
      <c r="E259" s="315">
        <f t="shared" si="3"/>
        <v>739.88048444824744</v>
      </c>
      <c r="F259" s="315">
        <v>0</v>
      </c>
      <c r="G259" s="315">
        <v>0</v>
      </c>
      <c r="H259" s="315">
        <v>0</v>
      </c>
      <c r="I259" s="315">
        <v>0</v>
      </c>
    </row>
    <row r="260" spans="1:9" x14ac:dyDescent="0.2">
      <c r="A260" s="271" t="s">
        <v>624</v>
      </c>
      <c r="B260" s="313">
        <v>9561</v>
      </c>
      <c r="C260" s="314">
        <v>14239.699431977213</v>
      </c>
      <c r="D260" s="314">
        <v>14329.57991642546</v>
      </c>
      <c r="E260" s="315">
        <f t="shared" si="3"/>
        <v>89.880484448247444</v>
      </c>
      <c r="F260" s="315">
        <v>0</v>
      </c>
      <c r="G260" s="315">
        <v>0</v>
      </c>
      <c r="H260" s="315">
        <v>0</v>
      </c>
      <c r="I260" s="315">
        <v>0</v>
      </c>
    </row>
    <row r="261" spans="1:9" x14ac:dyDescent="0.2">
      <c r="A261" s="271" t="s">
        <v>625</v>
      </c>
      <c r="B261" s="313">
        <v>54937</v>
      </c>
      <c r="C261" s="314">
        <v>6841.699431977213</v>
      </c>
      <c r="D261" s="314">
        <v>7984.5799164254604</v>
      </c>
      <c r="E261" s="315">
        <f t="shared" si="3"/>
        <v>1142.8804844482474</v>
      </c>
      <c r="F261" s="315">
        <v>0</v>
      </c>
      <c r="G261" s="315">
        <v>0</v>
      </c>
      <c r="H261" s="315">
        <v>0</v>
      </c>
      <c r="I261" s="315">
        <v>0</v>
      </c>
    </row>
    <row r="262" spans="1:9" ht="25.5" x14ac:dyDescent="0.2">
      <c r="A262" s="284" t="s">
        <v>721</v>
      </c>
      <c r="B262" s="313">
        <v>7153</v>
      </c>
      <c r="C262" s="314">
        <v>23135.699431977213</v>
      </c>
      <c r="D262" s="314">
        <v>23309.57991642546</v>
      </c>
      <c r="E262" s="315">
        <f t="shared" si="3"/>
        <v>173.88048444824744</v>
      </c>
      <c r="F262" s="315">
        <v>0</v>
      </c>
      <c r="G262" s="315">
        <v>0</v>
      </c>
      <c r="H262" s="315">
        <v>0</v>
      </c>
      <c r="I262" s="315">
        <v>0</v>
      </c>
    </row>
    <row r="263" spans="1:9" x14ac:dyDescent="0.2">
      <c r="A263" s="271" t="s">
        <v>628</v>
      </c>
      <c r="B263" s="313">
        <v>6591</v>
      </c>
      <c r="C263" s="314">
        <v>23266.699431977213</v>
      </c>
      <c r="D263" s="314">
        <v>22326.57991642546</v>
      </c>
      <c r="E263" s="315">
        <f t="shared" si="3"/>
        <v>-940.11951555175256</v>
      </c>
      <c r="F263" s="315">
        <v>942</v>
      </c>
      <c r="G263" s="315">
        <v>520</v>
      </c>
      <c r="H263" s="315">
        <v>208</v>
      </c>
      <c r="I263" s="315">
        <v>0</v>
      </c>
    </row>
    <row r="264" spans="1:9" x14ac:dyDescent="0.2">
      <c r="A264" s="271" t="s">
        <v>629</v>
      </c>
      <c r="B264" s="313">
        <v>10247</v>
      </c>
      <c r="C264" s="314">
        <v>19157.699431977213</v>
      </c>
      <c r="D264" s="314">
        <v>18369.57991642546</v>
      </c>
      <c r="E264" s="315">
        <f t="shared" si="3"/>
        <v>-788.11951555175256</v>
      </c>
      <c r="F264" s="315">
        <v>790</v>
      </c>
      <c r="G264" s="315">
        <v>368</v>
      </c>
      <c r="H264" s="315">
        <v>56</v>
      </c>
      <c r="I264" s="315">
        <v>0</v>
      </c>
    </row>
    <row r="265" spans="1:9" x14ac:dyDescent="0.2">
      <c r="A265" s="271" t="s">
        <v>630</v>
      </c>
      <c r="B265" s="313">
        <v>14608</v>
      </c>
      <c r="C265" s="314">
        <v>15112.699431977213</v>
      </c>
      <c r="D265" s="314">
        <v>15358.57991642546</v>
      </c>
      <c r="E265" s="315">
        <f t="shared" si="3"/>
        <v>245.88048444824744</v>
      </c>
      <c r="F265" s="315">
        <v>0</v>
      </c>
      <c r="G265" s="315">
        <v>0</v>
      </c>
      <c r="H265" s="315">
        <v>0</v>
      </c>
      <c r="I265" s="315">
        <v>0</v>
      </c>
    </row>
    <row r="266" spans="1:9" x14ac:dyDescent="0.2">
      <c r="A266" s="271" t="s">
        <v>631</v>
      </c>
      <c r="B266" s="313">
        <v>5469</v>
      </c>
      <c r="C266" s="314">
        <v>20740.699431977213</v>
      </c>
      <c r="D266" s="314">
        <v>20673.57991642546</v>
      </c>
      <c r="E266" s="315">
        <f t="shared" ref="E266:E298" si="4">D266-C266</f>
        <v>-67.119515551752556</v>
      </c>
      <c r="F266" s="315">
        <v>69</v>
      </c>
      <c r="G266" s="315">
        <v>0</v>
      </c>
      <c r="H266" s="315">
        <v>0</v>
      </c>
      <c r="I266" s="315">
        <v>0</v>
      </c>
    </row>
    <row r="267" spans="1:9" x14ac:dyDescent="0.2">
      <c r="A267" s="271" t="s">
        <v>632</v>
      </c>
      <c r="B267" s="313">
        <v>12014</v>
      </c>
      <c r="C267" s="314">
        <v>21668.699431977213</v>
      </c>
      <c r="D267" s="314">
        <v>21689.57991642546</v>
      </c>
      <c r="E267" s="315">
        <f t="shared" si="4"/>
        <v>20.880484448247444</v>
      </c>
      <c r="F267" s="315">
        <v>0</v>
      </c>
      <c r="G267" s="315">
        <v>0</v>
      </c>
      <c r="H267" s="315">
        <v>0</v>
      </c>
      <c r="I267" s="315">
        <v>0</v>
      </c>
    </row>
    <row r="268" spans="1:9" x14ac:dyDescent="0.2">
      <c r="A268" s="271" t="s">
        <v>633</v>
      </c>
      <c r="B268" s="313">
        <v>10422</v>
      </c>
      <c r="C268" s="314">
        <v>14653.699431977213</v>
      </c>
      <c r="D268" s="314">
        <v>14237.57991642546</v>
      </c>
      <c r="E268" s="315">
        <f t="shared" si="4"/>
        <v>-416.11951555175256</v>
      </c>
      <c r="F268" s="315">
        <v>418</v>
      </c>
      <c r="G268" s="315">
        <v>0</v>
      </c>
      <c r="H268" s="315">
        <v>0</v>
      </c>
      <c r="I268" s="315">
        <v>0</v>
      </c>
    </row>
    <row r="269" spans="1:9" x14ac:dyDescent="0.2">
      <c r="A269" s="271" t="s">
        <v>634</v>
      </c>
      <c r="B269" s="313">
        <v>59818</v>
      </c>
      <c r="C269" s="314">
        <v>6716.699431977213</v>
      </c>
      <c r="D269" s="314">
        <v>6757.5799164254604</v>
      </c>
      <c r="E269" s="315">
        <f t="shared" si="4"/>
        <v>40.880484448247444</v>
      </c>
      <c r="F269" s="315">
        <v>0</v>
      </c>
      <c r="G269" s="315">
        <v>0</v>
      </c>
      <c r="H269" s="315">
        <v>0</v>
      </c>
      <c r="I269" s="315">
        <v>0</v>
      </c>
    </row>
    <row r="270" spans="1:9" ht="25.5" x14ac:dyDescent="0.2">
      <c r="A270" s="284" t="s">
        <v>722</v>
      </c>
      <c r="B270" s="313">
        <v>2431</v>
      </c>
      <c r="C270" s="314">
        <v>24541.699431977213</v>
      </c>
      <c r="D270" s="314">
        <v>23986.57991642546</v>
      </c>
      <c r="E270" s="315">
        <f t="shared" si="4"/>
        <v>-555.11951555175256</v>
      </c>
      <c r="F270" s="315">
        <v>557</v>
      </c>
      <c r="G270" s="315">
        <v>135</v>
      </c>
      <c r="H270" s="315">
        <v>0</v>
      </c>
      <c r="I270" s="315">
        <v>0</v>
      </c>
    </row>
    <row r="271" spans="1:9" x14ac:dyDescent="0.2">
      <c r="A271" s="271" t="s">
        <v>637</v>
      </c>
      <c r="B271" s="313">
        <v>2760</v>
      </c>
      <c r="C271" s="314">
        <v>24879.699431977213</v>
      </c>
      <c r="D271" s="314">
        <v>25121.57991642546</v>
      </c>
      <c r="E271" s="315">
        <f t="shared" si="4"/>
        <v>241.88048444824744</v>
      </c>
      <c r="F271" s="315">
        <v>0</v>
      </c>
      <c r="G271" s="315">
        <v>0</v>
      </c>
      <c r="H271" s="315">
        <v>0</v>
      </c>
      <c r="I271" s="315">
        <v>0</v>
      </c>
    </row>
    <row r="272" spans="1:9" x14ac:dyDescent="0.2">
      <c r="A272" s="271" t="s">
        <v>638</v>
      </c>
      <c r="B272" s="313">
        <v>12269</v>
      </c>
      <c r="C272" s="314">
        <v>13974.699431977213</v>
      </c>
      <c r="D272" s="314">
        <v>13977.57991642546</v>
      </c>
      <c r="E272" s="315">
        <f t="shared" si="4"/>
        <v>2.8804844482474437</v>
      </c>
      <c r="F272" s="315">
        <v>0</v>
      </c>
      <c r="G272" s="315">
        <v>0</v>
      </c>
      <c r="H272" s="315">
        <v>0</v>
      </c>
      <c r="I272" s="315">
        <v>0</v>
      </c>
    </row>
    <row r="273" spans="1:9" x14ac:dyDescent="0.2">
      <c r="A273" s="271" t="s">
        <v>639</v>
      </c>
      <c r="B273" s="313">
        <v>3167</v>
      </c>
      <c r="C273" s="314">
        <v>14483.699431977213</v>
      </c>
      <c r="D273" s="314">
        <v>15999.57991642546</v>
      </c>
      <c r="E273" s="315">
        <f t="shared" si="4"/>
        <v>1515.8804844482474</v>
      </c>
      <c r="F273" s="315">
        <v>0</v>
      </c>
      <c r="G273" s="315">
        <v>0</v>
      </c>
      <c r="H273" s="315">
        <v>0</v>
      </c>
      <c r="I273" s="315">
        <v>0</v>
      </c>
    </row>
    <row r="274" spans="1:9" x14ac:dyDescent="0.2">
      <c r="A274" s="271" t="s">
        <v>640</v>
      </c>
      <c r="B274" s="313">
        <v>7015</v>
      </c>
      <c r="C274" s="314">
        <v>13315.699431977213</v>
      </c>
      <c r="D274" s="314">
        <v>14954.57991642546</v>
      </c>
      <c r="E274" s="315">
        <f t="shared" si="4"/>
        <v>1638.8804844482474</v>
      </c>
      <c r="F274" s="315">
        <v>0</v>
      </c>
      <c r="G274" s="315">
        <v>0</v>
      </c>
      <c r="H274" s="315">
        <v>0</v>
      </c>
      <c r="I274" s="315">
        <v>0</v>
      </c>
    </row>
    <row r="275" spans="1:9" x14ac:dyDescent="0.2">
      <c r="A275" s="271" t="s">
        <v>641</v>
      </c>
      <c r="B275" s="313">
        <v>4160</v>
      </c>
      <c r="C275" s="314">
        <v>17683.699431977213</v>
      </c>
      <c r="D275" s="314">
        <v>18983.57991642546</v>
      </c>
      <c r="E275" s="315">
        <f t="shared" si="4"/>
        <v>1299.8804844482474</v>
      </c>
      <c r="F275" s="315">
        <v>0</v>
      </c>
      <c r="G275" s="315">
        <v>0</v>
      </c>
      <c r="H275" s="315">
        <v>0</v>
      </c>
      <c r="I275" s="315">
        <v>0</v>
      </c>
    </row>
    <row r="276" spans="1:9" x14ac:dyDescent="0.2">
      <c r="A276" s="271" t="s">
        <v>642</v>
      </c>
      <c r="B276" s="313">
        <v>6735</v>
      </c>
      <c r="C276" s="314">
        <v>13796.699431977213</v>
      </c>
      <c r="D276" s="314">
        <v>15341.57991642546</v>
      </c>
      <c r="E276" s="315">
        <f t="shared" si="4"/>
        <v>1544.8804844482474</v>
      </c>
      <c r="F276" s="315">
        <v>0</v>
      </c>
      <c r="G276" s="315">
        <v>0</v>
      </c>
      <c r="H276" s="315">
        <v>0</v>
      </c>
      <c r="I276" s="315">
        <v>0</v>
      </c>
    </row>
    <row r="277" spans="1:9" x14ac:dyDescent="0.2">
      <c r="A277" s="271" t="s">
        <v>643</v>
      </c>
      <c r="B277" s="313">
        <v>71940</v>
      </c>
      <c r="C277" s="314">
        <v>7850.699431977213</v>
      </c>
      <c r="D277" s="314">
        <v>8290.5799164254604</v>
      </c>
      <c r="E277" s="315">
        <f t="shared" si="4"/>
        <v>439.88048444824744</v>
      </c>
      <c r="F277" s="315">
        <v>0</v>
      </c>
      <c r="G277" s="315">
        <v>0</v>
      </c>
      <c r="H277" s="315">
        <v>0</v>
      </c>
      <c r="I277" s="315">
        <v>0</v>
      </c>
    </row>
    <row r="278" spans="1:9" x14ac:dyDescent="0.2">
      <c r="A278" s="271" t="s">
        <v>644</v>
      </c>
      <c r="B278" s="313">
        <v>2606</v>
      </c>
      <c r="C278" s="314">
        <v>26981.699431977213</v>
      </c>
      <c r="D278" s="314">
        <v>26786.57991642546</v>
      </c>
      <c r="E278" s="315">
        <f t="shared" si="4"/>
        <v>-195.11951555175256</v>
      </c>
      <c r="F278" s="315">
        <v>197</v>
      </c>
      <c r="G278" s="315">
        <v>0</v>
      </c>
      <c r="H278" s="315">
        <v>0</v>
      </c>
      <c r="I278" s="315">
        <v>0</v>
      </c>
    </row>
    <row r="279" spans="1:9" x14ac:dyDescent="0.2">
      <c r="A279" s="271" t="s">
        <v>645</v>
      </c>
      <c r="B279" s="313">
        <v>5961</v>
      </c>
      <c r="C279" s="314">
        <v>19585.699431977213</v>
      </c>
      <c r="D279" s="314">
        <v>20434.57991642546</v>
      </c>
      <c r="E279" s="315">
        <f t="shared" si="4"/>
        <v>848.88048444824744</v>
      </c>
      <c r="F279" s="315">
        <v>0</v>
      </c>
      <c r="G279" s="315">
        <v>0</v>
      </c>
      <c r="H279" s="315">
        <v>0</v>
      </c>
      <c r="I279" s="315">
        <v>0</v>
      </c>
    </row>
    <row r="280" spans="1:9" x14ac:dyDescent="0.2">
      <c r="A280" s="271" t="s">
        <v>646</v>
      </c>
      <c r="B280" s="313">
        <v>118258</v>
      </c>
      <c r="C280" s="314">
        <v>3011.699431977213</v>
      </c>
      <c r="D280" s="314">
        <v>2314.5799164254599</v>
      </c>
      <c r="E280" s="315">
        <f t="shared" si="4"/>
        <v>-697.11951555175301</v>
      </c>
      <c r="F280" s="315">
        <v>699</v>
      </c>
      <c r="G280" s="315">
        <v>277</v>
      </c>
      <c r="H280" s="315">
        <v>0</v>
      </c>
      <c r="I280" s="315">
        <v>0</v>
      </c>
    </row>
    <row r="281" spans="1:9" x14ac:dyDescent="0.2">
      <c r="A281" s="271" t="s">
        <v>647</v>
      </c>
      <c r="B281" s="313">
        <v>6884</v>
      </c>
      <c r="C281" s="314">
        <v>23693.699431977213</v>
      </c>
      <c r="D281" s="314">
        <v>25238.57991642546</v>
      </c>
      <c r="E281" s="315">
        <f t="shared" si="4"/>
        <v>1544.8804844482474</v>
      </c>
      <c r="F281" s="315">
        <v>0</v>
      </c>
      <c r="G281" s="315">
        <v>0</v>
      </c>
      <c r="H281" s="315">
        <v>0</v>
      </c>
      <c r="I281" s="315">
        <v>0</v>
      </c>
    </row>
    <row r="282" spans="1:9" x14ac:dyDescent="0.2">
      <c r="A282" s="271" t="s">
        <v>648</v>
      </c>
      <c r="B282" s="313">
        <v>5333</v>
      </c>
      <c r="C282" s="314">
        <v>16370.699431977213</v>
      </c>
      <c r="D282" s="314">
        <v>17004.57991642546</v>
      </c>
      <c r="E282" s="315">
        <f t="shared" si="4"/>
        <v>633.88048444824744</v>
      </c>
      <c r="F282" s="315">
        <v>0</v>
      </c>
      <c r="G282" s="315">
        <v>0</v>
      </c>
      <c r="H282" s="315">
        <v>0</v>
      </c>
      <c r="I282" s="315">
        <v>0</v>
      </c>
    </row>
    <row r="283" spans="1:9" x14ac:dyDescent="0.2">
      <c r="A283" s="271" t="s">
        <v>649</v>
      </c>
      <c r="B283" s="313">
        <v>8554</v>
      </c>
      <c r="C283" s="314">
        <v>11458.699431977213</v>
      </c>
      <c r="D283" s="314">
        <v>11424.57991642546</v>
      </c>
      <c r="E283" s="315">
        <f t="shared" si="4"/>
        <v>-34.119515551752556</v>
      </c>
      <c r="F283" s="315">
        <v>36</v>
      </c>
      <c r="G283" s="315">
        <v>0</v>
      </c>
      <c r="H283" s="315">
        <v>0</v>
      </c>
      <c r="I283" s="315">
        <v>0</v>
      </c>
    </row>
    <row r="284" spans="1:9" x14ac:dyDescent="0.2">
      <c r="A284" s="271" t="s">
        <v>650</v>
      </c>
      <c r="B284" s="313">
        <v>2877</v>
      </c>
      <c r="C284" s="314">
        <v>25615.699431977213</v>
      </c>
      <c r="D284" s="314">
        <v>25791.57991642546</v>
      </c>
      <c r="E284" s="315">
        <f t="shared" si="4"/>
        <v>175.88048444824744</v>
      </c>
      <c r="F284" s="315">
        <v>0</v>
      </c>
      <c r="G284" s="315">
        <v>0</v>
      </c>
      <c r="H284" s="315">
        <v>0</v>
      </c>
      <c r="I284" s="315">
        <v>0</v>
      </c>
    </row>
    <row r="285" spans="1:9" ht="25.5" x14ac:dyDescent="0.2">
      <c r="A285" s="284" t="s">
        <v>723</v>
      </c>
      <c r="B285" s="313">
        <v>2983</v>
      </c>
      <c r="C285" s="314">
        <v>16093.699431977213</v>
      </c>
      <c r="D285" s="314">
        <v>16399.57991642546</v>
      </c>
      <c r="E285" s="315">
        <f t="shared" si="4"/>
        <v>305.88048444824744</v>
      </c>
      <c r="F285" s="315">
        <v>0</v>
      </c>
      <c r="G285" s="315">
        <v>0</v>
      </c>
      <c r="H285" s="315">
        <v>0</v>
      </c>
      <c r="I285" s="315">
        <v>0</v>
      </c>
    </row>
    <row r="286" spans="1:9" x14ac:dyDescent="0.2">
      <c r="A286" s="271" t="s">
        <v>653</v>
      </c>
      <c r="B286" s="313">
        <v>6463</v>
      </c>
      <c r="C286" s="314">
        <v>15686.699431977213</v>
      </c>
      <c r="D286" s="314">
        <v>16347.57991642546</v>
      </c>
      <c r="E286" s="315">
        <f t="shared" si="4"/>
        <v>660.88048444824744</v>
      </c>
      <c r="F286" s="315">
        <v>0</v>
      </c>
      <c r="G286" s="315">
        <v>0</v>
      </c>
      <c r="H286" s="315">
        <v>0</v>
      </c>
      <c r="I286" s="315">
        <v>0</v>
      </c>
    </row>
    <row r="287" spans="1:9" x14ac:dyDescent="0.2">
      <c r="A287" s="271" t="s">
        <v>654</v>
      </c>
      <c r="B287" s="313">
        <v>27817</v>
      </c>
      <c r="C287" s="314">
        <v>10222.699431977213</v>
      </c>
      <c r="D287" s="314">
        <v>10302.57991642546</v>
      </c>
      <c r="E287" s="315">
        <f t="shared" si="4"/>
        <v>79.880484448247444</v>
      </c>
      <c r="F287" s="315">
        <v>0</v>
      </c>
      <c r="G287" s="315">
        <v>0</v>
      </c>
      <c r="H287" s="315">
        <v>0</v>
      </c>
      <c r="I287" s="315">
        <v>0</v>
      </c>
    </row>
    <row r="288" spans="1:9" x14ac:dyDescent="0.2">
      <c r="A288" s="271" t="s">
        <v>655</v>
      </c>
      <c r="B288" s="313">
        <v>18370</v>
      </c>
      <c r="C288" s="314">
        <v>4462.699431977213</v>
      </c>
      <c r="D288" s="314">
        <v>4384.5799164254604</v>
      </c>
      <c r="E288" s="315">
        <f t="shared" si="4"/>
        <v>-78.119515551752556</v>
      </c>
      <c r="F288" s="315">
        <v>80</v>
      </c>
      <c r="G288" s="315">
        <v>0</v>
      </c>
      <c r="H288" s="315">
        <v>0</v>
      </c>
      <c r="I288" s="315">
        <v>0</v>
      </c>
    </row>
    <row r="289" spans="1:9" x14ac:dyDescent="0.2">
      <c r="A289" s="271" t="s">
        <v>656</v>
      </c>
      <c r="B289" s="313">
        <v>9902</v>
      </c>
      <c r="C289" s="314">
        <v>13815.699431977213</v>
      </c>
      <c r="D289" s="314">
        <v>15737.57991642546</v>
      </c>
      <c r="E289" s="315">
        <f t="shared" si="4"/>
        <v>1921.8804844482474</v>
      </c>
      <c r="F289" s="315">
        <v>0</v>
      </c>
      <c r="G289" s="315">
        <v>0</v>
      </c>
      <c r="H289" s="315">
        <v>0</v>
      </c>
      <c r="I289" s="315">
        <v>0</v>
      </c>
    </row>
    <row r="290" spans="1:9" x14ac:dyDescent="0.2">
      <c r="A290" s="271" t="s">
        <v>657</v>
      </c>
      <c r="B290" s="313">
        <v>5065</v>
      </c>
      <c r="C290" s="314">
        <v>17229.699431977213</v>
      </c>
      <c r="D290" s="314">
        <v>16842.57991642546</v>
      </c>
      <c r="E290" s="315">
        <f t="shared" si="4"/>
        <v>-387.11951555175256</v>
      </c>
      <c r="F290" s="315">
        <v>389</v>
      </c>
      <c r="G290" s="315">
        <v>0</v>
      </c>
      <c r="H290" s="315">
        <v>0</v>
      </c>
      <c r="I290" s="315">
        <v>0</v>
      </c>
    </row>
    <row r="291" spans="1:9" x14ac:dyDescent="0.2">
      <c r="A291" s="271" t="s">
        <v>658</v>
      </c>
      <c r="B291" s="313">
        <v>16438</v>
      </c>
      <c r="C291" s="314">
        <v>10661.699431977213</v>
      </c>
      <c r="D291" s="314">
        <v>11672.57991642546</v>
      </c>
      <c r="E291" s="315">
        <f t="shared" si="4"/>
        <v>1010.8804844482474</v>
      </c>
      <c r="F291" s="315">
        <v>0</v>
      </c>
      <c r="G291" s="315">
        <v>0</v>
      </c>
      <c r="H291" s="315">
        <v>0</v>
      </c>
      <c r="I291" s="315">
        <v>0</v>
      </c>
    </row>
    <row r="292" spans="1:9" x14ac:dyDescent="0.2">
      <c r="A292" s="271" t="s">
        <v>659</v>
      </c>
      <c r="B292" s="313">
        <v>23161</v>
      </c>
      <c r="C292" s="314">
        <v>2933.699431977213</v>
      </c>
      <c r="D292" s="314">
        <v>3197.5799164254599</v>
      </c>
      <c r="E292" s="315">
        <f t="shared" si="4"/>
        <v>263.88048444824699</v>
      </c>
      <c r="F292" s="315">
        <v>0</v>
      </c>
      <c r="G292" s="315">
        <v>0</v>
      </c>
      <c r="H292" s="315">
        <v>0</v>
      </c>
      <c r="I292" s="315">
        <v>0</v>
      </c>
    </row>
    <row r="293" spans="1:9" x14ac:dyDescent="0.2">
      <c r="A293" s="271" t="s">
        <v>660</v>
      </c>
      <c r="B293" s="313">
        <v>75407</v>
      </c>
      <c r="C293" s="314">
        <v>5160.699431977213</v>
      </c>
      <c r="D293" s="314">
        <v>4656.5799164254604</v>
      </c>
      <c r="E293" s="315">
        <f t="shared" si="4"/>
        <v>-504.11951555175256</v>
      </c>
      <c r="F293" s="315">
        <v>506</v>
      </c>
      <c r="G293" s="315">
        <v>84</v>
      </c>
      <c r="H293" s="315">
        <v>0</v>
      </c>
      <c r="I293" s="315">
        <v>0</v>
      </c>
    </row>
    <row r="294" spans="1:9" x14ac:dyDescent="0.2">
      <c r="A294" s="271" t="s">
        <v>661</v>
      </c>
      <c r="B294" s="313">
        <v>6303</v>
      </c>
      <c r="C294" s="314">
        <v>22749.699431977213</v>
      </c>
      <c r="D294" s="314">
        <v>23901.57991642546</v>
      </c>
      <c r="E294" s="315">
        <f t="shared" si="4"/>
        <v>1151.8804844482474</v>
      </c>
      <c r="F294" s="315">
        <v>0</v>
      </c>
      <c r="G294" s="315">
        <v>0</v>
      </c>
      <c r="H294" s="315">
        <v>0</v>
      </c>
      <c r="I294" s="315">
        <v>0</v>
      </c>
    </row>
    <row r="295" spans="1:9" x14ac:dyDescent="0.2">
      <c r="A295" s="271" t="s">
        <v>662</v>
      </c>
      <c r="B295" s="313">
        <v>41220</v>
      </c>
      <c r="C295" s="314">
        <v>5246.699431977213</v>
      </c>
      <c r="D295" s="314">
        <v>5204.5799164254604</v>
      </c>
      <c r="E295" s="315">
        <f t="shared" si="4"/>
        <v>-42.119515551752556</v>
      </c>
      <c r="F295" s="315">
        <v>44</v>
      </c>
      <c r="G295" s="315">
        <v>0</v>
      </c>
      <c r="H295" s="315">
        <v>0</v>
      </c>
      <c r="I295" s="315">
        <v>0</v>
      </c>
    </row>
    <row r="296" spans="1:9" x14ac:dyDescent="0.2">
      <c r="A296" s="271" t="s">
        <v>663</v>
      </c>
      <c r="B296" s="313">
        <v>8178</v>
      </c>
      <c r="C296" s="314">
        <v>14772.699431977213</v>
      </c>
      <c r="D296" s="314">
        <v>14700.57991642546</v>
      </c>
      <c r="E296" s="315">
        <f t="shared" si="4"/>
        <v>-72.119515551752556</v>
      </c>
      <c r="F296" s="315">
        <v>74</v>
      </c>
      <c r="G296" s="315">
        <v>0</v>
      </c>
      <c r="H296" s="315">
        <v>0</v>
      </c>
      <c r="I296" s="315">
        <v>0</v>
      </c>
    </row>
    <row r="297" spans="1:9" x14ac:dyDescent="0.2">
      <c r="A297" s="271" t="s">
        <v>664</v>
      </c>
      <c r="B297" s="313">
        <v>3438</v>
      </c>
      <c r="C297" s="314">
        <v>18250.699431977213</v>
      </c>
      <c r="D297" s="314">
        <v>19480.57991642546</v>
      </c>
      <c r="E297" s="315">
        <f t="shared" si="4"/>
        <v>1229.8804844482474</v>
      </c>
      <c r="F297" s="315">
        <v>0</v>
      </c>
      <c r="G297" s="315">
        <v>0</v>
      </c>
      <c r="H297" s="315">
        <v>0</v>
      </c>
      <c r="I297" s="315">
        <v>0</v>
      </c>
    </row>
    <row r="298" spans="1:9" ht="13.5" thickBot="1" x14ac:dyDescent="0.25">
      <c r="A298" s="270" t="s">
        <v>665</v>
      </c>
      <c r="B298" s="316">
        <v>4720</v>
      </c>
      <c r="C298" s="317">
        <v>23257.699431977213</v>
      </c>
      <c r="D298" s="317">
        <v>24390.57991642546</v>
      </c>
      <c r="E298" s="318">
        <f t="shared" si="4"/>
        <v>1132.8804844482474</v>
      </c>
      <c r="F298" s="318">
        <v>0</v>
      </c>
      <c r="G298" s="318">
        <v>0</v>
      </c>
      <c r="H298" s="318">
        <v>0</v>
      </c>
      <c r="I298" s="318">
        <v>0</v>
      </c>
    </row>
    <row r="299" spans="1:9" ht="3" customHeight="1" x14ac:dyDescent="0.2">
      <c r="A299" s="280"/>
      <c r="B299" s="319"/>
      <c r="C299" s="320"/>
      <c r="D299" s="320"/>
      <c r="E299" s="287"/>
      <c r="F299" s="287"/>
      <c r="G299" s="287"/>
      <c r="H299" s="287"/>
      <c r="I299" s="287"/>
    </row>
    <row r="300" spans="1:9" x14ac:dyDescent="0.2">
      <c r="A300" s="293" t="s">
        <v>735</v>
      </c>
      <c r="B300" s="319"/>
      <c r="C300" s="320"/>
      <c r="D300" s="320"/>
      <c r="E300" s="321"/>
      <c r="F300" s="321"/>
      <c r="G300" s="280"/>
      <c r="H300" s="280"/>
      <c r="I300" s="280"/>
    </row>
    <row r="301" spans="1:9" x14ac:dyDescent="0.2">
      <c r="A301" s="280" t="s">
        <v>736</v>
      </c>
      <c r="B301" s="319"/>
      <c r="C301" s="320"/>
      <c r="D301" s="320"/>
      <c r="E301" s="321"/>
      <c r="F301" s="321"/>
      <c r="G301" s="280"/>
      <c r="H301" s="280"/>
      <c r="I301" s="280"/>
    </row>
    <row r="302" spans="1:9" x14ac:dyDescent="0.2">
      <c r="A302" s="294"/>
      <c r="B302" s="319"/>
      <c r="C302" s="320"/>
      <c r="D302" s="320"/>
      <c r="E302" s="321"/>
      <c r="F302" s="321"/>
      <c r="G302" s="280"/>
      <c r="H302" s="280"/>
      <c r="I302" s="280"/>
    </row>
    <row r="303" spans="1:9" hidden="1" x14ac:dyDescent="0.2">
      <c r="A303" s="294"/>
    </row>
    <row r="304" spans="1:9" hidden="1" x14ac:dyDescent="0.2"/>
    <row r="305" spans="1:9" hidden="1" x14ac:dyDescent="0.2">
      <c r="A305" s="295"/>
      <c r="B305" s="322"/>
      <c r="C305" s="322"/>
      <c r="D305" s="322"/>
      <c r="E305" s="295"/>
      <c r="F305" s="295"/>
      <c r="G305" s="295"/>
      <c r="H305" s="295"/>
      <c r="I305" s="295"/>
    </row>
    <row r="306" spans="1:9" hidden="1" x14ac:dyDescent="0.2">
      <c r="A306" s="295"/>
      <c r="B306" s="322"/>
      <c r="C306" s="322"/>
      <c r="D306" s="322"/>
      <c r="E306" s="295"/>
      <c r="F306" s="295"/>
      <c r="G306" s="295"/>
      <c r="H306" s="295"/>
      <c r="I306" s="295"/>
    </row>
    <row r="307" spans="1:9" hidden="1" x14ac:dyDescent="0.2">
      <c r="A307" s="295"/>
      <c r="B307" s="322"/>
      <c r="C307" s="323"/>
      <c r="D307" s="323"/>
      <c r="E307" s="324"/>
      <c r="F307" s="295"/>
      <c r="G307" s="295"/>
      <c r="H307" s="295"/>
      <c r="I307" s="295"/>
    </row>
    <row r="308" spans="1:9" hidden="1" x14ac:dyDescent="0.2">
      <c r="A308" s="295"/>
      <c r="B308" s="322"/>
      <c r="C308" s="323"/>
      <c r="D308" s="323"/>
      <c r="E308" s="324"/>
      <c r="F308" s="295"/>
      <c r="G308" s="295"/>
      <c r="H308" s="295"/>
      <c r="I308" s="295"/>
    </row>
    <row r="309" spans="1:9" hidden="1" x14ac:dyDescent="0.2">
      <c r="A309" s="295"/>
      <c r="B309" s="322"/>
      <c r="C309" s="323"/>
      <c r="D309" s="323"/>
      <c r="E309" s="324"/>
      <c r="F309" s="295"/>
      <c r="G309" s="295"/>
      <c r="H309" s="295"/>
      <c r="I309" s="295"/>
    </row>
    <row r="310" spans="1:9" hidden="1" x14ac:dyDescent="0.2">
      <c r="A310" s="295"/>
      <c r="B310" s="323"/>
      <c r="C310" s="323"/>
      <c r="D310" s="323"/>
      <c r="E310" s="324"/>
      <c r="F310" s="324"/>
      <c r="G310" s="324"/>
      <c r="H310" s="324"/>
      <c r="I310" s="324"/>
    </row>
    <row r="311" spans="1:9" hidden="1" x14ac:dyDescent="0.2">
      <c r="A311" s="295"/>
      <c r="B311" s="322"/>
      <c r="C311" s="323"/>
      <c r="D311" s="323"/>
      <c r="E311" s="324"/>
      <c r="F311" s="295"/>
      <c r="G311" s="295"/>
      <c r="H311" s="295"/>
      <c r="I311" s="295"/>
    </row>
    <row r="312" spans="1:9" hidden="1" x14ac:dyDescent="0.2">
      <c r="A312" s="295"/>
      <c r="B312" s="323"/>
      <c r="C312" s="323"/>
      <c r="D312" s="323"/>
      <c r="E312" s="324"/>
      <c r="F312" s="324"/>
      <c r="G312" s="324"/>
      <c r="H312" s="324"/>
      <c r="I312" s="324"/>
    </row>
    <row r="313" spans="1:9" hidden="1" x14ac:dyDescent="0.2">
      <c r="A313" s="295"/>
      <c r="B313" s="322"/>
      <c r="C313" s="323"/>
      <c r="D313" s="323"/>
      <c r="E313" s="324"/>
      <c r="F313" s="295"/>
      <c r="G313" s="295"/>
      <c r="H313" s="295"/>
      <c r="I313" s="295"/>
    </row>
    <row r="314" spans="1:9" hidden="1" x14ac:dyDescent="0.2">
      <c r="A314" s="295"/>
      <c r="B314" s="322"/>
      <c r="C314" s="323"/>
      <c r="D314" s="323"/>
      <c r="E314" s="324"/>
      <c r="F314" s="295"/>
      <c r="G314" s="295"/>
      <c r="H314" s="295"/>
      <c r="I314" s="295"/>
    </row>
    <row r="315" spans="1:9" hidden="1" x14ac:dyDescent="0.2">
      <c r="A315" s="295"/>
      <c r="B315" s="322"/>
      <c r="C315" s="323"/>
      <c r="D315" s="323"/>
      <c r="E315" s="324"/>
      <c r="F315" s="295"/>
      <c r="G315" s="295"/>
      <c r="H315" s="295"/>
      <c r="I315" s="295"/>
    </row>
    <row r="316" spans="1:9" hidden="1" x14ac:dyDescent="0.2">
      <c r="A316" s="295"/>
      <c r="B316" s="322"/>
      <c r="C316" s="323"/>
      <c r="D316" s="323"/>
      <c r="E316" s="324"/>
      <c r="F316" s="295"/>
      <c r="G316" s="295"/>
      <c r="H316" s="295"/>
      <c r="I316" s="295"/>
    </row>
    <row r="317" spans="1:9" hidden="1" x14ac:dyDescent="0.2"/>
    <row r="318" spans="1:9" hidden="1" x14ac:dyDescent="0.2">
      <c r="A318" s="295"/>
    </row>
    <row r="319" spans="1:9" hidden="1" x14ac:dyDescent="0.2">
      <c r="A319" s="295"/>
      <c r="F319" s="295"/>
      <c r="G319" s="295"/>
      <c r="H319" s="295"/>
      <c r="I319" s="295"/>
    </row>
    <row r="320" spans="1:9" hidden="1" x14ac:dyDescent="0.2"/>
    <row r="321" spans="6:9" hidden="1" x14ac:dyDescent="0.2">
      <c r="F321" s="325"/>
      <c r="G321" s="326"/>
      <c r="H321" s="327"/>
      <c r="I321" s="327"/>
    </row>
    <row r="322" spans="6:9" hidden="1" x14ac:dyDescent="0.2">
      <c r="F322" s="328"/>
      <c r="G322" s="328"/>
      <c r="H322" s="328"/>
      <c r="I322" s="328"/>
    </row>
  </sheetData>
  <mergeCells count="3">
    <mergeCell ref="C2:D2"/>
    <mergeCell ref="C3:D3"/>
    <mergeCell ref="F3:I3"/>
  </mergeCells>
  <conditionalFormatting sqref="C307:E316 C9:I299">
    <cfRule type="cellIs" dxfId="66" priority="2" operator="lessThan">
      <formula>0</formula>
    </cfRule>
  </conditionalFormatting>
  <conditionalFormatting sqref="F322:I322">
    <cfRule type="cellIs" dxfId="65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0" fitToHeight="0" orientation="portrait" r:id="rId1"/>
  <headerFooter alignWithMargins="0">
    <oddHeader>&amp;LStatistiska centralbyrån
Offentlig ekonomi och
mikrosimuleringar</oddHeader>
  </headerFooter>
  <rowBreaks count="7" manualBreakCount="7">
    <brk id="51" max="8" man="1"/>
    <brk id="97" max="8" man="1"/>
    <brk id="142" max="8" man="1"/>
    <brk id="191" max="16383" man="1"/>
    <brk id="238" max="8" man="1"/>
    <brk id="269" max="8" man="1"/>
    <brk id="30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322"/>
  <sheetViews>
    <sheetView showGridLines="0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0" defaultRowHeight="12.75" zeroHeight="1" x14ac:dyDescent="0.2"/>
  <cols>
    <col min="1" max="1" width="18.7109375" style="271" customWidth="1"/>
    <col min="2" max="2" width="12" style="298" customWidth="1"/>
    <col min="3" max="5" width="10.28515625" style="271" customWidth="1"/>
    <col min="6" max="8" width="10.42578125" style="271" customWidth="1"/>
    <col min="9" max="9" width="5.140625" style="271" customWidth="1"/>
    <col min="10" max="256" width="9.140625" style="271" hidden="1" customWidth="1"/>
    <col min="257" max="257" width="18.7109375" style="271" hidden="1" customWidth="1"/>
    <col min="258" max="258" width="12" style="271" hidden="1" customWidth="1"/>
    <col min="259" max="261" width="10.28515625" style="271" hidden="1" customWidth="1"/>
    <col min="262" max="264" width="10.42578125" style="271" hidden="1" customWidth="1"/>
    <col min="265" max="512" width="0" style="271" hidden="1"/>
    <col min="513" max="513" width="18.7109375" style="271" hidden="1" customWidth="1"/>
    <col min="514" max="514" width="12" style="271" hidden="1" customWidth="1"/>
    <col min="515" max="517" width="10.28515625" style="271" hidden="1" customWidth="1"/>
    <col min="518" max="520" width="10.42578125" style="271" hidden="1" customWidth="1"/>
    <col min="521" max="768" width="0" style="271" hidden="1"/>
    <col min="769" max="769" width="18.7109375" style="271" hidden="1" customWidth="1"/>
    <col min="770" max="770" width="12" style="271" hidden="1" customWidth="1"/>
    <col min="771" max="773" width="10.28515625" style="271" hidden="1" customWidth="1"/>
    <col min="774" max="776" width="10.42578125" style="271" hidden="1" customWidth="1"/>
    <col min="777" max="1024" width="0" style="271" hidden="1"/>
    <col min="1025" max="1025" width="18.7109375" style="271" hidden="1" customWidth="1"/>
    <col min="1026" max="1026" width="12" style="271" hidden="1" customWidth="1"/>
    <col min="1027" max="1029" width="10.28515625" style="271" hidden="1" customWidth="1"/>
    <col min="1030" max="1032" width="10.42578125" style="271" hidden="1" customWidth="1"/>
    <col min="1033" max="1280" width="0" style="271" hidden="1"/>
    <col min="1281" max="1281" width="18.7109375" style="271" hidden="1" customWidth="1"/>
    <col min="1282" max="1282" width="12" style="271" hidden="1" customWidth="1"/>
    <col min="1283" max="1285" width="10.28515625" style="271" hidden="1" customWidth="1"/>
    <col min="1286" max="1288" width="10.42578125" style="271" hidden="1" customWidth="1"/>
    <col min="1289" max="1536" width="0" style="271" hidden="1"/>
    <col min="1537" max="1537" width="18.7109375" style="271" hidden="1" customWidth="1"/>
    <col min="1538" max="1538" width="12" style="271" hidden="1" customWidth="1"/>
    <col min="1539" max="1541" width="10.28515625" style="271" hidden="1" customWidth="1"/>
    <col min="1542" max="1544" width="10.42578125" style="271" hidden="1" customWidth="1"/>
    <col min="1545" max="1792" width="0" style="271" hidden="1"/>
    <col min="1793" max="1793" width="18.7109375" style="271" hidden="1" customWidth="1"/>
    <col min="1794" max="1794" width="12" style="271" hidden="1" customWidth="1"/>
    <col min="1795" max="1797" width="10.28515625" style="271" hidden="1" customWidth="1"/>
    <col min="1798" max="1800" width="10.42578125" style="271" hidden="1" customWidth="1"/>
    <col min="1801" max="2048" width="0" style="271" hidden="1"/>
    <col min="2049" max="2049" width="18.7109375" style="271" hidden="1" customWidth="1"/>
    <col min="2050" max="2050" width="12" style="271" hidden="1" customWidth="1"/>
    <col min="2051" max="2053" width="10.28515625" style="271" hidden="1" customWidth="1"/>
    <col min="2054" max="2056" width="10.42578125" style="271" hidden="1" customWidth="1"/>
    <col min="2057" max="2304" width="0" style="271" hidden="1"/>
    <col min="2305" max="2305" width="18.7109375" style="271" hidden="1" customWidth="1"/>
    <col min="2306" max="2306" width="12" style="271" hidden="1" customWidth="1"/>
    <col min="2307" max="2309" width="10.28515625" style="271" hidden="1" customWidth="1"/>
    <col min="2310" max="2312" width="10.42578125" style="271" hidden="1" customWidth="1"/>
    <col min="2313" max="2560" width="0" style="271" hidden="1"/>
    <col min="2561" max="2561" width="18.7109375" style="271" hidden="1" customWidth="1"/>
    <col min="2562" max="2562" width="12" style="271" hidden="1" customWidth="1"/>
    <col min="2563" max="2565" width="10.28515625" style="271" hidden="1" customWidth="1"/>
    <col min="2566" max="2568" width="10.42578125" style="271" hidden="1" customWidth="1"/>
    <col min="2569" max="2816" width="0" style="271" hidden="1"/>
    <col min="2817" max="2817" width="18.7109375" style="271" hidden="1" customWidth="1"/>
    <col min="2818" max="2818" width="12" style="271" hidden="1" customWidth="1"/>
    <col min="2819" max="2821" width="10.28515625" style="271" hidden="1" customWidth="1"/>
    <col min="2822" max="2824" width="10.42578125" style="271" hidden="1" customWidth="1"/>
    <col min="2825" max="3072" width="0" style="271" hidden="1"/>
    <col min="3073" max="3073" width="18.7109375" style="271" hidden="1" customWidth="1"/>
    <col min="3074" max="3074" width="12" style="271" hidden="1" customWidth="1"/>
    <col min="3075" max="3077" width="10.28515625" style="271" hidden="1" customWidth="1"/>
    <col min="3078" max="3080" width="10.42578125" style="271" hidden="1" customWidth="1"/>
    <col min="3081" max="3328" width="0" style="271" hidden="1"/>
    <col min="3329" max="3329" width="18.7109375" style="271" hidden="1" customWidth="1"/>
    <col min="3330" max="3330" width="12" style="271" hidden="1" customWidth="1"/>
    <col min="3331" max="3333" width="10.28515625" style="271" hidden="1" customWidth="1"/>
    <col min="3334" max="3336" width="10.42578125" style="271" hidden="1" customWidth="1"/>
    <col min="3337" max="3584" width="0" style="271" hidden="1"/>
    <col min="3585" max="3585" width="18.7109375" style="271" hidden="1" customWidth="1"/>
    <col min="3586" max="3586" width="12" style="271" hidden="1" customWidth="1"/>
    <col min="3587" max="3589" width="10.28515625" style="271" hidden="1" customWidth="1"/>
    <col min="3590" max="3592" width="10.42578125" style="271" hidden="1" customWidth="1"/>
    <col min="3593" max="3840" width="0" style="271" hidden="1"/>
    <col min="3841" max="3841" width="18.7109375" style="271" hidden="1" customWidth="1"/>
    <col min="3842" max="3842" width="12" style="271" hidden="1" customWidth="1"/>
    <col min="3843" max="3845" width="10.28515625" style="271" hidden="1" customWidth="1"/>
    <col min="3846" max="3848" width="10.42578125" style="271" hidden="1" customWidth="1"/>
    <col min="3849" max="4096" width="0" style="271" hidden="1"/>
    <col min="4097" max="4097" width="18.7109375" style="271" hidden="1" customWidth="1"/>
    <col min="4098" max="4098" width="12" style="271" hidden="1" customWidth="1"/>
    <col min="4099" max="4101" width="10.28515625" style="271" hidden="1" customWidth="1"/>
    <col min="4102" max="4104" width="10.42578125" style="271" hidden="1" customWidth="1"/>
    <col min="4105" max="4352" width="0" style="271" hidden="1"/>
    <col min="4353" max="4353" width="18.7109375" style="271" hidden="1" customWidth="1"/>
    <col min="4354" max="4354" width="12" style="271" hidden="1" customWidth="1"/>
    <col min="4355" max="4357" width="10.28515625" style="271" hidden="1" customWidth="1"/>
    <col min="4358" max="4360" width="10.42578125" style="271" hidden="1" customWidth="1"/>
    <col min="4361" max="4608" width="0" style="271" hidden="1"/>
    <col min="4609" max="4609" width="18.7109375" style="271" hidden="1" customWidth="1"/>
    <col min="4610" max="4610" width="12" style="271" hidden="1" customWidth="1"/>
    <col min="4611" max="4613" width="10.28515625" style="271" hidden="1" customWidth="1"/>
    <col min="4614" max="4616" width="10.42578125" style="271" hidden="1" customWidth="1"/>
    <col min="4617" max="4864" width="0" style="271" hidden="1"/>
    <col min="4865" max="4865" width="18.7109375" style="271" hidden="1" customWidth="1"/>
    <col min="4866" max="4866" width="12" style="271" hidden="1" customWidth="1"/>
    <col min="4867" max="4869" width="10.28515625" style="271" hidden="1" customWidth="1"/>
    <col min="4870" max="4872" width="10.42578125" style="271" hidden="1" customWidth="1"/>
    <col min="4873" max="5120" width="0" style="271" hidden="1"/>
    <col min="5121" max="5121" width="18.7109375" style="271" hidden="1" customWidth="1"/>
    <col min="5122" max="5122" width="12" style="271" hidden="1" customWidth="1"/>
    <col min="5123" max="5125" width="10.28515625" style="271" hidden="1" customWidth="1"/>
    <col min="5126" max="5128" width="10.42578125" style="271" hidden="1" customWidth="1"/>
    <col min="5129" max="5376" width="0" style="271" hidden="1"/>
    <col min="5377" max="5377" width="18.7109375" style="271" hidden="1" customWidth="1"/>
    <col min="5378" max="5378" width="12" style="271" hidden="1" customWidth="1"/>
    <col min="5379" max="5381" width="10.28515625" style="271" hidden="1" customWidth="1"/>
    <col min="5382" max="5384" width="10.42578125" style="271" hidden="1" customWidth="1"/>
    <col min="5385" max="5632" width="0" style="271" hidden="1"/>
    <col min="5633" max="5633" width="18.7109375" style="271" hidden="1" customWidth="1"/>
    <col min="5634" max="5634" width="12" style="271" hidden="1" customWidth="1"/>
    <col min="5635" max="5637" width="10.28515625" style="271" hidden="1" customWidth="1"/>
    <col min="5638" max="5640" width="10.42578125" style="271" hidden="1" customWidth="1"/>
    <col min="5641" max="5888" width="0" style="271" hidden="1"/>
    <col min="5889" max="5889" width="18.7109375" style="271" hidden="1" customWidth="1"/>
    <col min="5890" max="5890" width="12" style="271" hidden="1" customWidth="1"/>
    <col min="5891" max="5893" width="10.28515625" style="271" hidden="1" customWidth="1"/>
    <col min="5894" max="5896" width="10.42578125" style="271" hidden="1" customWidth="1"/>
    <col min="5897" max="6144" width="0" style="271" hidden="1"/>
    <col min="6145" max="6145" width="18.7109375" style="271" hidden="1" customWidth="1"/>
    <col min="6146" max="6146" width="12" style="271" hidden="1" customWidth="1"/>
    <col min="6147" max="6149" width="10.28515625" style="271" hidden="1" customWidth="1"/>
    <col min="6150" max="6152" width="10.42578125" style="271" hidden="1" customWidth="1"/>
    <col min="6153" max="6400" width="0" style="271" hidden="1"/>
    <col min="6401" max="6401" width="18.7109375" style="271" hidden="1" customWidth="1"/>
    <col min="6402" max="6402" width="12" style="271" hidden="1" customWidth="1"/>
    <col min="6403" max="6405" width="10.28515625" style="271" hidden="1" customWidth="1"/>
    <col min="6406" max="6408" width="10.42578125" style="271" hidden="1" customWidth="1"/>
    <col min="6409" max="6656" width="0" style="271" hidden="1"/>
    <col min="6657" max="6657" width="18.7109375" style="271" hidden="1" customWidth="1"/>
    <col min="6658" max="6658" width="12" style="271" hidden="1" customWidth="1"/>
    <col min="6659" max="6661" width="10.28515625" style="271" hidden="1" customWidth="1"/>
    <col min="6662" max="6664" width="10.42578125" style="271" hidden="1" customWidth="1"/>
    <col min="6665" max="6912" width="0" style="271" hidden="1"/>
    <col min="6913" max="6913" width="18.7109375" style="271" hidden="1" customWidth="1"/>
    <col min="6914" max="6914" width="12" style="271" hidden="1" customWidth="1"/>
    <col min="6915" max="6917" width="10.28515625" style="271" hidden="1" customWidth="1"/>
    <col min="6918" max="6920" width="10.42578125" style="271" hidden="1" customWidth="1"/>
    <col min="6921" max="7168" width="0" style="271" hidden="1"/>
    <col min="7169" max="7169" width="18.7109375" style="271" hidden="1" customWidth="1"/>
    <col min="7170" max="7170" width="12" style="271" hidden="1" customWidth="1"/>
    <col min="7171" max="7173" width="10.28515625" style="271" hidden="1" customWidth="1"/>
    <col min="7174" max="7176" width="10.42578125" style="271" hidden="1" customWidth="1"/>
    <col min="7177" max="7424" width="0" style="271" hidden="1"/>
    <col min="7425" max="7425" width="18.7109375" style="271" hidden="1" customWidth="1"/>
    <col min="7426" max="7426" width="12" style="271" hidden="1" customWidth="1"/>
    <col min="7427" max="7429" width="10.28515625" style="271" hidden="1" customWidth="1"/>
    <col min="7430" max="7432" width="10.42578125" style="271" hidden="1" customWidth="1"/>
    <col min="7433" max="7680" width="0" style="271" hidden="1"/>
    <col min="7681" max="7681" width="18.7109375" style="271" hidden="1" customWidth="1"/>
    <col min="7682" max="7682" width="12" style="271" hidden="1" customWidth="1"/>
    <col min="7683" max="7685" width="10.28515625" style="271" hidden="1" customWidth="1"/>
    <col min="7686" max="7688" width="10.42578125" style="271" hidden="1" customWidth="1"/>
    <col min="7689" max="7936" width="0" style="271" hidden="1"/>
    <col min="7937" max="7937" width="18.7109375" style="271" hidden="1" customWidth="1"/>
    <col min="7938" max="7938" width="12" style="271" hidden="1" customWidth="1"/>
    <col min="7939" max="7941" width="10.28515625" style="271" hidden="1" customWidth="1"/>
    <col min="7942" max="7944" width="10.42578125" style="271" hidden="1" customWidth="1"/>
    <col min="7945" max="8192" width="0" style="271" hidden="1"/>
    <col min="8193" max="8193" width="18.7109375" style="271" hidden="1" customWidth="1"/>
    <col min="8194" max="8194" width="12" style="271" hidden="1" customWidth="1"/>
    <col min="8195" max="8197" width="10.28515625" style="271" hidden="1" customWidth="1"/>
    <col min="8198" max="8200" width="10.42578125" style="271" hidden="1" customWidth="1"/>
    <col min="8201" max="8448" width="0" style="271" hidden="1"/>
    <col min="8449" max="8449" width="18.7109375" style="271" hidden="1" customWidth="1"/>
    <col min="8450" max="8450" width="12" style="271" hidden="1" customWidth="1"/>
    <col min="8451" max="8453" width="10.28515625" style="271" hidden="1" customWidth="1"/>
    <col min="8454" max="8456" width="10.42578125" style="271" hidden="1" customWidth="1"/>
    <col min="8457" max="8704" width="0" style="271" hidden="1"/>
    <col min="8705" max="8705" width="18.7109375" style="271" hidden="1" customWidth="1"/>
    <col min="8706" max="8706" width="12" style="271" hidden="1" customWidth="1"/>
    <col min="8707" max="8709" width="10.28515625" style="271" hidden="1" customWidth="1"/>
    <col min="8710" max="8712" width="10.42578125" style="271" hidden="1" customWidth="1"/>
    <col min="8713" max="8960" width="0" style="271" hidden="1"/>
    <col min="8961" max="8961" width="18.7109375" style="271" hidden="1" customWidth="1"/>
    <col min="8962" max="8962" width="12" style="271" hidden="1" customWidth="1"/>
    <col min="8963" max="8965" width="10.28515625" style="271" hidden="1" customWidth="1"/>
    <col min="8966" max="8968" width="10.42578125" style="271" hidden="1" customWidth="1"/>
    <col min="8969" max="9216" width="0" style="271" hidden="1"/>
    <col min="9217" max="9217" width="18.7109375" style="271" hidden="1" customWidth="1"/>
    <col min="9218" max="9218" width="12" style="271" hidden="1" customWidth="1"/>
    <col min="9219" max="9221" width="10.28515625" style="271" hidden="1" customWidth="1"/>
    <col min="9222" max="9224" width="10.42578125" style="271" hidden="1" customWidth="1"/>
    <col min="9225" max="9472" width="0" style="271" hidden="1"/>
    <col min="9473" max="9473" width="18.7109375" style="271" hidden="1" customWidth="1"/>
    <col min="9474" max="9474" width="12" style="271" hidden="1" customWidth="1"/>
    <col min="9475" max="9477" width="10.28515625" style="271" hidden="1" customWidth="1"/>
    <col min="9478" max="9480" width="10.42578125" style="271" hidden="1" customWidth="1"/>
    <col min="9481" max="9728" width="0" style="271" hidden="1"/>
    <col min="9729" max="9729" width="18.7109375" style="271" hidden="1" customWidth="1"/>
    <col min="9730" max="9730" width="12" style="271" hidden="1" customWidth="1"/>
    <col min="9731" max="9733" width="10.28515625" style="271" hidden="1" customWidth="1"/>
    <col min="9734" max="9736" width="10.42578125" style="271" hidden="1" customWidth="1"/>
    <col min="9737" max="9984" width="0" style="271" hidden="1"/>
    <col min="9985" max="9985" width="18.7109375" style="271" hidden="1" customWidth="1"/>
    <col min="9986" max="9986" width="12" style="271" hidden="1" customWidth="1"/>
    <col min="9987" max="9989" width="10.28515625" style="271" hidden="1" customWidth="1"/>
    <col min="9990" max="9992" width="10.42578125" style="271" hidden="1" customWidth="1"/>
    <col min="9993" max="10240" width="0" style="271" hidden="1"/>
    <col min="10241" max="10241" width="18.7109375" style="271" hidden="1" customWidth="1"/>
    <col min="10242" max="10242" width="12" style="271" hidden="1" customWidth="1"/>
    <col min="10243" max="10245" width="10.28515625" style="271" hidden="1" customWidth="1"/>
    <col min="10246" max="10248" width="10.42578125" style="271" hidden="1" customWidth="1"/>
    <col min="10249" max="10496" width="0" style="271" hidden="1"/>
    <col min="10497" max="10497" width="18.7109375" style="271" hidden="1" customWidth="1"/>
    <col min="10498" max="10498" width="12" style="271" hidden="1" customWidth="1"/>
    <col min="10499" max="10501" width="10.28515625" style="271" hidden="1" customWidth="1"/>
    <col min="10502" max="10504" width="10.42578125" style="271" hidden="1" customWidth="1"/>
    <col min="10505" max="10752" width="0" style="271" hidden="1"/>
    <col min="10753" max="10753" width="18.7109375" style="271" hidden="1" customWidth="1"/>
    <col min="10754" max="10754" width="12" style="271" hidden="1" customWidth="1"/>
    <col min="10755" max="10757" width="10.28515625" style="271" hidden="1" customWidth="1"/>
    <col min="10758" max="10760" width="10.42578125" style="271" hidden="1" customWidth="1"/>
    <col min="10761" max="11008" width="0" style="271" hidden="1"/>
    <col min="11009" max="11009" width="18.7109375" style="271" hidden="1" customWidth="1"/>
    <col min="11010" max="11010" width="12" style="271" hidden="1" customWidth="1"/>
    <col min="11011" max="11013" width="10.28515625" style="271" hidden="1" customWidth="1"/>
    <col min="11014" max="11016" width="10.42578125" style="271" hidden="1" customWidth="1"/>
    <col min="11017" max="11264" width="0" style="271" hidden="1"/>
    <col min="11265" max="11265" width="18.7109375" style="271" hidden="1" customWidth="1"/>
    <col min="11266" max="11266" width="12" style="271" hidden="1" customWidth="1"/>
    <col min="11267" max="11269" width="10.28515625" style="271" hidden="1" customWidth="1"/>
    <col min="11270" max="11272" width="10.42578125" style="271" hidden="1" customWidth="1"/>
    <col min="11273" max="11520" width="0" style="271" hidden="1"/>
    <col min="11521" max="11521" width="18.7109375" style="271" hidden="1" customWidth="1"/>
    <col min="11522" max="11522" width="12" style="271" hidden="1" customWidth="1"/>
    <col min="11523" max="11525" width="10.28515625" style="271" hidden="1" customWidth="1"/>
    <col min="11526" max="11528" width="10.42578125" style="271" hidden="1" customWidth="1"/>
    <col min="11529" max="11776" width="0" style="271" hidden="1"/>
    <col min="11777" max="11777" width="18.7109375" style="271" hidden="1" customWidth="1"/>
    <col min="11778" max="11778" width="12" style="271" hidden="1" customWidth="1"/>
    <col min="11779" max="11781" width="10.28515625" style="271" hidden="1" customWidth="1"/>
    <col min="11782" max="11784" width="10.42578125" style="271" hidden="1" customWidth="1"/>
    <col min="11785" max="12032" width="0" style="271" hidden="1"/>
    <col min="12033" max="12033" width="18.7109375" style="271" hidden="1" customWidth="1"/>
    <col min="12034" max="12034" width="12" style="271" hidden="1" customWidth="1"/>
    <col min="12035" max="12037" width="10.28515625" style="271" hidden="1" customWidth="1"/>
    <col min="12038" max="12040" width="10.42578125" style="271" hidden="1" customWidth="1"/>
    <col min="12041" max="12288" width="0" style="271" hidden="1"/>
    <col min="12289" max="12289" width="18.7109375" style="271" hidden="1" customWidth="1"/>
    <col min="12290" max="12290" width="12" style="271" hidden="1" customWidth="1"/>
    <col min="12291" max="12293" width="10.28515625" style="271" hidden="1" customWidth="1"/>
    <col min="12294" max="12296" width="10.42578125" style="271" hidden="1" customWidth="1"/>
    <col min="12297" max="12544" width="0" style="271" hidden="1"/>
    <col min="12545" max="12545" width="18.7109375" style="271" hidden="1" customWidth="1"/>
    <col min="12546" max="12546" width="12" style="271" hidden="1" customWidth="1"/>
    <col min="12547" max="12549" width="10.28515625" style="271" hidden="1" customWidth="1"/>
    <col min="12550" max="12552" width="10.42578125" style="271" hidden="1" customWidth="1"/>
    <col min="12553" max="12800" width="0" style="271" hidden="1"/>
    <col min="12801" max="12801" width="18.7109375" style="271" hidden="1" customWidth="1"/>
    <col min="12802" max="12802" width="12" style="271" hidden="1" customWidth="1"/>
    <col min="12803" max="12805" width="10.28515625" style="271" hidden="1" customWidth="1"/>
    <col min="12806" max="12808" width="10.42578125" style="271" hidden="1" customWidth="1"/>
    <col min="12809" max="13056" width="0" style="271" hidden="1"/>
    <col min="13057" max="13057" width="18.7109375" style="271" hidden="1" customWidth="1"/>
    <col min="13058" max="13058" width="12" style="271" hidden="1" customWidth="1"/>
    <col min="13059" max="13061" width="10.28515625" style="271" hidden="1" customWidth="1"/>
    <col min="13062" max="13064" width="10.42578125" style="271" hidden="1" customWidth="1"/>
    <col min="13065" max="13312" width="0" style="271" hidden="1"/>
    <col min="13313" max="13313" width="18.7109375" style="271" hidden="1" customWidth="1"/>
    <col min="13314" max="13314" width="12" style="271" hidden="1" customWidth="1"/>
    <col min="13315" max="13317" width="10.28515625" style="271" hidden="1" customWidth="1"/>
    <col min="13318" max="13320" width="10.42578125" style="271" hidden="1" customWidth="1"/>
    <col min="13321" max="13568" width="0" style="271" hidden="1"/>
    <col min="13569" max="13569" width="18.7109375" style="271" hidden="1" customWidth="1"/>
    <col min="13570" max="13570" width="12" style="271" hidden="1" customWidth="1"/>
    <col min="13571" max="13573" width="10.28515625" style="271" hidden="1" customWidth="1"/>
    <col min="13574" max="13576" width="10.42578125" style="271" hidden="1" customWidth="1"/>
    <col min="13577" max="13824" width="0" style="271" hidden="1"/>
    <col min="13825" max="13825" width="18.7109375" style="271" hidden="1" customWidth="1"/>
    <col min="13826" max="13826" width="12" style="271" hidden="1" customWidth="1"/>
    <col min="13827" max="13829" width="10.28515625" style="271" hidden="1" customWidth="1"/>
    <col min="13830" max="13832" width="10.42578125" style="271" hidden="1" customWidth="1"/>
    <col min="13833" max="14080" width="0" style="271" hidden="1"/>
    <col min="14081" max="14081" width="18.7109375" style="271" hidden="1" customWidth="1"/>
    <col min="14082" max="14082" width="12" style="271" hidden="1" customWidth="1"/>
    <col min="14083" max="14085" width="10.28515625" style="271" hidden="1" customWidth="1"/>
    <col min="14086" max="14088" width="10.42578125" style="271" hidden="1" customWidth="1"/>
    <col min="14089" max="14336" width="0" style="271" hidden="1"/>
    <col min="14337" max="14337" width="18.7109375" style="271" hidden="1" customWidth="1"/>
    <col min="14338" max="14338" width="12" style="271" hidden="1" customWidth="1"/>
    <col min="14339" max="14341" width="10.28515625" style="271" hidden="1" customWidth="1"/>
    <col min="14342" max="14344" width="10.42578125" style="271" hidden="1" customWidth="1"/>
    <col min="14345" max="14592" width="0" style="271" hidden="1"/>
    <col min="14593" max="14593" width="18.7109375" style="271" hidden="1" customWidth="1"/>
    <col min="14594" max="14594" width="12" style="271" hidden="1" customWidth="1"/>
    <col min="14595" max="14597" width="10.28515625" style="271" hidden="1" customWidth="1"/>
    <col min="14598" max="14600" width="10.42578125" style="271" hidden="1" customWidth="1"/>
    <col min="14601" max="14848" width="0" style="271" hidden="1"/>
    <col min="14849" max="14849" width="18.7109375" style="271" hidden="1" customWidth="1"/>
    <col min="14850" max="14850" width="12" style="271" hidden="1" customWidth="1"/>
    <col min="14851" max="14853" width="10.28515625" style="271" hidden="1" customWidth="1"/>
    <col min="14854" max="14856" width="10.42578125" style="271" hidden="1" customWidth="1"/>
    <col min="14857" max="15104" width="0" style="271" hidden="1"/>
    <col min="15105" max="15105" width="18.7109375" style="271" hidden="1" customWidth="1"/>
    <col min="15106" max="15106" width="12" style="271" hidden="1" customWidth="1"/>
    <col min="15107" max="15109" width="10.28515625" style="271" hidden="1" customWidth="1"/>
    <col min="15110" max="15112" width="10.42578125" style="271" hidden="1" customWidth="1"/>
    <col min="15113" max="15360" width="0" style="271" hidden="1"/>
    <col min="15361" max="15361" width="18.7109375" style="271" hidden="1" customWidth="1"/>
    <col min="15362" max="15362" width="12" style="271" hidden="1" customWidth="1"/>
    <col min="15363" max="15365" width="10.28515625" style="271" hidden="1" customWidth="1"/>
    <col min="15366" max="15368" width="10.42578125" style="271" hidden="1" customWidth="1"/>
    <col min="15369" max="15616" width="0" style="271" hidden="1"/>
    <col min="15617" max="15617" width="18.7109375" style="271" hidden="1" customWidth="1"/>
    <col min="15618" max="15618" width="12" style="271" hidden="1" customWidth="1"/>
    <col min="15619" max="15621" width="10.28515625" style="271" hidden="1" customWidth="1"/>
    <col min="15622" max="15624" width="10.42578125" style="271" hidden="1" customWidth="1"/>
    <col min="15625" max="15872" width="0" style="271" hidden="1"/>
    <col min="15873" max="15873" width="18.7109375" style="271" hidden="1" customWidth="1"/>
    <col min="15874" max="15874" width="12" style="271" hidden="1" customWidth="1"/>
    <col min="15875" max="15877" width="10.28515625" style="271" hidden="1" customWidth="1"/>
    <col min="15878" max="15880" width="10.42578125" style="271" hidden="1" customWidth="1"/>
    <col min="15881" max="16128" width="0" style="271" hidden="1"/>
    <col min="16129" max="16129" width="18.7109375" style="271" hidden="1" customWidth="1"/>
    <col min="16130" max="16130" width="12" style="271" hidden="1" customWidth="1"/>
    <col min="16131" max="16133" width="10.28515625" style="271" hidden="1" customWidth="1"/>
    <col min="16134" max="16136" width="10.42578125" style="271" hidden="1" customWidth="1"/>
    <col min="16137" max="16384" width="0" style="271" hidden="1"/>
  </cols>
  <sheetData>
    <row r="1" spans="1:14" ht="16.5" thickBot="1" x14ac:dyDescent="0.3">
      <c r="A1" s="269" t="s">
        <v>737</v>
      </c>
      <c r="C1" s="270"/>
      <c r="D1" s="270"/>
      <c r="E1" s="270"/>
      <c r="F1" s="270"/>
      <c r="G1" s="270"/>
      <c r="H1" s="270"/>
    </row>
    <row r="2" spans="1:14" x14ac:dyDescent="0.2">
      <c r="A2" s="13" t="s">
        <v>19</v>
      </c>
      <c r="B2" s="300" t="s">
        <v>41</v>
      </c>
      <c r="C2" s="673" t="s">
        <v>725</v>
      </c>
      <c r="D2" s="673"/>
      <c r="E2" s="14" t="s">
        <v>726</v>
      </c>
      <c r="F2" s="676" t="s">
        <v>738</v>
      </c>
      <c r="G2" s="676"/>
      <c r="H2" s="676"/>
    </row>
    <row r="3" spans="1:14" x14ac:dyDescent="0.2">
      <c r="A3" s="27"/>
      <c r="B3" s="302" t="s">
        <v>739</v>
      </c>
      <c r="C3" s="674" t="s">
        <v>740</v>
      </c>
      <c r="D3" s="674"/>
      <c r="E3" s="303" t="s">
        <v>729</v>
      </c>
      <c r="F3" s="675" t="s">
        <v>741</v>
      </c>
      <c r="G3" s="675"/>
      <c r="H3" s="675"/>
      <c r="K3" s="276"/>
    </row>
    <row r="4" spans="1:14" ht="14.25" x14ac:dyDescent="0.2">
      <c r="A4" s="27" t="s">
        <v>47</v>
      </c>
      <c r="B4" s="302">
        <v>2015</v>
      </c>
      <c r="C4" s="304" t="s">
        <v>731</v>
      </c>
      <c r="D4" s="304" t="s">
        <v>742</v>
      </c>
      <c r="E4" s="15" t="s">
        <v>48</v>
      </c>
      <c r="F4" s="329">
        <v>2016</v>
      </c>
      <c r="G4" s="329">
        <v>2017</v>
      </c>
      <c r="H4" s="329">
        <v>2018</v>
      </c>
    </row>
    <row r="5" spans="1:14" x14ac:dyDescent="0.2">
      <c r="A5" s="27"/>
      <c r="B5" s="307"/>
      <c r="C5" s="117" t="s">
        <v>733</v>
      </c>
      <c r="D5" s="117" t="s">
        <v>743</v>
      </c>
      <c r="E5" s="15"/>
      <c r="K5" s="276"/>
    </row>
    <row r="6" spans="1:14" x14ac:dyDescent="0.2">
      <c r="A6" s="27"/>
      <c r="B6" s="307"/>
      <c r="C6" s="15" t="s">
        <v>48</v>
      </c>
      <c r="D6" s="278" t="s">
        <v>58</v>
      </c>
      <c r="E6" s="308"/>
    </row>
    <row r="7" spans="1:14" x14ac:dyDescent="0.2">
      <c r="A7" s="123"/>
      <c r="B7" s="136"/>
      <c r="C7" s="15"/>
      <c r="D7" s="15" t="s">
        <v>744</v>
      </c>
      <c r="E7" s="309"/>
      <c r="F7" s="310" t="s">
        <v>699</v>
      </c>
      <c r="G7" s="288"/>
      <c r="H7" s="288"/>
    </row>
    <row r="8" spans="1:14" x14ac:dyDescent="0.2">
      <c r="A8" s="281" t="s">
        <v>357</v>
      </c>
      <c r="B8" s="311">
        <v>9793172</v>
      </c>
      <c r="C8" s="311"/>
      <c r="D8" s="119" t="s">
        <v>48</v>
      </c>
      <c r="E8" s="312"/>
      <c r="F8" s="283">
        <v>61.963081624625808</v>
      </c>
      <c r="G8" s="283">
        <v>21.097451571360128</v>
      </c>
      <c r="H8" s="283">
        <v>3.3598666499475347</v>
      </c>
    </row>
    <row r="9" spans="1:14" ht="25.5" x14ac:dyDescent="0.2">
      <c r="A9" s="284" t="s">
        <v>701</v>
      </c>
      <c r="B9" s="313">
        <v>89268</v>
      </c>
      <c r="C9" s="315">
        <v>14026.279047038381</v>
      </c>
      <c r="D9" s="315">
        <v>14131.984129082042</v>
      </c>
      <c r="E9" s="315">
        <v>105.7050820436616</v>
      </c>
      <c r="F9" s="315">
        <v>0</v>
      </c>
      <c r="G9" s="315">
        <v>0</v>
      </c>
      <c r="H9" s="315">
        <v>0</v>
      </c>
      <c r="K9" s="287"/>
      <c r="L9" s="288"/>
      <c r="M9" s="276"/>
      <c r="N9" s="275"/>
    </row>
    <row r="10" spans="1:14" x14ac:dyDescent="0.2">
      <c r="A10" s="271" t="s">
        <v>360</v>
      </c>
      <c r="B10" s="313">
        <v>32343</v>
      </c>
      <c r="C10" s="315">
        <v>-14378.720952961619</v>
      </c>
      <c r="D10" s="315">
        <v>-15219.015870917958</v>
      </c>
      <c r="E10" s="315">
        <v>-840.2949179563384</v>
      </c>
      <c r="F10" s="315">
        <v>652</v>
      </c>
      <c r="G10" s="315">
        <v>361</v>
      </c>
      <c r="H10" s="315">
        <v>94</v>
      </c>
      <c r="K10" s="287"/>
      <c r="L10" s="288"/>
      <c r="M10" s="276"/>
      <c r="N10" s="277"/>
    </row>
    <row r="11" spans="1:14" x14ac:dyDescent="0.2">
      <c r="A11" s="271" t="s">
        <v>361</v>
      </c>
      <c r="B11" s="313">
        <v>26838</v>
      </c>
      <c r="C11" s="315">
        <v>288.27904703837993</v>
      </c>
      <c r="D11" s="315">
        <v>-408.01587091795795</v>
      </c>
      <c r="E11" s="315">
        <v>-696.29491795633794</v>
      </c>
      <c r="F11" s="315">
        <v>508</v>
      </c>
      <c r="G11" s="315">
        <v>217</v>
      </c>
      <c r="H11" s="315">
        <v>0</v>
      </c>
      <c r="K11" s="287"/>
      <c r="L11" s="276"/>
      <c r="M11" s="276"/>
      <c r="N11" s="277"/>
    </row>
    <row r="12" spans="1:14" x14ac:dyDescent="0.2">
      <c r="A12" s="271" t="s">
        <v>362</v>
      </c>
      <c r="B12" s="313">
        <v>83042</v>
      </c>
      <c r="C12" s="315">
        <v>7440.2790470383798</v>
      </c>
      <c r="D12" s="315">
        <v>7545.9841290820423</v>
      </c>
      <c r="E12" s="315">
        <v>105.70508204366251</v>
      </c>
      <c r="F12" s="315">
        <v>0</v>
      </c>
      <c r="G12" s="315">
        <v>0</v>
      </c>
      <c r="H12" s="315">
        <v>0</v>
      </c>
      <c r="K12" s="287"/>
      <c r="L12" s="276"/>
      <c r="M12" s="276"/>
      <c r="N12" s="278"/>
    </row>
    <row r="13" spans="1:14" x14ac:dyDescent="0.2">
      <c r="A13" s="271" t="s">
        <v>363</v>
      </c>
      <c r="B13" s="313">
        <v>104772</v>
      </c>
      <c r="C13" s="315">
        <v>7130.2790470383798</v>
      </c>
      <c r="D13" s="315">
        <v>7235.9841290820423</v>
      </c>
      <c r="E13" s="315">
        <v>105.70508204366251</v>
      </c>
      <c r="F13" s="315">
        <v>0</v>
      </c>
      <c r="G13" s="315">
        <v>0</v>
      </c>
      <c r="H13" s="315">
        <v>0</v>
      </c>
      <c r="K13" s="287"/>
      <c r="L13" s="288"/>
      <c r="M13" s="288"/>
      <c r="N13" s="280"/>
    </row>
    <row r="14" spans="1:14" x14ac:dyDescent="0.2">
      <c r="A14" s="271" t="s">
        <v>364</v>
      </c>
      <c r="B14" s="313">
        <v>71625</v>
      </c>
      <c r="C14" s="315">
        <v>6030.2790470383798</v>
      </c>
      <c r="D14" s="315">
        <v>6135.9841290820423</v>
      </c>
      <c r="E14" s="315">
        <v>105.70508204366251</v>
      </c>
      <c r="F14" s="315">
        <v>0</v>
      </c>
      <c r="G14" s="315">
        <v>0</v>
      </c>
      <c r="H14" s="315">
        <v>0</v>
      </c>
      <c r="K14" s="287"/>
    </row>
    <row r="15" spans="1:14" x14ac:dyDescent="0.2">
      <c r="A15" s="271" t="s">
        <v>365</v>
      </c>
      <c r="B15" s="313">
        <v>45853</v>
      </c>
      <c r="C15" s="315">
        <v>-5791.7209529616202</v>
      </c>
      <c r="D15" s="315">
        <v>-6633.0158709179577</v>
      </c>
      <c r="E15" s="315">
        <v>-841.29491795633749</v>
      </c>
      <c r="F15" s="315">
        <v>653</v>
      </c>
      <c r="G15" s="315">
        <v>362</v>
      </c>
      <c r="H15" s="315">
        <v>95</v>
      </c>
      <c r="K15" s="287"/>
    </row>
    <row r="16" spans="1:14" x14ac:dyDescent="0.2">
      <c r="A16" s="271" t="s">
        <v>366</v>
      </c>
      <c r="B16" s="313">
        <v>96874</v>
      </c>
      <c r="C16" s="315">
        <v>-1053.72095296162</v>
      </c>
      <c r="D16" s="315">
        <v>-1895.015870917958</v>
      </c>
      <c r="E16" s="315">
        <v>-841.29491795633794</v>
      </c>
      <c r="F16" s="315">
        <v>653</v>
      </c>
      <c r="G16" s="315">
        <v>362</v>
      </c>
      <c r="H16" s="315">
        <v>95</v>
      </c>
      <c r="K16" s="287"/>
    </row>
    <row r="17" spans="1:11" x14ac:dyDescent="0.2">
      <c r="A17" s="271" t="s">
        <v>367</v>
      </c>
      <c r="B17" s="313">
        <v>58177</v>
      </c>
      <c r="C17" s="315">
        <v>7156.2790470383798</v>
      </c>
      <c r="D17" s="315">
        <v>7261.9841290820423</v>
      </c>
      <c r="E17" s="315">
        <v>105.70508204366251</v>
      </c>
      <c r="F17" s="315">
        <v>0</v>
      </c>
      <c r="G17" s="315">
        <v>0</v>
      </c>
      <c r="H17" s="315">
        <v>0</v>
      </c>
      <c r="K17" s="287"/>
    </row>
    <row r="18" spans="1:11" x14ac:dyDescent="0.2">
      <c r="A18" s="271" t="s">
        <v>368</v>
      </c>
      <c r="B18" s="313">
        <v>9965</v>
      </c>
      <c r="C18" s="315">
        <v>2492.2790470383798</v>
      </c>
      <c r="D18" s="315">
        <v>2597.9841290820418</v>
      </c>
      <c r="E18" s="315">
        <v>105.70508204366206</v>
      </c>
      <c r="F18" s="315">
        <v>0</v>
      </c>
      <c r="G18" s="315">
        <v>0</v>
      </c>
      <c r="H18" s="315">
        <v>0</v>
      </c>
      <c r="K18" s="287"/>
    </row>
    <row r="19" spans="1:11" x14ac:dyDescent="0.2">
      <c r="A19" s="271" t="s">
        <v>369</v>
      </c>
      <c r="B19" s="313">
        <v>27308</v>
      </c>
      <c r="C19" s="315">
        <v>6710.2790470383798</v>
      </c>
      <c r="D19" s="315">
        <v>6815.9841290820423</v>
      </c>
      <c r="E19" s="315">
        <v>105.70508204366251</v>
      </c>
      <c r="F19" s="315">
        <v>0</v>
      </c>
      <c r="G19" s="315">
        <v>0</v>
      </c>
      <c r="H19" s="315">
        <v>0</v>
      </c>
      <c r="K19" s="287"/>
    </row>
    <row r="20" spans="1:11" x14ac:dyDescent="0.2">
      <c r="A20" s="271" t="s">
        <v>370</v>
      </c>
      <c r="B20" s="313">
        <v>16211</v>
      </c>
      <c r="C20" s="315">
        <v>5185.2790470383798</v>
      </c>
      <c r="D20" s="315">
        <v>5290.9841290820423</v>
      </c>
      <c r="E20" s="315">
        <v>105.70508204366251</v>
      </c>
      <c r="F20" s="315">
        <v>0</v>
      </c>
      <c r="G20" s="315">
        <v>0</v>
      </c>
      <c r="H20" s="315">
        <v>0</v>
      </c>
      <c r="K20" s="287"/>
    </row>
    <row r="21" spans="1:11" x14ac:dyDescent="0.2">
      <c r="A21" s="271" t="s">
        <v>371</v>
      </c>
      <c r="B21" s="313">
        <v>44387</v>
      </c>
      <c r="C21" s="315">
        <v>7469.2790470383798</v>
      </c>
      <c r="D21" s="315">
        <v>7574.9841290820423</v>
      </c>
      <c r="E21" s="315">
        <v>105.70508204366251</v>
      </c>
      <c r="F21" s="315">
        <v>0</v>
      </c>
      <c r="G21" s="315">
        <v>0</v>
      </c>
      <c r="H21" s="315">
        <v>0</v>
      </c>
      <c r="K21" s="287"/>
    </row>
    <row r="22" spans="1:11" x14ac:dyDescent="0.2">
      <c r="A22" s="271" t="s">
        <v>372</v>
      </c>
      <c r="B22" s="313">
        <v>69711</v>
      </c>
      <c r="C22" s="315">
        <v>1235.27904703838</v>
      </c>
      <c r="D22" s="315">
        <v>393.98412908204205</v>
      </c>
      <c r="E22" s="315">
        <v>-841.29491795633794</v>
      </c>
      <c r="F22" s="315">
        <v>653</v>
      </c>
      <c r="G22" s="315">
        <v>362</v>
      </c>
      <c r="H22" s="315">
        <v>95</v>
      </c>
      <c r="K22" s="287"/>
    </row>
    <row r="23" spans="1:11" x14ac:dyDescent="0.2">
      <c r="A23" s="271" t="s">
        <v>373</v>
      </c>
      <c r="B23" s="313">
        <v>74790</v>
      </c>
      <c r="C23" s="315">
        <v>-6056.7209529616202</v>
      </c>
      <c r="D23" s="315">
        <v>-6479.0158709179577</v>
      </c>
      <c r="E23" s="315">
        <v>-422.29491795633749</v>
      </c>
      <c r="F23" s="315">
        <v>234</v>
      </c>
      <c r="G23" s="315">
        <v>0</v>
      </c>
      <c r="H23" s="315">
        <v>0</v>
      </c>
      <c r="K23" s="287"/>
    </row>
    <row r="24" spans="1:11" x14ac:dyDescent="0.2">
      <c r="A24" s="271" t="s">
        <v>374</v>
      </c>
      <c r="B24" s="313">
        <v>917297</v>
      </c>
      <c r="C24" s="315">
        <v>-1729.72095296162</v>
      </c>
      <c r="D24" s="315">
        <v>-2291.0158709179582</v>
      </c>
      <c r="E24" s="315">
        <v>-561.29491795633817</v>
      </c>
      <c r="F24" s="315">
        <v>373</v>
      </c>
      <c r="G24" s="315">
        <v>82</v>
      </c>
      <c r="H24" s="315">
        <v>0</v>
      </c>
      <c r="K24" s="287"/>
    </row>
    <row r="25" spans="1:11" x14ac:dyDescent="0.2">
      <c r="A25" s="271" t="s">
        <v>375</v>
      </c>
      <c r="B25" s="313">
        <v>45194</v>
      </c>
      <c r="C25" s="315">
        <v>2743.2790470383798</v>
      </c>
      <c r="D25" s="315">
        <v>2848.9841290820418</v>
      </c>
      <c r="E25" s="315">
        <v>105.70508204366206</v>
      </c>
      <c r="F25" s="315">
        <v>0</v>
      </c>
      <c r="G25" s="315">
        <v>0</v>
      </c>
      <c r="H25" s="315">
        <v>0</v>
      </c>
      <c r="K25" s="287"/>
    </row>
    <row r="26" spans="1:11" x14ac:dyDescent="0.2">
      <c r="A26" s="271" t="s">
        <v>376</v>
      </c>
      <c r="B26" s="313">
        <v>92808</v>
      </c>
      <c r="C26" s="315">
        <v>13653.279047038381</v>
      </c>
      <c r="D26" s="315">
        <v>13758.984129082042</v>
      </c>
      <c r="E26" s="315">
        <v>105.7050820436616</v>
      </c>
      <c r="F26" s="315">
        <v>0</v>
      </c>
      <c r="G26" s="315">
        <v>0</v>
      </c>
      <c r="H26" s="315">
        <v>0</v>
      </c>
      <c r="K26" s="287"/>
    </row>
    <row r="27" spans="1:11" x14ac:dyDescent="0.2">
      <c r="A27" s="271" t="s">
        <v>377</v>
      </c>
      <c r="B27" s="313">
        <v>45822</v>
      </c>
      <c r="C27" s="315">
        <v>2959.2790470383798</v>
      </c>
      <c r="D27" s="315">
        <v>3064.9841290820418</v>
      </c>
      <c r="E27" s="315">
        <v>105.70508204366206</v>
      </c>
      <c r="F27" s="315">
        <v>0</v>
      </c>
      <c r="G27" s="315">
        <v>0</v>
      </c>
      <c r="H27" s="315">
        <v>0</v>
      </c>
      <c r="K27" s="287"/>
    </row>
    <row r="28" spans="1:11" x14ac:dyDescent="0.2">
      <c r="A28" s="271" t="s">
        <v>378</v>
      </c>
      <c r="B28" s="313">
        <v>67674</v>
      </c>
      <c r="C28" s="315">
        <v>-4864.7209529616202</v>
      </c>
      <c r="D28" s="315">
        <v>-5706.0158709179577</v>
      </c>
      <c r="E28" s="315">
        <v>-841.29491795633749</v>
      </c>
      <c r="F28" s="315">
        <v>653</v>
      </c>
      <c r="G28" s="315">
        <v>362</v>
      </c>
      <c r="H28" s="315">
        <v>95</v>
      </c>
      <c r="K28" s="287"/>
    </row>
    <row r="29" spans="1:11" x14ac:dyDescent="0.2">
      <c r="A29" s="271" t="s">
        <v>379</v>
      </c>
      <c r="B29" s="313">
        <v>42083</v>
      </c>
      <c r="C29" s="315">
        <v>3482.2790470383798</v>
      </c>
      <c r="D29" s="315">
        <v>3587.9841290820418</v>
      </c>
      <c r="E29" s="315">
        <v>105.70508204366206</v>
      </c>
      <c r="F29" s="315">
        <v>0</v>
      </c>
      <c r="G29" s="315">
        <v>0</v>
      </c>
      <c r="H29" s="315">
        <v>0</v>
      </c>
    </row>
    <row r="30" spans="1:11" x14ac:dyDescent="0.2">
      <c r="A30" s="271" t="s">
        <v>380</v>
      </c>
      <c r="B30" s="313">
        <v>25456</v>
      </c>
      <c r="C30" s="315">
        <v>7430.2790470383798</v>
      </c>
      <c r="D30" s="315">
        <v>7535.9841290820423</v>
      </c>
      <c r="E30" s="315">
        <v>105.70508204366251</v>
      </c>
      <c r="F30" s="315">
        <v>0</v>
      </c>
      <c r="G30" s="315">
        <v>0</v>
      </c>
      <c r="H30" s="315">
        <v>0</v>
      </c>
    </row>
    <row r="31" spans="1:11" x14ac:dyDescent="0.2">
      <c r="A31" s="271" t="s">
        <v>381</v>
      </c>
      <c r="B31" s="313">
        <v>32242</v>
      </c>
      <c r="C31" s="315">
        <v>2831.2790470383798</v>
      </c>
      <c r="D31" s="315">
        <v>2936.9841290820418</v>
      </c>
      <c r="E31" s="315">
        <v>105.70508204366206</v>
      </c>
      <c r="F31" s="315">
        <v>0</v>
      </c>
      <c r="G31" s="315">
        <v>0</v>
      </c>
      <c r="H31" s="315">
        <v>0</v>
      </c>
    </row>
    <row r="32" spans="1:11" x14ac:dyDescent="0.2">
      <c r="A32" s="271" t="s">
        <v>382</v>
      </c>
      <c r="B32" s="313">
        <v>11413</v>
      </c>
      <c r="C32" s="315">
        <v>376.27904703837993</v>
      </c>
      <c r="D32" s="315">
        <v>-464.01587091795795</v>
      </c>
      <c r="E32" s="315">
        <v>-840.29491795633794</v>
      </c>
      <c r="F32" s="315">
        <v>652</v>
      </c>
      <c r="G32" s="315">
        <v>361</v>
      </c>
      <c r="H32" s="315">
        <v>94</v>
      </c>
    </row>
    <row r="33" spans="1:8" x14ac:dyDescent="0.2">
      <c r="A33" s="271" t="s">
        <v>383</v>
      </c>
      <c r="B33" s="313">
        <v>40837</v>
      </c>
      <c r="C33" s="315">
        <v>2958.2790470383798</v>
      </c>
      <c r="D33" s="315">
        <v>3063.9841290820418</v>
      </c>
      <c r="E33" s="315">
        <v>105.70508204366206</v>
      </c>
      <c r="F33" s="315">
        <v>0</v>
      </c>
      <c r="G33" s="315">
        <v>0</v>
      </c>
      <c r="H33" s="315">
        <v>0</v>
      </c>
    </row>
    <row r="34" spans="1:8" x14ac:dyDescent="0.2">
      <c r="A34" s="271" t="s">
        <v>384</v>
      </c>
      <c r="B34" s="313">
        <v>41538</v>
      </c>
      <c r="C34" s="315">
        <v>885.27904703837999</v>
      </c>
      <c r="D34" s="315">
        <v>937.98412908204205</v>
      </c>
      <c r="E34" s="315">
        <v>52.70508204366206</v>
      </c>
      <c r="F34" s="315">
        <v>0</v>
      </c>
      <c r="G34" s="315">
        <v>0</v>
      </c>
      <c r="H34" s="315">
        <v>0</v>
      </c>
    </row>
    <row r="35" spans="1:8" ht="25.5" x14ac:dyDescent="0.2">
      <c r="A35" s="284" t="s">
        <v>702</v>
      </c>
      <c r="B35" s="313">
        <v>41472</v>
      </c>
      <c r="C35" s="315">
        <v>5800.2790470383798</v>
      </c>
      <c r="D35" s="315">
        <v>5905.9841290820423</v>
      </c>
      <c r="E35" s="315">
        <v>105.70508204366251</v>
      </c>
      <c r="F35" s="315">
        <v>0</v>
      </c>
      <c r="G35" s="315">
        <v>0</v>
      </c>
      <c r="H35" s="315">
        <v>0</v>
      </c>
    </row>
    <row r="36" spans="1:8" x14ac:dyDescent="0.2">
      <c r="A36" s="271" t="s">
        <v>387</v>
      </c>
      <c r="B36" s="313">
        <v>13529</v>
      </c>
      <c r="C36" s="315">
        <v>12225.279047038381</v>
      </c>
      <c r="D36" s="315">
        <v>12330.984129082042</v>
      </c>
      <c r="E36" s="315">
        <v>105.7050820436616</v>
      </c>
      <c r="F36" s="315">
        <v>0</v>
      </c>
      <c r="G36" s="315">
        <v>0</v>
      </c>
      <c r="H36" s="315">
        <v>0</v>
      </c>
    </row>
    <row r="37" spans="1:8" x14ac:dyDescent="0.2">
      <c r="A37" s="271" t="s">
        <v>388</v>
      </c>
      <c r="B37" s="313">
        <v>20153</v>
      </c>
      <c r="C37" s="315">
        <v>1496.27904703838</v>
      </c>
      <c r="D37" s="315">
        <v>1601.984129082042</v>
      </c>
      <c r="E37" s="315">
        <v>105.70508204366206</v>
      </c>
      <c r="F37" s="315">
        <v>0</v>
      </c>
      <c r="G37" s="315">
        <v>0</v>
      </c>
      <c r="H37" s="315">
        <v>0</v>
      </c>
    </row>
    <row r="38" spans="1:8" x14ac:dyDescent="0.2">
      <c r="A38" s="271" t="s">
        <v>389</v>
      </c>
      <c r="B38" s="313">
        <v>16481</v>
      </c>
      <c r="C38" s="315">
        <v>5171.2790470383798</v>
      </c>
      <c r="D38" s="315">
        <v>5276.9841290820423</v>
      </c>
      <c r="E38" s="315">
        <v>105.70508204366251</v>
      </c>
      <c r="F38" s="315">
        <v>0</v>
      </c>
      <c r="G38" s="315">
        <v>0</v>
      </c>
      <c r="H38" s="315">
        <v>0</v>
      </c>
    </row>
    <row r="39" spans="1:8" x14ac:dyDescent="0.2">
      <c r="A39" s="271" t="s">
        <v>390</v>
      </c>
      <c r="B39" s="313">
        <v>20356</v>
      </c>
      <c r="C39" s="315">
        <v>12594.279047038381</v>
      </c>
      <c r="D39" s="315">
        <v>12699.984129082042</v>
      </c>
      <c r="E39" s="315">
        <v>105.7050820436616</v>
      </c>
      <c r="F39" s="315">
        <v>0</v>
      </c>
      <c r="G39" s="315">
        <v>0</v>
      </c>
      <c r="H39" s="315">
        <v>0</v>
      </c>
    </row>
    <row r="40" spans="1:8" x14ac:dyDescent="0.2">
      <c r="A40" s="271" t="s">
        <v>385</v>
      </c>
      <c r="B40" s="313">
        <v>207944</v>
      </c>
      <c r="C40" s="315">
        <v>1884.27904703838</v>
      </c>
      <c r="D40" s="315">
        <v>1989.984129082042</v>
      </c>
      <c r="E40" s="315">
        <v>105.70508204366206</v>
      </c>
      <c r="F40" s="315">
        <v>0</v>
      </c>
      <c r="G40" s="315">
        <v>0</v>
      </c>
      <c r="H40" s="315">
        <v>0</v>
      </c>
    </row>
    <row r="41" spans="1:8" x14ac:dyDescent="0.2">
      <c r="A41" s="271" t="s">
        <v>391</v>
      </c>
      <c r="B41" s="313">
        <v>9284</v>
      </c>
      <c r="C41" s="315">
        <v>9909.2790470383807</v>
      </c>
      <c r="D41" s="315">
        <v>10014.984129082042</v>
      </c>
      <c r="E41" s="315">
        <v>105.7050820436616</v>
      </c>
      <c r="F41" s="315">
        <v>0</v>
      </c>
      <c r="G41" s="315">
        <v>0</v>
      </c>
      <c r="H41" s="315">
        <v>0</v>
      </c>
    </row>
    <row r="42" spans="1:8" x14ac:dyDescent="0.2">
      <c r="A42" s="271" t="s">
        <v>392</v>
      </c>
      <c r="B42" s="313">
        <v>21512</v>
      </c>
      <c r="C42" s="315">
        <v>5738.2790470383798</v>
      </c>
      <c r="D42" s="315">
        <v>5843.9841290820423</v>
      </c>
      <c r="E42" s="315">
        <v>105.70508204366251</v>
      </c>
      <c r="F42" s="315">
        <v>0</v>
      </c>
      <c r="G42" s="315">
        <v>0</v>
      </c>
      <c r="H42" s="315">
        <v>0</v>
      </c>
    </row>
    <row r="43" spans="1:8" ht="25.5" x14ac:dyDescent="0.2">
      <c r="A43" s="284" t="s">
        <v>703</v>
      </c>
      <c r="B43" s="313">
        <v>101619</v>
      </c>
      <c r="C43" s="315">
        <v>12674.279047038381</v>
      </c>
      <c r="D43" s="315">
        <v>12779.984129082042</v>
      </c>
      <c r="E43" s="315">
        <v>105.7050820436616</v>
      </c>
      <c r="F43" s="315">
        <v>0</v>
      </c>
      <c r="G43" s="315">
        <v>0</v>
      </c>
      <c r="H43" s="315">
        <v>0</v>
      </c>
    </row>
    <row r="44" spans="1:8" x14ac:dyDescent="0.2">
      <c r="A44" s="271" t="s">
        <v>395</v>
      </c>
      <c r="B44" s="313">
        <v>16298</v>
      </c>
      <c r="C44" s="315">
        <v>14163.279047038381</v>
      </c>
      <c r="D44" s="315">
        <v>14268.984129082042</v>
      </c>
      <c r="E44" s="315">
        <v>105.7050820436616</v>
      </c>
      <c r="F44" s="315">
        <v>0</v>
      </c>
      <c r="G44" s="315">
        <v>0</v>
      </c>
      <c r="H44" s="315">
        <v>0</v>
      </c>
    </row>
    <row r="45" spans="1:8" x14ac:dyDescent="0.2">
      <c r="A45" s="271" t="s">
        <v>396</v>
      </c>
      <c r="B45" s="313">
        <v>10650</v>
      </c>
      <c r="C45" s="315">
        <v>7681.2790470383798</v>
      </c>
      <c r="D45" s="315">
        <v>7786.9841290820423</v>
      </c>
      <c r="E45" s="315">
        <v>105.70508204366251</v>
      </c>
      <c r="F45" s="315">
        <v>0</v>
      </c>
      <c r="G45" s="315">
        <v>0</v>
      </c>
      <c r="H45" s="315">
        <v>0</v>
      </c>
    </row>
    <row r="46" spans="1:8" x14ac:dyDescent="0.2">
      <c r="A46" s="271" t="s">
        <v>397</v>
      </c>
      <c r="B46" s="313">
        <v>33432</v>
      </c>
      <c r="C46" s="315">
        <v>12808.279047038381</v>
      </c>
      <c r="D46" s="315">
        <v>12913.984129082042</v>
      </c>
      <c r="E46" s="315">
        <v>105.7050820436616</v>
      </c>
      <c r="F46" s="315">
        <v>0</v>
      </c>
      <c r="G46" s="315">
        <v>0</v>
      </c>
      <c r="H46" s="315">
        <v>0</v>
      </c>
    </row>
    <row r="47" spans="1:8" x14ac:dyDescent="0.2">
      <c r="A47" s="271" t="s">
        <v>398</v>
      </c>
      <c r="B47" s="313">
        <v>53852</v>
      </c>
      <c r="C47" s="315">
        <v>7062.2790470383798</v>
      </c>
      <c r="D47" s="315">
        <v>7167.9841290820423</v>
      </c>
      <c r="E47" s="315">
        <v>105.70508204366251</v>
      </c>
      <c r="F47" s="315">
        <v>0</v>
      </c>
      <c r="G47" s="315">
        <v>0</v>
      </c>
      <c r="H47" s="315">
        <v>0</v>
      </c>
    </row>
    <row r="48" spans="1:8" x14ac:dyDescent="0.2">
      <c r="A48" s="271" t="s">
        <v>399</v>
      </c>
      <c r="B48" s="313">
        <v>11672</v>
      </c>
      <c r="C48" s="315">
        <v>4918.2790470383798</v>
      </c>
      <c r="D48" s="315">
        <v>5023.9841290820423</v>
      </c>
      <c r="E48" s="315">
        <v>105.70508204366251</v>
      </c>
      <c r="F48" s="315">
        <v>0</v>
      </c>
      <c r="G48" s="315">
        <v>0</v>
      </c>
      <c r="H48" s="315">
        <v>0</v>
      </c>
    </row>
    <row r="49" spans="1:8" x14ac:dyDescent="0.2">
      <c r="A49" s="271" t="s">
        <v>400</v>
      </c>
      <c r="B49" s="313">
        <v>33967</v>
      </c>
      <c r="C49" s="315">
        <v>5229.2790470383798</v>
      </c>
      <c r="D49" s="315">
        <v>5334.9841290820423</v>
      </c>
      <c r="E49" s="315">
        <v>105.70508204366251</v>
      </c>
      <c r="F49" s="315">
        <v>0</v>
      </c>
      <c r="G49" s="315">
        <v>0</v>
      </c>
      <c r="H49" s="315">
        <v>0</v>
      </c>
    </row>
    <row r="50" spans="1:8" x14ac:dyDescent="0.2">
      <c r="A50" s="271" t="s">
        <v>401</v>
      </c>
      <c r="B50" s="313">
        <v>11944</v>
      </c>
      <c r="C50" s="315">
        <v>1210.27904703838</v>
      </c>
      <c r="D50" s="315">
        <v>1315.984129082042</v>
      </c>
      <c r="E50" s="315">
        <v>105.70508204366206</v>
      </c>
      <c r="F50" s="315">
        <v>0</v>
      </c>
      <c r="G50" s="315">
        <v>0</v>
      </c>
      <c r="H50" s="315">
        <v>0</v>
      </c>
    </row>
    <row r="51" spans="1:8" x14ac:dyDescent="0.2">
      <c r="A51" s="271" t="s">
        <v>402</v>
      </c>
      <c r="B51" s="313">
        <v>8905</v>
      </c>
      <c r="C51" s="315">
        <v>14105.279047038381</v>
      </c>
      <c r="D51" s="315">
        <v>14210.984129082042</v>
      </c>
      <c r="E51" s="315">
        <v>105.7050820436616</v>
      </c>
      <c r="F51" s="315">
        <v>0</v>
      </c>
      <c r="G51" s="315">
        <v>0</v>
      </c>
      <c r="H51" s="315">
        <v>0</v>
      </c>
    </row>
    <row r="52" spans="1:8" ht="25.5" x14ac:dyDescent="0.2">
      <c r="A52" s="284" t="s">
        <v>704</v>
      </c>
      <c r="B52" s="313">
        <v>5321</v>
      </c>
      <c r="C52" s="315">
        <v>10893.279047038381</v>
      </c>
      <c r="D52" s="315">
        <v>10998.984129082042</v>
      </c>
      <c r="E52" s="315">
        <v>105.7050820436616</v>
      </c>
      <c r="F52" s="315">
        <v>0</v>
      </c>
      <c r="G52" s="315">
        <v>0</v>
      </c>
      <c r="H52" s="315">
        <v>0</v>
      </c>
    </row>
    <row r="53" spans="1:8" x14ac:dyDescent="0.2">
      <c r="A53" s="271" t="s">
        <v>405</v>
      </c>
      <c r="B53" s="313">
        <v>21194</v>
      </c>
      <c r="C53" s="315">
        <v>7950.2790470383798</v>
      </c>
      <c r="D53" s="315">
        <v>8055.9841290820423</v>
      </c>
      <c r="E53" s="315">
        <v>105.70508204366251</v>
      </c>
      <c r="F53" s="315">
        <v>0</v>
      </c>
      <c r="G53" s="315">
        <v>0</v>
      </c>
      <c r="H53" s="315">
        <v>0</v>
      </c>
    </row>
    <row r="54" spans="1:8" x14ac:dyDescent="0.2">
      <c r="A54" s="271" t="s">
        <v>406</v>
      </c>
      <c r="B54" s="313">
        <v>9794</v>
      </c>
      <c r="C54" s="315">
        <v>11819.279047038381</v>
      </c>
      <c r="D54" s="315">
        <v>11924.984129082042</v>
      </c>
      <c r="E54" s="315">
        <v>105.7050820436616</v>
      </c>
      <c r="F54" s="315">
        <v>0</v>
      </c>
      <c r="G54" s="315">
        <v>0</v>
      </c>
      <c r="H54" s="315">
        <v>0</v>
      </c>
    </row>
    <row r="55" spans="1:8" x14ac:dyDescent="0.2">
      <c r="A55" s="271" t="s">
        <v>407</v>
      </c>
      <c r="B55" s="313">
        <v>151882</v>
      </c>
      <c r="C55" s="315">
        <v>4756.2790470383798</v>
      </c>
      <c r="D55" s="315">
        <v>4861.9841290820423</v>
      </c>
      <c r="E55" s="315">
        <v>105.70508204366251</v>
      </c>
      <c r="F55" s="315">
        <v>0</v>
      </c>
      <c r="G55" s="315">
        <v>0</v>
      </c>
      <c r="H55" s="315">
        <v>0</v>
      </c>
    </row>
    <row r="56" spans="1:8" x14ac:dyDescent="0.2">
      <c r="A56" s="271" t="s">
        <v>408</v>
      </c>
      <c r="B56" s="313">
        <v>26589</v>
      </c>
      <c r="C56" s="315">
        <v>8402.2790470383807</v>
      </c>
      <c r="D56" s="315">
        <v>8507.9841290820423</v>
      </c>
      <c r="E56" s="315">
        <v>105.7050820436616</v>
      </c>
      <c r="F56" s="315">
        <v>0</v>
      </c>
      <c r="G56" s="315">
        <v>0</v>
      </c>
      <c r="H56" s="315">
        <v>0</v>
      </c>
    </row>
    <row r="57" spans="1:8" x14ac:dyDescent="0.2">
      <c r="A57" s="271" t="s">
        <v>409</v>
      </c>
      <c r="B57" s="313">
        <v>42709</v>
      </c>
      <c r="C57" s="315">
        <v>9649.2790470383807</v>
      </c>
      <c r="D57" s="315">
        <v>9754.9841290820423</v>
      </c>
      <c r="E57" s="315">
        <v>105.7050820436616</v>
      </c>
      <c r="F57" s="315">
        <v>0</v>
      </c>
      <c r="G57" s="315">
        <v>0</v>
      </c>
      <c r="H57" s="315">
        <v>0</v>
      </c>
    </row>
    <row r="58" spans="1:8" x14ac:dyDescent="0.2">
      <c r="A58" s="271" t="s">
        <v>410</v>
      </c>
      <c r="B58" s="313">
        <v>136124</v>
      </c>
      <c r="C58" s="315">
        <v>9462.2790470383807</v>
      </c>
      <c r="D58" s="315">
        <v>9567.9841290820423</v>
      </c>
      <c r="E58" s="315">
        <v>105.7050820436616</v>
      </c>
      <c r="F58" s="315">
        <v>0</v>
      </c>
      <c r="G58" s="315">
        <v>0</v>
      </c>
      <c r="H58" s="315">
        <v>0</v>
      </c>
    </row>
    <row r="59" spans="1:8" x14ac:dyDescent="0.2">
      <c r="A59" s="271" t="s">
        <v>411</v>
      </c>
      <c r="B59" s="313">
        <v>14299</v>
      </c>
      <c r="C59" s="315">
        <v>6795.2790470383798</v>
      </c>
      <c r="D59" s="315">
        <v>6900.9841290820423</v>
      </c>
      <c r="E59" s="315">
        <v>105.70508204366251</v>
      </c>
      <c r="F59" s="315">
        <v>0</v>
      </c>
      <c r="G59" s="315">
        <v>0</v>
      </c>
      <c r="H59" s="315">
        <v>0</v>
      </c>
    </row>
    <row r="60" spans="1:8" x14ac:dyDescent="0.2">
      <c r="A60" s="271" t="s">
        <v>412</v>
      </c>
      <c r="B60" s="313">
        <v>7395</v>
      </c>
      <c r="C60" s="315">
        <v>8256.2790470383807</v>
      </c>
      <c r="D60" s="315">
        <v>8361.9841290820423</v>
      </c>
      <c r="E60" s="315">
        <v>105.7050820436616</v>
      </c>
      <c r="F60" s="315">
        <v>0</v>
      </c>
      <c r="G60" s="315">
        <v>0</v>
      </c>
      <c r="H60" s="315">
        <v>0</v>
      </c>
    </row>
    <row r="61" spans="1:8" x14ac:dyDescent="0.2">
      <c r="A61" s="271" t="s">
        <v>413</v>
      </c>
      <c r="B61" s="313">
        <v>7721</v>
      </c>
      <c r="C61" s="315">
        <v>10679.279047038381</v>
      </c>
      <c r="D61" s="315">
        <v>10784.984129082042</v>
      </c>
      <c r="E61" s="315">
        <v>105.7050820436616</v>
      </c>
      <c r="F61" s="315">
        <v>0</v>
      </c>
      <c r="G61" s="315">
        <v>0</v>
      </c>
      <c r="H61" s="315">
        <v>0</v>
      </c>
    </row>
    <row r="62" spans="1:8" x14ac:dyDescent="0.2">
      <c r="A62" s="271" t="s">
        <v>414</v>
      </c>
      <c r="B62" s="313">
        <v>3655</v>
      </c>
      <c r="C62" s="315">
        <v>13601.279047038381</v>
      </c>
      <c r="D62" s="315">
        <v>13706.984129082042</v>
      </c>
      <c r="E62" s="315">
        <v>105.7050820436616</v>
      </c>
      <c r="F62" s="315">
        <v>0</v>
      </c>
      <c r="G62" s="315">
        <v>0</v>
      </c>
      <c r="H62" s="315">
        <v>0</v>
      </c>
    </row>
    <row r="63" spans="1:8" x14ac:dyDescent="0.2">
      <c r="A63" s="271" t="s">
        <v>415</v>
      </c>
      <c r="B63" s="313">
        <v>11468</v>
      </c>
      <c r="C63" s="315">
        <v>10036.279047038381</v>
      </c>
      <c r="D63" s="315">
        <v>10141.984129082042</v>
      </c>
      <c r="E63" s="315">
        <v>105.7050820436616</v>
      </c>
      <c r="F63" s="315">
        <v>0</v>
      </c>
      <c r="G63" s="315">
        <v>0</v>
      </c>
      <c r="H63" s="315">
        <v>0</v>
      </c>
    </row>
    <row r="64" spans="1:8" x14ac:dyDescent="0.2">
      <c r="A64" s="271" t="s">
        <v>416</v>
      </c>
      <c r="B64" s="313">
        <v>5225</v>
      </c>
      <c r="C64" s="315">
        <v>14212.279047038381</v>
      </c>
      <c r="D64" s="315">
        <v>14317.984129082042</v>
      </c>
      <c r="E64" s="315">
        <v>105.7050820436616</v>
      </c>
      <c r="F64" s="315">
        <v>0</v>
      </c>
      <c r="G64" s="315">
        <v>0</v>
      </c>
      <c r="H64" s="315">
        <v>0</v>
      </c>
    </row>
    <row r="65" spans="1:8" ht="25.5" x14ac:dyDescent="0.2">
      <c r="A65" s="284" t="s">
        <v>705</v>
      </c>
      <c r="B65" s="313">
        <v>6496</v>
      </c>
      <c r="C65" s="315">
        <v>8853.2790470383807</v>
      </c>
      <c r="D65" s="315">
        <v>8958.9841290820423</v>
      </c>
      <c r="E65" s="315">
        <v>105.7050820436616</v>
      </c>
      <c r="F65" s="315">
        <v>0</v>
      </c>
      <c r="G65" s="315">
        <v>0</v>
      </c>
      <c r="H65" s="315">
        <v>0</v>
      </c>
    </row>
    <row r="66" spans="1:8" x14ac:dyDescent="0.2">
      <c r="A66" s="271" t="s">
        <v>419</v>
      </c>
      <c r="B66" s="313">
        <v>16627</v>
      </c>
      <c r="C66" s="315">
        <v>8289.2790470383807</v>
      </c>
      <c r="D66" s="315">
        <v>8394.9841290820423</v>
      </c>
      <c r="E66" s="315">
        <v>105.7050820436616</v>
      </c>
      <c r="F66" s="315">
        <v>0</v>
      </c>
      <c r="G66" s="315">
        <v>0</v>
      </c>
      <c r="H66" s="315">
        <v>0</v>
      </c>
    </row>
    <row r="67" spans="1:8" x14ac:dyDescent="0.2">
      <c r="A67" s="271" t="s">
        <v>420</v>
      </c>
      <c r="B67" s="313">
        <v>29077</v>
      </c>
      <c r="C67" s="315">
        <v>8663.2790470383807</v>
      </c>
      <c r="D67" s="315">
        <v>8768.9841290820423</v>
      </c>
      <c r="E67" s="315">
        <v>105.7050820436616</v>
      </c>
      <c r="F67" s="315">
        <v>0</v>
      </c>
      <c r="G67" s="315">
        <v>0</v>
      </c>
      <c r="H67" s="315">
        <v>0</v>
      </c>
    </row>
    <row r="68" spans="1:8" x14ac:dyDescent="0.2">
      <c r="A68" s="271" t="s">
        <v>421</v>
      </c>
      <c r="B68" s="313">
        <v>9543</v>
      </c>
      <c r="C68" s="315">
        <v>7993.2790470383798</v>
      </c>
      <c r="D68" s="315">
        <v>8098.9841290820423</v>
      </c>
      <c r="E68" s="315">
        <v>105.70508204366251</v>
      </c>
      <c r="F68" s="315">
        <v>0</v>
      </c>
      <c r="G68" s="315">
        <v>0</v>
      </c>
      <c r="H68" s="315">
        <v>0</v>
      </c>
    </row>
    <row r="69" spans="1:8" x14ac:dyDescent="0.2">
      <c r="A69" s="271" t="s">
        <v>422</v>
      </c>
      <c r="B69" s="313">
        <v>11225</v>
      </c>
      <c r="C69" s="315">
        <v>7946.2790470383798</v>
      </c>
      <c r="D69" s="315">
        <v>8051.9841290820423</v>
      </c>
      <c r="E69" s="315">
        <v>105.70508204366251</v>
      </c>
      <c r="F69" s="315">
        <v>0</v>
      </c>
      <c r="G69" s="315">
        <v>0</v>
      </c>
      <c r="H69" s="315">
        <v>0</v>
      </c>
    </row>
    <row r="70" spans="1:8" x14ac:dyDescent="0.2">
      <c r="A70" s="271" t="s">
        <v>423</v>
      </c>
      <c r="B70" s="313">
        <v>132322</v>
      </c>
      <c r="C70" s="315">
        <v>6023.2790470383798</v>
      </c>
      <c r="D70" s="315">
        <v>6128.9841290820423</v>
      </c>
      <c r="E70" s="315">
        <v>105.70508204366251</v>
      </c>
      <c r="F70" s="315">
        <v>0</v>
      </c>
      <c r="G70" s="315">
        <v>0</v>
      </c>
      <c r="H70" s="315">
        <v>0</v>
      </c>
    </row>
    <row r="71" spans="1:8" x14ac:dyDescent="0.2">
      <c r="A71" s="271" t="s">
        <v>424</v>
      </c>
      <c r="B71" s="313">
        <v>7142</v>
      </c>
      <c r="C71" s="315">
        <v>9924.2790470383807</v>
      </c>
      <c r="D71" s="315">
        <v>10029.984129082042</v>
      </c>
      <c r="E71" s="315">
        <v>105.7050820436616</v>
      </c>
      <c r="F71" s="315">
        <v>0</v>
      </c>
      <c r="G71" s="315">
        <v>0</v>
      </c>
      <c r="H71" s="315">
        <v>0</v>
      </c>
    </row>
    <row r="72" spans="1:8" x14ac:dyDescent="0.2">
      <c r="A72" s="271" t="s">
        <v>425</v>
      </c>
      <c r="B72" s="313">
        <v>30249</v>
      </c>
      <c r="C72" s="315">
        <v>11746.279047038381</v>
      </c>
      <c r="D72" s="315">
        <v>11851.984129082042</v>
      </c>
      <c r="E72" s="315">
        <v>105.7050820436616</v>
      </c>
      <c r="F72" s="315">
        <v>0</v>
      </c>
      <c r="G72" s="315">
        <v>0</v>
      </c>
      <c r="H72" s="315">
        <v>0</v>
      </c>
    </row>
    <row r="73" spans="1:8" x14ac:dyDescent="0.2">
      <c r="A73" s="271" t="s">
        <v>426</v>
      </c>
      <c r="B73" s="313">
        <v>11209</v>
      </c>
      <c r="C73" s="315">
        <v>14339.279047038381</v>
      </c>
      <c r="D73" s="315">
        <v>14444.984129082042</v>
      </c>
      <c r="E73" s="315">
        <v>105.7050820436616</v>
      </c>
      <c r="F73" s="315">
        <v>0</v>
      </c>
      <c r="G73" s="315">
        <v>0</v>
      </c>
      <c r="H73" s="315">
        <v>0</v>
      </c>
    </row>
    <row r="74" spans="1:8" x14ac:dyDescent="0.2">
      <c r="A74" s="271" t="s">
        <v>427</v>
      </c>
      <c r="B74" s="313">
        <v>18485</v>
      </c>
      <c r="C74" s="315">
        <v>12717.279047038381</v>
      </c>
      <c r="D74" s="315">
        <v>12822.984129082042</v>
      </c>
      <c r="E74" s="315">
        <v>105.7050820436616</v>
      </c>
      <c r="F74" s="315">
        <v>0</v>
      </c>
      <c r="G74" s="315">
        <v>0</v>
      </c>
      <c r="H74" s="315">
        <v>0</v>
      </c>
    </row>
    <row r="75" spans="1:8" x14ac:dyDescent="0.2">
      <c r="A75" s="271" t="s">
        <v>428</v>
      </c>
      <c r="B75" s="313">
        <v>13287</v>
      </c>
      <c r="C75" s="315">
        <v>8857.2790470383807</v>
      </c>
      <c r="D75" s="315">
        <v>8962.9841290820423</v>
      </c>
      <c r="E75" s="315">
        <v>105.7050820436616</v>
      </c>
      <c r="F75" s="315">
        <v>0</v>
      </c>
      <c r="G75" s="315">
        <v>0</v>
      </c>
      <c r="H75" s="315">
        <v>0</v>
      </c>
    </row>
    <row r="76" spans="1:8" x14ac:dyDescent="0.2">
      <c r="A76" s="271" t="s">
        <v>429</v>
      </c>
      <c r="B76" s="313">
        <v>26790</v>
      </c>
      <c r="C76" s="315">
        <v>10143.279047038381</v>
      </c>
      <c r="D76" s="315">
        <v>10248.984129082042</v>
      </c>
      <c r="E76" s="315">
        <v>105.7050820436616</v>
      </c>
      <c r="F76" s="315">
        <v>0</v>
      </c>
      <c r="G76" s="315">
        <v>0</v>
      </c>
      <c r="H76" s="315">
        <v>0</v>
      </c>
    </row>
    <row r="77" spans="1:8" x14ac:dyDescent="0.2">
      <c r="A77" s="271" t="s">
        <v>430</v>
      </c>
      <c r="B77" s="313">
        <v>33455</v>
      </c>
      <c r="C77" s="315">
        <v>6334.2790470383798</v>
      </c>
      <c r="D77" s="315">
        <v>6439.9841290820423</v>
      </c>
      <c r="E77" s="315">
        <v>105.70508204366251</v>
      </c>
      <c r="F77" s="315">
        <v>0</v>
      </c>
      <c r="G77" s="315">
        <v>0</v>
      </c>
      <c r="H77" s="315">
        <v>0</v>
      </c>
    </row>
    <row r="78" spans="1:8" ht="25.5" x14ac:dyDescent="0.2">
      <c r="A78" s="284" t="s">
        <v>706</v>
      </c>
      <c r="B78" s="313">
        <v>19502</v>
      </c>
      <c r="C78" s="315">
        <v>12137.279047038381</v>
      </c>
      <c r="D78" s="315">
        <v>12242.984129082042</v>
      </c>
      <c r="E78" s="315">
        <v>105.7050820436616</v>
      </c>
      <c r="F78" s="315">
        <v>0</v>
      </c>
      <c r="G78" s="315">
        <v>0</v>
      </c>
      <c r="H78" s="315">
        <v>0</v>
      </c>
    </row>
    <row r="79" spans="1:8" x14ac:dyDescent="0.2">
      <c r="A79" s="271" t="s">
        <v>433</v>
      </c>
      <c r="B79" s="313">
        <v>8361</v>
      </c>
      <c r="C79" s="315">
        <v>15350.279047038381</v>
      </c>
      <c r="D79" s="315">
        <v>15455.984129082042</v>
      </c>
      <c r="E79" s="315">
        <v>105.7050820436616</v>
      </c>
      <c r="F79" s="315">
        <v>0</v>
      </c>
      <c r="G79" s="315">
        <v>0</v>
      </c>
      <c r="H79" s="315">
        <v>0</v>
      </c>
    </row>
    <row r="80" spans="1:8" x14ac:dyDescent="0.2">
      <c r="A80" s="271" t="s">
        <v>434</v>
      </c>
      <c r="B80" s="313">
        <v>27583</v>
      </c>
      <c r="C80" s="315">
        <v>7814.2790470383798</v>
      </c>
      <c r="D80" s="315">
        <v>7919.9841290820423</v>
      </c>
      <c r="E80" s="315">
        <v>105.70508204366251</v>
      </c>
      <c r="F80" s="315">
        <v>0</v>
      </c>
      <c r="G80" s="315">
        <v>0</v>
      </c>
      <c r="H80" s="315">
        <v>0</v>
      </c>
    </row>
    <row r="81" spans="1:8" x14ac:dyDescent="0.2">
      <c r="A81" s="271" t="s">
        <v>435</v>
      </c>
      <c r="B81" s="313">
        <v>9734</v>
      </c>
      <c r="C81" s="315">
        <v>12165.279047038381</v>
      </c>
      <c r="D81" s="315">
        <v>12270.984129082042</v>
      </c>
      <c r="E81" s="315">
        <v>105.7050820436616</v>
      </c>
      <c r="F81" s="315">
        <v>0</v>
      </c>
      <c r="G81" s="315">
        <v>0</v>
      </c>
      <c r="H81" s="315">
        <v>0</v>
      </c>
    </row>
    <row r="82" spans="1:8" x14ac:dyDescent="0.2">
      <c r="A82" s="271" t="s">
        <v>436</v>
      </c>
      <c r="B82" s="313">
        <v>12289</v>
      </c>
      <c r="C82" s="315">
        <v>14217.279047038381</v>
      </c>
      <c r="D82" s="315">
        <v>14322.984129082042</v>
      </c>
      <c r="E82" s="315">
        <v>105.7050820436616</v>
      </c>
      <c r="F82" s="315">
        <v>0</v>
      </c>
      <c r="G82" s="315">
        <v>0</v>
      </c>
      <c r="H82" s="315">
        <v>0</v>
      </c>
    </row>
    <row r="83" spans="1:8" x14ac:dyDescent="0.2">
      <c r="A83" s="271" t="s">
        <v>437</v>
      </c>
      <c r="B83" s="313">
        <v>9267</v>
      </c>
      <c r="C83" s="315">
        <v>14077.279047038381</v>
      </c>
      <c r="D83" s="315">
        <v>14182.984129082042</v>
      </c>
      <c r="E83" s="315">
        <v>105.7050820436616</v>
      </c>
      <c r="F83" s="315">
        <v>0</v>
      </c>
      <c r="G83" s="315">
        <v>0</v>
      </c>
      <c r="H83" s="315">
        <v>0</v>
      </c>
    </row>
    <row r="84" spans="1:8" x14ac:dyDescent="0.2">
      <c r="A84" s="271" t="s">
        <v>438</v>
      </c>
      <c r="B84" s="313">
        <v>87300</v>
      </c>
      <c r="C84" s="315">
        <v>6866.2790470383798</v>
      </c>
      <c r="D84" s="315">
        <v>6971.9841290820423</v>
      </c>
      <c r="E84" s="315">
        <v>105.70508204366251</v>
      </c>
      <c r="F84" s="315">
        <v>0</v>
      </c>
      <c r="G84" s="315">
        <v>0</v>
      </c>
      <c r="H84" s="315">
        <v>0</v>
      </c>
    </row>
    <row r="85" spans="1:8" x14ac:dyDescent="0.2">
      <c r="A85" s="271" t="s">
        <v>439</v>
      </c>
      <c r="B85" s="313">
        <v>16084</v>
      </c>
      <c r="C85" s="315">
        <v>5843.2790470383798</v>
      </c>
      <c r="D85" s="315">
        <v>5948.9841290820423</v>
      </c>
      <c r="E85" s="315">
        <v>105.70508204366251</v>
      </c>
      <c r="F85" s="315">
        <v>0</v>
      </c>
      <c r="G85" s="315">
        <v>0</v>
      </c>
      <c r="H85" s="315">
        <v>0</v>
      </c>
    </row>
    <row r="86" spans="1:8" ht="25.5" x14ac:dyDescent="0.2">
      <c r="A86" s="284" t="s">
        <v>707</v>
      </c>
      <c r="B86" s="313">
        <v>10690</v>
      </c>
      <c r="C86" s="315">
        <v>11748.279047038381</v>
      </c>
      <c r="D86" s="315">
        <v>11853.984129082042</v>
      </c>
      <c r="E86" s="315">
        <v>105.7050820436616</v>
      </c>
      <c r="F86" s="315">
        <v>0</v>
      </c>
      <c r="G86" s="315">
        <v>0</v>
      </c>
      <c r="H86" s="315">
        <v>0</v>
      </c>
    </row>
    <row r="87" spans="1:8" x14ac:dyDescent="0.2">
      <c r="A87" s="271" t="s">
        <v>442</v>
      </c>
      <c r="B87" s="313">
        <v>9033</v>
      </c>
      <c r="C87" s="315">
        <v>9187.2790470383807</v>
      </c>
      <c r="D87" s="315">
        <v>9292.9841290820423</v>
      </c>
      <c r="E87" s="315">
        <v>105.7050820436616</v>
      </c>
      <c r="F87" s="315">
        <v>0</v>
      </c>
      <c r="G87" s="315">
        <v>0</v>
      </c>
      <c r="H87" s="315">
        <v>0</v>
      </c>
    </row>
    <row r="88" spans="1:8" x14ac:dyDescent="0.2">
      <c r="A88" s="271" t="s">
        <v>443</v>
      </c>
      <c r="B88" s="313">
        <v>13760</v>
      </c>
      <c r="C88" s="315">
        <v>13353.279047038381</v>
      </c>
      <c r="D88" s="315">
        <v>13458.984129082042</v>
      </c>
      <c r="E88" s="315">
        <v>105.7050820436616</v>
      </c>
      <c r="F88" s="315">
        <v>0</v>
      </c>
      <c r="G88" s="315">
        <v>0</v>
      </c>
      <c r="H88" s="315">
        <v>0</v>
      </c>
    </row>
    <row r="89" spans="1:8" x14ac:dyDescent="0.2">
      <c r="A89" s="271" t="s">
        <v>444</v>
      </c>
      <c r="B89" s="313">
        <v>5751</v>
      </c>
      <c r="C89" s="315">
        <v>20421.279047038381</v>
      </c>
      <c r="D89" s="315">
        <v>20526.98412908204</v>
      </c>
      <c r="E89" s="315">
        <v>105.70508204365979</v>
      </c>
      <c r="F89" s="315">
        <v>0</v>
      </c>
      <c r="G89" s="315">
        <v>0</v>
      </c>
      <c r="H89" s="315">
        <v>0</v>
      </c>
    </row>
    <row r="90" spans="1:8" x14ac:dyDescent="0.2">
      <c r="A90" s="271" t="s">
        <v>440</v>
      </c>
      <c r="B90" s="313">
        <v>65016</v>
      </c>
      <c r="C90" s="315">
        <v>5248.2790470383798</v>
      </c>
      <c r="D90" s="315">
        <v>5353.9841290820423</v>
      </c>
      <c r="E90" s="315">
        <v>105.70508204366251</v>
      </c>
      <c r="F90" s="315">
        <v>0</v>
      </c>
      <c r="G90" s="315">
        <v>0</v>
      </c>
      <c r="H90" s="315">
        <v>0</v>
      </c>
    </row>
    <row r="91" spans="1:8" x14ac:dyDescent="0.2">
      <c r="A91" s="271" t="s">
        <v>708</v>
      </c>
      <c r="B91" s="313">
        <v>13084</v>
      </c>
      <c r="C91" s="315">
        <v>8167.2790470383798</v>
      </c>
      <c r="D91" s="315">
        <v>8272.9841290820423</v>
      </c>
      <c r="E91" s="315">
        <v>105.70508204366251</v>
      </c>
      <c r="F91" s="315">
        <v>0</v>
      </c>
      <c r="G91" s="315">
        <v>0</v>
      </c>
      <c r="H91" s="315">
        <v>0</v>
      </c>
    </row>
    <row r="92" spans="1:8" x14ac:dyDescent="0.2">
      <c r="A92" s="271" t="s">
        <v>446</v>
      </c>
      <c r="B92" s="313">
        <v>14516</v>
      </c>
      <c r="C92" s="315">
        <v>7548.2790470383798</v>
      </c>
      <c r="D92" s="315">
        <v>7653.9841290820423</v>
      </c>
      <c r="E92" s="315">
        <v>105.70508204366251</v>
      </c>
      <c r="F92" s="315">
        <v>0</v>
      </c>
      <c r="G92" s="315">
        <v>0</v>
      </c>
      <c r="H92" s="315">
        <v>0</v>
      </c>
    </row>
    <row r="93" spans="1:8" x14ac:dyDescent="0.2">
      <c r="A93" s="271" t="s">
        <v>447</v>
      </c>
      <c r="B93" s="313">
        <v>19787</v>
      </c>
      <c r="C93" s="315">
        <v>11063.279047038381</v>
      </c>
      <c r="D93" s="315">
        <v>11168.984129082042</v>
      </c>
      <c r="E93" s="315">
        <v>105.7050820436616</v>
      </c>
      <c r="F93" s="315">
        <v>0</v>
      </c>
      <c r="G93" s="315">
        <v>0</v>
      </c>
      <c r="H93" s="315">
        <v>0</v>
      </c>
    </row>
    <row r="94" spans="1:8" x14ac:dyDescent="0.2">
      <c r="A94" s="271" t="s">
        <v>448</v>
      </c>
      <c r="B94" s="313">
        <v>26397</v>
      </c>
      <c r="C94" s="315">
        <v>3229.2790470383798</v>
      </c>
      <c r="D94" s="315">
        <v>3334.9841290820418</v>
      </c>
      <c r="E94" s="315">
        <v>105.70508204366206</v>
      </c>
      <c r="F94" s="315">
        <v>0</v>
      </c>
      <c r="G94" s="315">
        <v>0</v>
      </c>
      <c r="H94" s="315">
        <v>0</v>
      </c>
    </row>
    <row r="95" spans="1:8" x14ac:dyDescent="0.2">
      <c r="A95" s="271" t="s">
        <v>449</v>
      </c>
      <c r="B95" s="313">
        <v>6953</v>
      </c>
      <c r="C95" s="315">
        <v>14391.279047038381</v>
      </c>
      <c r="D95" s="315">
        <v>14496.984129082042</v>
      </c>
      <c r="E95" s="315">
        <v>105.7050820436616</v>
      </c>
      <c r="F95" s="315">
        <v>0</v>
      </c>
      <c r="G95" s="315">
        <v>0</v>
      </c>
      <c r="H95" s="315">
        <v>0</v>
      </c>
    </row>
    <row r="96" spans="1:8" x14ac:dyDescent="0.2">
      <c r="A96" s="271" t="s">
        <v>450</v>
      </c>
      <c r="B96" s="313">
        <v>15327</v>
      </c>
      <c r="C96" s="315">
        <v>9566.2790470383807</v>
      </c>
      <c r="D96" s="315">
        <v>9671.9841290820423</v>
      </c>
      <c r="E96" s="315">
        <v>105.7050820436616</v>
      </c>
      <c r="F96" s="315">
        <v>0</v>
      </c>
      <c r="G96" s="315">
        <v>0</v>
      </c>
      <c r="H96" s="315">
        <v>0</v>
      </c>
    </row>
    <row r="97" spans="1:8" x14ac:dyDescent="0.2">
      <c r="A97" s="271" t="s">
        <v>451</v>
      </c>
      <c r="B97" s="313">
        <v>36085</v>
      </c>
      <c r="C97" s="315">
        <v>9589.2790470383807</v>
      </c>
      <c r="D97" s="315">
        <v>9694.9841290820423</v>
      </c>
      <c r="E97" s="315">
        <v>105.7050820436616</v>
      </c>
      <c r="F97" s="315">
        <v>0</v>
      </c>
      <c r="G97" s="315">
        <v>0</v>
      </c>
      <c r="H97" s="315">
        <v>0</v>
      </c>
    </row>
    <row r="98" spans="1:8" ht="25.5" x14ac:dyDescent="0.2">
      <c r="A98" s="284" t="s">
        <v>709</v>
      </c>
      <c r="B98" s="313">
        <v>57316</v>
      </c>
      <c r="C98" s="315">
        <v>9944.2790470383807</v>
      </c>
      <c r="D98" s="315">
        <v>10049.984129082042</v>
      </c>
      <c r="E98" s="315">
        <v>105.7050820436616</v>
      </c>
      <c r="F98" s="315">
        <v>0</v>
      </c>
      <c r="G98" s="315">
        <v>0</v>
      </c>
      <c r="H98" s="315">
        <v>0</v>
      </c>
    </row>
    <row r="99" spans="1:8" ht="25.5" x14ac:dyDescent="0.2">
      <c r="A99" s="284" t="s">
        <v>710</v>
      </c>
      <c r="B99" s="313">
        <v>31725</v>
      </c>
      <c r="C99" s="315">
        <v>6848.2790470383798</v>
      </c>
      <c r="D99" s="315">
        <v>6953.9841290820423</v>
      </c>
      <c r="E99" s="315">
        <v>105.70508204366251</v>
      </c>
      <c r="F99" s="315">
        <v>0</v>
      </c>
      <c r="G99" s="315">
        <v>0</v>
      </c>
      <c r="H99" s="315">
        <v>0</v>
      </c>
    </row>
    <row r="100" spans="1:8" x14ac:dyDescent="0.2">
      <c r="A100" s="271" t="s">
        <v>456</v>
      </c>
      <c r="B100" s="313">
        <v>64869</v>
      </c>
      <c r="C100" s="315">
        <v>7545.2790470383798</v>
      </c>
      <c r="D100" s="315">
        <v>7650.9841290820423</v>
      </c>
      <c r="E100" s="315">
        <v>105.70508204366251</v>
      </c>
      <c r="F100" s="315">
        <v>0</v>
      </c>
      <c r="G100" s="315">
        <v>0</v>
      </c>
      <c r="H100" s="315">
        <v>0</v>
      </c>
    </row>
    <row r="101" spans="1:8" x14ac:dyDescent="0.2">
      <c r="A101" s="271" t="s">
        <v>457</v>
      </c>
      <c r="B101" s="313">
        <v>13058</v>
      </c>
      <c r="C101" s="315">
        <v>7572.2790470383798</v>
      </c>
      <c r="D101" s="315">
        <v>7677.9841290820423</v>
      </c>
      <c r="E101" s="315">
        <v>105.70508204366251</v>
      </c>
      <c r="F101" s="315">
        <v>0</v>
      </c>
      <c r="G101" s="315">
        <v>0</v>
      </c>
      <c r="H101" s="315">
        <v>0</v>
      </c>
    </row>
    <row r="102" spans="1:8" x14ac:dyDescent="0.2">
      <c r="A102" s="271" t="s">
        <v>458</v>
      </c>
      <c r="B102" s="313">
        <v>28479</v>
      </c>
      <c r="C102" s="315">
        <v>9185.2790470383807</v>
      </c>
      <c r="D102" s="315">
        <v>9290.9841290820423</v>
      </c>
      <c r="E102" s="315">
        <v>105.7050820436616</v>
      </c>
      <c r="F102" s="315">
        <v>0</v>
      </c>
      <c r="G102" s="315">
        <v>0</v>
      </c>
      <c r="H102" s="315">
        <v>0</v>
      </c>
    </row>
    <row r="103" spans="1:8" x14ac:dyDescent="0.2">
      <c r="A103" s="271" t="s">
        <v>459</v>
      </c>
      <c r="B103" s="313">
        <v>17018</v>
      </c>
      <c r="C103" s="315">
        <v>8216.2790470383807</v>
      </c>
      <c r="D103" s="315">
        <v>8321.9841290820423</v>
      </c>
      <c r="E103" s="315">
        <v>105.7050820436616</v>
      </c>
      <c r="F103" s="315">
        <v>0</v>
      </c>
      <c r="G103" s="315">
        <v>0</v>
      </c>
      <c r="H103" s="315">
        <v>0</v>
      </c>
    </row>
    <row r="104" spans="1:8" ht="25.5" x14ac:dyDescent="0.2">
      <c r="A104" s="284" t="s">
        <v>711</v>
      </c>
      <c r="B104" s="313">
        <v>14911</v>
      </c>
      <c r="C104" s="315">
        <v>13510.279047038381</v>
      </c>
      <c r="D104" s="315">
        <v>13615.984129082042</v>
      </c>
      <c r="E104" s="315">
        <v>105.7050820436616</v>
      </c>
      <c r="F104" s="315">
        <v>0</v>
      </c>
      <c r="G104" s="315">
        <v>0</v>
      </c>
      <c r="H104" s="315">
        <v>0</v>
      </c>
    </row>
    <row r="105" spans="1:8" x14ac:dyDescent="0.2">
      <c r="A105" s="271" t="s">
        <v>462</v>
      </c>
      <c r="B105" s="313">
        <v>12459</v>
      </c>
      <c r="C105" s="315">
        <v>10234.279047038381</v>
      </c>
      <c r="D105" s="315">
        <v>10339.984129082042</v>
      </c>
      <c r="E105" s="315">
        <v>105.7050820436616</v>
      </c>
      <c r="F105" s="315">
        <v>0</v>
      </c>
      <c r="G105" s="315">
        <v>0</v>
      </c>
      <c r="H105" s="315">
        <v>0</v>
      </c>
    </row>
    <row r="106" spans="1:8" x14ac:dyDescent="0.2">
      <c r="A106" s="271" t="s">
        <v>463</v>
      </c>
      <c r="B106" s="313">
        <v>17291</v>
      </c>
      <c r="C106" s="315">
        <v>13817.279047038381</v>
      </c>
      <c r="D106" s="315">
        <v>13922.984129082042</v>
      </c>
      <c r="E106" s="315">
        <v>105.7050820436616</v>
      </c>
      <c r="F106" s="315">
        <v>0</v>
      </c>
      <c r="G106" s="315">
        <v>0</v>
      </c>
      <c r="H106" s="315">
        <v>0</v>
      </c>
    </row>
    <row r="107" spans="1:8" x14ac:dyDescent="0.2">
      <c r="A107" s="271" t="s">
        <v>464</v>
      </c>
      <c r="B107" s="313">
        <v>14464</v>
      </c>
      <c r="C107" s="315">
        <v>4426.2790470383798</v>
      </c>
      <c r="D107" s="315">
        <v>4531.9841290820423</v>
      </c>
      <c r="E107" s="315">
        <v>105.70508204366251</v>
      </c>
      <c r="F107" s="315">
        <v>0</v>
      </c>
      <c r="G107" s="315">
        <v>0</v>
      </c>
      <c r="H107" s="315">
        <v>0</v>
      </c>
    </row>
    <row r="108" spans="1:8" x14ac:dyDescent="0.2">
      <c r="A108" s="271" t="s">
        <v>465</v>
      </c>
      <c r="B108" s="313">
        <v>32342</v>
      </c>
      <c r="C108" s="315">
        <v>10346.279047038381</v>
      </c>
      <c r="D108" s="315">
        <v>10451.984129082042</v>
      </c>
      <c r="E108" s="315">
        <v>105.7050820436616</v>
      </c>
      <c r="F108" s="315">
        <v>0</v>
      </c>
      <c r="G108" s="315">
        <v>0</v>
      </c>
      <c r="H108" s="315">
        <v>0</v>
      </c>
    </row>
    <row r="109" spans="1:8" x14ac:dyDescent="0.2">
      <c r="A109" s="271" t="s">
        <v>466</v>
      </c>
      <c r="B109" s="313">
        <v>136653</v>
      </c>
      <c r="C109" s="315">
        <v>7794.2790470383798</v>
      </c>
      <c r="D109" s="315">
        <v>7899.9841290820423</v>
      </c>
      <c r="E109" s="315">
        <v>105.70508204366251</v>
      </c>
      <c r="F109" s="315">
        <v>0</v>
      </c>
      <c r="G109" s="315">
        <v>0</v>
      </c>
      <c r="H109" s="315">
        <v>0</v>
      </c>
    </row>
    <row r="110" spans="1:8" x14ac:dyDescent="0.2">
      <c r="A110" s="271" t="s">
        <v>467</v>
      </c>
      <c r="B110" s="313">
        <v>50769</v>
      </c>
      <c r="C110" s="315">
        <v>11057.279047038381</v>
      </c>
      <c r="D110" s="315">
        <v>11162.984129082042</v>
      </c>
      <c r="E110" s="315">
        <v>105.7050820436616</v>
      </c>
      <c r="F110" s="315">
        <v>0</v>
      </c>
      <c r="G110" s="315">
        <v>0</v>
      </c>
      <c r="H110" s="315">
        <v>0</v>
      </c>
    </row>
    <row r="111" spans="1:8" x14ac:dyDescent="0.2">
      <c r="A111" s="271" t="s">
        <v>712</v>
      </c>
      <c r="B111" s="313">
        <v>25475</v>
      </c>
      <c r="C111" s="315">
        <v>4557.2790470383798</v>
      </c>
      <c r="D111" s="315">
        <v>4662.9841290820423</v>
      </c>
      <c r="E111" s="315">
        <v>105.70508204366251</v>
      </c>
      <c r="F111" s="315">
        <v>0</v>
      </c>
      <c r="G111" s="315">
        <v>0</v>
      </c>
      <c r="H111" s="315">
        <v>0</v>
      </c>
    </row>
    <row r="112" spans="1:8" x14ac:dyDescent="0.2">
      <c r="A112" s="271" t="s">
        <v>469</v>
      </c>
      <c r="B112" s="313">
        <v>14963</v>
      </c>
      <c r="C112" s="315">
        <v>11045.279047038381</v>
      </c>
      <c r="D112" s="315">
        <v>11150.984129082042</v>
      </c>
      <c r="E112" s="315">
        <v>105.7050820436616</v>
      </c>
      <c r="F112" s="315">
        <v>0</v>
      </c>
      <c r="G112" s="315">
        <v>0</v>
      </c>
      <c r="H112" s="315">
        <v>0</v>
      </c>
    </row>
    <row r="113" spans="1:8" x14ac:dyDescent="0.2">
      <c r="A113" s="271" t="s">
        <v>470</v>
      </c>
      <c r="B113" s="313">
        <v>15868</v>
      </c>
      <c r="C113" s="315">
        <v>8719.2790470383807</v>
      </c>
      <c r="D113" s="315">
        <v>8824.9841290820423</v>
      </c>
      <c r="E113" s="315">
        <v>105.7050820436616</v>
      </c>
      <c r="F113" s="315">
        <v>0</v>
      </c>
      <c r="G113" s="315">
        <v>0</v>
      </c>
      <c r="H113" s="315">
        <v>0</v>
      </c>
    </row>
    <row r="114" spans="1:8" x14ac:dyDescent="0.2">
      <c r="A114" s="271" t="s">
        <v>471</v>
      </c>
      <c r="B114" s="313">
        <v>16842</v>
      </c>
      <c r="C114" s="315">
        <v>11614.279047038381</v>
      </c>
      <c r="D114" s="315">
        <v>11719.984129082042</v>
      </c>
      <c r="E114" s="315">
        <v>105.7050820436616</v>
      </c>
      <c r="F114" s="315">
        <v>0</v>
      </c>
      <c r="G114" s="315">
        <v>0</v>
      </c>
      <c r="H114" s="315">
        <v>0</v>
      </c>
    </row>
    <row r="115" spans="1:8" x14ac:dyDescent="0.2">
      <c r="A115" s="271" t="s">
        <v>472</v>
      </c>
      <c r="B115" s="313">
        <v>82107</v>
      </c>
      <c r="C115" s="315">
        <v>10547.279047038381</v>
      </c>
      <c r="D115" s="315">
        <v>10652.984129082042</v>
      </c>
      <c r="E115" s="315">
        <v>105.7050820436616</v>
      </c>
      <c r="F115" s="315">
        <v>0</v>
      </c>
      <c r="G115" s="315">
        <v>0</v>
      </c>
      <c r="H115" s="315">
        <v>0</v>
      </c>
    </row>
    <row r="116" spans="1:8" x14ac:dyDescent="0.2">
      <c r="A116" s="271" t="s">
        <v>473</v>
      </c>
      <c r="B116" s="313">
        <v>29889</v>
      </c>
      <c r="C116" s="315">
        <v>3830.2790470383798</v>
      </c>
      <c r="D116" s="315">
        <v>3935.9841290820418</v>
      </c>
      <c r="E116" s="315">
        <v>105.70508204366206</v>
      </c>
      <c r="F116" s="315">
        <v>0</v>
      </c>
      <c r="G116" s="315">
        <v>0</v>
      </c>
      <c r="H116" s="315">
        <v>0</v>
      </c>
    </row>
    <row r="117" spans="1:8" x14ac:dyDescent="0.2">
      <c r="A117" s="271" t="s">
        <v>474</v>
      </c>
      <c r="B117" s="313">
        <v>43787</v>
      </c>
      <c r="C117" s="315">
        <v>13841.279047038381</v>
      </c>
      <c r="D117" s="315">
        <v>13946.984129082042</v>
      </c>
      <c r="E117" s="315">
        <v>105.7050820436616</v>
      </c>
      <c r="F117" s="315">
        <v>0</v>
      </c>
      <c r="G117" s="315">
        <v>0</v>
      </c>
      <c r="H117" s="315">
        <v>0</v>
      </c>
    </row>
    <row r="118" spans="1:8" x14ac:dyDescent="0.2">
      <c r="A118" s="271" t="s">
        <v>475</v>
      </c>
      <c r="B118" s="313">
        <v>23192</v>
      </c>
      <c r="C118" s="315">
        <v>-688.72095296162001</v>
      </c>
      <c r="D118" s="315">
        <v>-1529.015870917958</v>
      </c>
      <c r="E118" s="315">
        <v>-840.29491795633794</v>
      </c>
      <c r="F118" s="315">
        <v>652</v>
      </c>
      <c r="G118" s="315">
        <v>361</v>
      </c>
      <c r="H118" s="315">
        <v>94</v>
      </c>
    </row>
    <row r="119" spans="1:8" x14ac:dyDescent="0.2">
      <c r="A119" s="271" t="s">
        <v>476</v>
      </c>
      <c r="B119" s="313">
        <v>115230</v>
      </c>
      <c r="C119" s="315">
        <v>1479.27904703838</v>
      </c>
      <c r="D119" s="315">
        <v>1584.984129082042</v>
      </c>
      <c r="E119" s="315">
        <v>105.70508204366206</v>
      </c>
      <c r="F119" s="315">
        <v>0</v>
      </c>
      <c r="G119" s="315">
        <v>0</v>
      </c>
      <c r="H119" s="315">
        <v>0</v>
      </c>
    </row>
    <row r="120" spans="1:8" x14ac:dyDescent="0.2">
      <c r="A120" s="271" t="s">
        <v>477</v>
      </c>
      <c r="B120" s="313">
        <v>320147</v>
      </c>
      <c r="C120" s="315">
        <v>13913.279047038381</v>
      </c>
      <c r="D120" s="315">
        <v>14018.984129082042</v>
      </c>
      <c r="E120" s="315">
        <v>105.7050820436616</v>
      </c>
      <c r="F120" s="315">
        <v>0</v>
      </c>
      <c r="G120" s="315">
        <v>0</v>
      </c>
      <c r="H120" s="315">
        <v>0</v>
      </c>
    </row>
    <row r="121" spans="1:8" x14ac:dyDescent="0.2">
      <c r="A121" s="271" t="s">
        <v>478</v>
      </c>
      <c r="B121" s="313">
        <v>12912</v>
      </c>
      <c r="C121" s="315">
        <v>13065.279047038381</v>
      </c>
      <c r="D121" s="315">
        <v>13170.984129082042</v>
      </c>
      <c r="E121" s="315">
        <v>105.7050820436616</v>
      </c>
      <c r="F121" s="315">
        <v>0</v>
      </c>
      <c r="G121" s="315">
        <v>0</v>
      </c>
      <c r="H121" s="315">
        <v>0</v>
      </c>
    </row>
    <row r="122" spans="1:8" x14ac:dyDescent="0.2">
      <c r="A122" s="271" t="s">
        <v>479</v>
      </c>
      <c r="B122" s="313">
        <v>7146</v>
      </c>
      <c r="C122" s="315">
        <v>15045.279047038381</v>
      </c>
      <c r="D122" s="315">
        <v>15150.984129082042</v>
      </c>
      <c r="E122" s="315">
        <v>105.7050820436616</v>
      </c>
      <c r="F122" s="315">
        <v>0</v>
      </c>
      <c r="G122" s="315">
        <v>0</v>
      </c>
      <c r="H122" s="315">
        <v>0</v>
      </c>
    </row>
    <row r="123" spans="1:8" x14ac:dyDescent="0.2">
      <c r="A123" s="271" t="s">
        <v>480</v>
      </c>
      <c r="B123" s="313">
        <v>19026</v>
      </c>
      <c r="C123" s="315">
        <v>8880.2790470383807</v>
      </c>
      <c r="D123" s="315">
        <v>8985.9841290820423</v>
      </c>
      <c r="E123" s="315">
        <v>105.7050820436616</v>
      </c>
      <c r="F123" s="315">
        <v>0</v>
      </c>
      <c r="G123" s="315">
        <v>0</v>
      </c>
      <c r="H123" s="315">
        <v>0</v>
      </c>
    </row>
    <row r="124" spans="1:8" x14ac:dyDescent="0.2">
      <c r="A124" s="271" t="s">
        <v>481</v>
      </c>
      <c r="B124" s="313">
        <v>18436</v>
      </c>
      <c r="C124" s="315">
        <v>8329.2790470383807</v>
      </c>
      <c r="D124" s="315">
        <v>8434.9841290820423</v>
      </c>
      <c r="E124" s="315">
        <v>105.7050820436616</v>
      </c>
      <c r="F124" s="315">
        <v>0</v>
      </c>
      <c r="G124" s="315">
        <v>0</v>
      </c>
      <c r="H124" s="315">
        <v>0</v>
      </c>
    </row>
    <row r="125" spans="1:8" x14ac:dyDescent="0.2">
      <c r="A125" s="271" t="s">
        <v>482</v>
      </c>
      <c r="B125" s="313">
        <v>15124</v>
      </c>
      <c r="C125" s="315">
        <v>10073.279047038381</v>
      </c>
      <c r="D125" s="315">
        <v>10178.984129082042</v>
      </c>
      <c r="E125" s="315">
        <v>105.7050820436616</v>
      </c>
      <c r="F125" s="315">
        <v>0</v>
      </c>
      <c r="G125" s="315">
        <v>0</v>
      </c>
      <c r="H125" s="315">
        <v>0</v>
      </c>
    </row>
    <row r="126" spans="1:8" x14ac:dyDescent="0.2">
      <c r="A126" s="271" t="s">
        <v>483</v>
      </c>
      <c r="B126" s="313">
        <v>23046</v>
      </c>
      <c r="C126" s="315">
        <v>4276.2790470383798</v>
      </c>
      <c r="D126" s="315">
        <v>4381.9841290820423</v>
      </c>
      <c r="E126" s="315">
        <v>105.70508204366251</v>
      </c>
      <c r="F126" s="315">
        <v>0</v>
      </c>
      <c r="G126" s="315">
        <v>0</v>
      </c>
      <c r="H126" s="315">
        <v>0</v>
      </c>
    </row>
    <row r="127" spans="1:8" x14ac:dyDescent="0.2">
      <c r="A127" s="271" t="s">
        <v>484</v>
      </c>
      <c r="B127" s="313">
        <v>13454</v>
      </c>
      <c r="C127" s="315">
        <v>10901.279047038381</v>
      </c>
      <c r="D127" s="315">
        <v>11006.984129082042</v>
      </c>
      <c r="E127" s="315">
        <v>105.7050820436616</v>
      </c>
      <c r="F127" s="315">
        <v>0</v>
      </c>
      <c r="G127" s="315">
        <v>0</v>
      </c>
      <c r="H127" s="315">
        <v>0</v>
      </c>
    </row>
    <row r="128" spans="1:8" x14ac:dyDescent="0.2">
      <c r="A128" s="271" t="s">
        <v>485</v>
      </c>
      <c r="B128" s="313">
        <v>20376</v>
      </c>
      <c r="C128" s="315">
        <v>6053.2790470383798</v>
      </c>
      <c r="D128" s="315">
        <v>6158.9841290820423</v>
      </c>
      <c r="E128" s="315">
        <v>105.70508204366251</v>
      </c>
      <c r="F128" s="315">
        <v>0</v>
      </c>
      <c r="G128" s="315">
        <v>0</v>
      </c>
      <c r="H128" s="315">
        <v>0</v>
      </c>
    </row>
    <row r="129" spans="1:8" x14ac:dyDescent="0.2">
      <c r="A129" s="271" t="s">
        <v>486</v>
      </c>
      <c r="B129" s="313">
        <v>13089</v>
      </c>
      <c r="C129" s="315">
        <v>12281.279047038381</v>
      </c>
      <c r="D129" s="315">
        <v>12386.984129082042</v>
      </c>
      <c r="E129" s="315">
        <v>105.7050820436616</v>
      </c>
      <c r="F129" s="315">
        <v>0</v>
      </c>
      <c r="G129" s="315">
        <v>0</v>
      </c>
      <c r="H129" s="315">
        <v>0</v>
      </c>
    </row>
    <row r="130" spans="1:8" x14ac:dyDescent="0.2">
      <c r="A130" s="271" t="s">
        <v>487</v>
      </c>
      <c r="B130" s="313">
        <v>43182</v>
      </c>
      <c r="C130" s="315">
        <v>8745.2790470383807</v>
      </c>
      <c r="D130" s="315">
        <v>8850.9841290820423</v>
      </c>
      <c r="E130" s="315">
        <v>105.7050820436616</v>
      </c>
      <c r="F130" s="315">
        <v>0</v>
      </c>
      <c r="G130" s="315">
        <v>0</v>
      </c>
      <c r="H130" s="315">
        <v>0</v>
      </c>
    </row>
    <row r="131" spans="1:8" x14ac:dyDescent="0.2">
      <c r="A131" s="271" t="s">
        <v>488</v>
      </c>
      <c r="B131" s="313">
        <v>34313</v>
      </c>
      <c r="C131" s="315">
        <v>-1266.72095296162</v>
      </c>
      <c r="D131" s="315">
        <v>-1658.015870917958</v>
      </c>
      <c r="E131" s="315">
        <v>-391.29491795633794</v>
      </c>
      <c r="F131" s="315">
        <v>203</v>
      </c>
      <c r="G131" s="315">
        <v>0</v>
      </c>
      <c r="H131" s="315">
        <v>0</v>
      </c>
    </row>
    <row r="132" spans="1:8" x14ac:dyDescent="0.2">
      <c r="A132" s="271" t="s">
        <v>489</v>
      </c>
      <c r="B132" s="313">
        <v>28886</v>
      </c>
      <c r="C132" s="315">
        <v>4574.2790470383798</v>
      </c>
      <c r="D132" s="315">
        <v>4679.9841290820423</v>
      </c>
      <c r="E132" s="315">
        <v>105.70508204366251</v>
      </c>
      <c r="F132" s="315">
        <v>0</v>
      </c>
      <c r="G132" s="315">
        <v>0</v>
      </c>
      <c r="H132" s="315">
        <v>0</v>
      </c>
    </row>
    <row r="133" spans="1:8" x14ac:dyDescent="0.2">
      <c r="A133" s="271" t="s">
        <v>490</v>
      </c>
      <c r="B133" s="313">
        <v>15142</v>
      </c>
      <c r="C133" s="315">
        <v>14293.279047038381</v>
      </c>
      <c r="D133" s="315">
        <v>14398.984129082042</v>
      </c>
      <c r="E133" s="315">
        <v>105.7050820436616</v>
      </c>
      <c r="F133" s="315">
        <v>0</v>
      </c>
      <c r="G133" s="315">
        <v>0</v>
      </c>
      <c r="H133" s="315">
        <v>0</v>
      </c>
    </row>
    <row r="134" spans="1:8" x14ac:dyDescent="0.2">
      <c r="A134" s="271" t="s">
        <v>491</v>
      </c>
      <c r="B134" s="313">
        <v>40448</v>
      </c>
      <c r="C134" s="315">
        <v>5275.2790470383798</v>
      </c>
      <c r="D134" s="315">
        <v>5380.9841290820423</v>
      </c>
      <c r="E134" s="315">
        <v>105.70508204366251</v>
      </c>
      <c r="F134" s="315">
        <v>0</v>
      </c>
      <c r="G134" s="315">
        <v>0</v>
      </c>
      <c r="H134" s="315">
        <v>0</v>
      </c>
    </row>
    <row r="135" spans="1:8" x14ac:dyDescent="0.2">
      <c r="A135" s="271" t="s">
        <v>492</v>
      </c>
      <c r="B135" s="313">
        <v>9810</v>
      </c>
      <c r="C135" s="315">
        <v>13552.279047038381</v>
      </c>
      <c r="D135" s="315">
        <v>13657.984129082042</v>
      </c>
      <c r="E135" s="315">
        <v>105.7050820436616</v>
      </c>
      <c r="F135" s="315">
        <v>0</v>
      </c>
      <c r="G135" s="315">
        <v>0</v>
      </c>
      <c r="H135" s="315">
        <v>0</v>
      </c>
    </row>
    <row r="136" spans="1:8" x14ac:dyDescent="0.2">
      <c r="A136" s="271" t="s">
        <v>493</v>
      </c>
      <c r="B136" s="313">
        <v>13908</v>
      </c>
      <c r="C136" s="315">
        <v>13270.279047038381</v>
      </c>
      <c r="D136" s="315">
        <v>13375.984129082042</v>
      </c>
      <c r="E136" s="315">
        <v>105.7050820436616</v>
      </c>
      <c r="F136" s="315">
        <v>0</v>
      </c>
      <c r="G136" s="315">
        <v>0</v>
      </c>
      <c r="H136" s="315">
        <v>0</v>
      </c>
    </row>
    <row r="137" spans="1:8" ht="25.5" x14ac:dyDescent="0.2">
      <c r="A137" s="284" t="s">
        <v>713</v>
      </c>
      <c r="B137" s="313">
        <v>42754</v>
      </c>
      <c r="C137" s="315">
        <v>9420.2790470383807</v>
      </c>
      <c r="D137" s="315">
        <v>9525.9841290820423</v>
      </c>
      <c r="E137" s="315">
        <v>105.7050820436616</v>
      </c>
      <c r="F137" s="315">
        <v>0</v>
      </c>
      <c r="G137" s="315">
        <v>0</v>
      </c>
      <c r="H137" s="315">
        <v>0</v>
      </c>
    </row>
    <row r="138" spans="1:8" x14ac:dyDescent="0.2">
      <c r="A138" s="271" t="s">
        <v>496</v>
      </c>
      <c r="B138" s="313">
        <v>96097</v>
      </c>
      <c r="C138" s="315">
        <v>5938.2790470383798</v>
      </c>
      <c r="D138" s="315">
        <v>6043.9841290820423</v>
      </c>
      <c r="E138" s="315">
        <v>105.70508204366251</v>
      </c>
      <c r="F138" s="315">
        <v>0</v>
      </c>
      <c r="G138" s="315">
        <v>0</v>
      </c>
      <c r="H138" s="315">
        <v>0</v>
      </c>
    </row>
    <row r="139" spans="1:8" x14ac:dyDescent="0.2">
      <c r="A139" s="271" t="s">
        <v>497</v>
      </c>
      <c r="B139" s="313">
        <v>10477</v>
      </c>
      <c r="C139" s="315">
        <v>14100.279047038381</v>
      </c>
      <c r="D139" s="315">
        <v>14205.984129082042</v>
      </c>
      <c r="E139" s="315">
        <v>105.7050820436616</v>
      </c>
      <c r="F139" s="315">
        <v>0</v>
      </c>
      <c r="G139" s="315">
        <v>0</v>
      </c>
      <c r="H139" s="315">
        <v>0</v>
      </c>
    </row>
    <row r="140" spans="1:8" x14ac:dyDescent="0.2">
      <c r="A140" s="271" t="s">
        <v>498</v>
      </c>
      <c r="B140" s="313">
        <v>78710</v>
      </c>
      <c r="C140" s="315">
        <v>635.27904703837999</v>
      </c>
      <c r="D140" s="315">
        <v>669.98412908204205</v>
      </c>
      <c r="E140" s="315">
        <v>34.70508204366206</v>
      </c>
      <c r="F140" s="315">
        <v>0</v>
      </c>
      <c r="G140" s="315">
        <v>0</v>
      </c>
      <c r="H140" s="315">
        <v>0</v>
      </c>
    </row>
    <row r="141" spans="1:8" x14ac:dyDescent="0.2">
      <c r="A141" s="271" t="s">
        <v>499</v>
      </c>
      <c r="B141" s="313">
        <v>23904</v>
      </c>
      <c r="C141" s="315">
        <v>9107.2790470383807</v>
      </c>
      <c r="D141" s="315">
        <v>9212.9841290820423</v>
      </c>
      <c r="E141" s="315">
        <v>105.7050820436616</v>
      </c>
      <c r="F141" s="315">
        <v>0</v>
      </c>
      <c r="G141" s="315">
        <v>0</v>
      </c>
      <c r="H141" s="315">
        <v>0</v>
      </c>
    </row>
    <row r="142" spans="1:8" x14ac:dyDescent="0.2">
      <c r="A142" s="271" t="s">
        <v>500</v>
      </c>
      <c r="B142" s="313">
        <v>60657</v>
      </c>
      <c r="C142" s="315">
        <v>5356.2790470383798</v>
      </c>
      <c r="D142" s="315">
        <v>5461.9841290820423</v>
      </c>
      <c r="E142" s="315">
        <v>105.70508204366251</v>
      </c>
      <c r="F142" s="315">
        <v>0</v>
      </c>
      <c r="G142" s="315">
        <v>0</v>
      </c>
      <c r="H142" s="315">
        <v>0</v>
      </c>
    </row>
    <row r="143" spans="1:8" ht="25.5" x14ac:dyDescent="0.2">
      <c r="A143" s="289" t="s">
        <v>714</v>
      </c>
      <c r="B143" s="313">
        <v>28553</v>
      </c>
      <c r="C143" s="315">
        <v>6690.2790470383798</v>
      </c>
      <c r="D143" s="315">
        <v>6795.9841290820423</v>
      </c>
      <c r="E143" s="315">
        <v>105.70508204366251</v>
      </c>
      <c r="F143" s="315">
        <v>0</v>
      </c>
      <c r="G143" s="315">
        <v>0</v>
      </c>
      <c r="H143" s="315">
        <v>0</v>
      </c>
    </row>
    <row r="144" spans="1:8" x14ac:dyDescent="0.2">
      <c r="A144" s="271" t="s">
        <v>503</v>
      </c>
      <c r="B144" s="313">
        <v>39455</v>
      </c>
      <c r="C144" s="315">
        <v>6226.2790470383798</v>
      </c>
      <c r="D144" s="315">
        <v>6331.9841290820423</v>
      </c>
      <c r="E144" s="315">
        <v>105.70508204366251</v>
      </c>
      <c r="F144" s="315">
        <v>0</v>
      </c>
      <c r="G144" s="315">
        <v>0</v>
      </c>
      <c r="H144" s="315">
        <v>0</v>
      </c>
    </row>
    <row r="145" spans="1:8" x14ac:dyDescent="0.2">
      <c r="A145" s="271" t="s">
        <v>504</v>
      </c>
      <c r="B145" s="313">
        <v>9589</v>
      </c>
      <c r="C145" s="315">
        <v>14645.279047038381</v>
      </c>
      <c r="D145" s="315">
        <v>14750.984129082042</v>
      </c>
      <c r="E145" s="315">
        <v>105.7050820436616</v>
      </c>
      <c r="F145" s="315">
        <v>0</v>
      </c>
      <c r="G145" s="315">
        <v>0</v>
      </c>
      <c r="H145" s="315">
        <v>0</v>
      </c>
    </row>
    <row r="146" spans="1:8" x14ac:dyDescent="0.2">
      <c r="A146" s="271" t="s">
        <v>505</v>
      </c>
      <c r="B146" s="313">
        <v>8705</v>
      </c>
      <c r="C146" s="315">
        <v>4722.2790470383798</v>
      </c>
      <c r="D146" s="315">
        <v>4827.9841290820423</v>
      </c>
      <c r="E146" s="315">
        <v>105.70508204366251</v>
      </c>
      <c r="F146" s="315">
        <v>0</v>
      </c>
      <c r="G146" s="315">
        <v>0</v>
      </c>
      <c r="H146" s="315">
        <v>0</v>
      </c>
    </row>
    <row r="147" spans="1:8" x14ac:dyDescent="0.2">
      <c r="A147" s="271" t="s">
        <v>506</v>
      </c>
      <c r="B147" s="313">
        <v>107604</v>
      </c>
      <c r="C147" s="315">
        <v>8027.2790470383798</v>
      </c>
      <c r="D147" s="315">
        <v>8132.9841290820423</v>
      </c>
      <c r="E147" s="315">
        <v>105.70508204366251</v>
      </c>
      <c r="F147" s="315">
        <v>0</v>
      </c>
      <c r="G147" s="315">
        <v>0</v>
      </c>
      <c r="H147" s="315">
        <v>0</v>
      </c>
    </row>
    <row r="148" spans="1:8" x14ac:dyDescent="0.2">
      <c r="A148" s="271" t="s">
        <v>507</v>
      </c>
      <c r="B148" s="313">
        <v>4776</v>
      </c>
      <c r="C148" s="315">
        <v>16445.279047038381</v>
      </c>
      <c r="D148" s="315">
        <v>16550.98412908204</v>
      </c>
      <c r="E148" s="315">
        <v>105.70508204365979</v>
      </c>
      <c r="F148" s="315">
        <v>0</v>
      </c>
      <c r="G148" s="315">
        <v>0</v>
      </c>
      <c r="H148" s="315">
        <v>0</v>
      </c>
    </row>
    <row r="149" spans="1:8" x14ac:dyDescent="0.2">
      <c r="A149" s="271" t="s">
        <v>508</v>
      </c>
      <c r="B149" s="313">
        <v>5559</v>
      </c>
      <c r="C149" s="315">
        <v>11171.279047038381</v>
      </c>
      <c r="D149" s="315">
        <v>11276.984129082042</v>
      </c>
      <c r="E149" s="315">
        <v>105.7050820436616</v>
      </c>
      <c r="F149" s="315">
        <v>0</v>
      </c>
      <c r="G149" s="315">
        <v>0</v>
      </c>
      <c r="H149" s="315">
        <v>0</v>
      </c>
    </row>
    <row r="150" spans="1:8" x14ac:dyDescent="0.2">
      <c r="A150" s="271" t="s">
        <v>509</v>
      </c>
      <c r="B150" s="313">
        <v>32354</v>
      </c>
      <c r="C150" s="315">
        <v>12883.279047038381</v>
      </c>
      <c r="D150" s="315">
        <v>12988.984129082042</v>
      </c>
      <c r="E150" s="315">
        <v>105.7050820436616</v>
      </c>
      <c r="F150" s="315">
        <v>0</v>
      </c>
      <c r="G150" s="315">
        <v>0</v>
      </c>
      <c r="H150" s="315">
        <v>0</v>
      </c>
    </row>
    <row r="151" spans="1:8" x14ac:dyDescent="0.2">
      <c r="A151" s="271" t="s">
        <v>510</v>
      </c>
      <c r="B151" s="313">
        <v>6515</v>
      </c>
      <c r="C151" s="315">
        <v>13678.279047038381</v>
      </c>
      <c r="D151" s="315">
        <v>13783.984129082042</v>
      </c>
      <c r="E151" s="315">
        <v>105.7050820436616</v>
      </c>
      <c r="F151" s="315">
        <v>0</v>
      </c>
      <c r="G151" s="315">
        <v>0</v>
      </c>
      <c r="H151" s="315">
        <v>0</v>
      </c>
    </row>
    <row r="152" spans="1:8" x14ac:dyDescent="0.2">
      <c r="A152" s="271" t="s">
        <v>511</v>
      </c>
      <c r="B152" s="313">
        <v>5632</v>
      </c>
      <c r="C152" s="315">
        <v>10750.279047038381</v>
      </c>
      <c r="D152" s="315">
        <v>10855.984129082042</v>
      </c>
      <c r="E152" s="315">
        <v>105.7050820436616</v>
      </c>
      <c r="F152" s="315">
        <v>0</v>
      </c>
      <c r="G152" s="315">
        <v>0</v>
      </c>
      <c r="H152" s="315">
        <v>0</v>
      </c>
    </row>
    <row r="153" spans="1:8" x14ac:dyDescent="0.2">
      <c r="A153" s="271" t="s">
        <v>512</v>
      </c>
      <c r="B153" s="313">
        <v>5231</v>
      </c>
      <c r="C153" s="315">
        <v>13808.279047038381</v>
      </c>
      <c r="D153" s="315">
        <v>13913.984129082042</v>
      </c>
      <c r="E153" s="315">
        <v>105.7050820436616</v>
      </c>
      <c r="F153" s="315">
        <v>0</v>
      </c>
      <c r="G153" s="315">
        <v>0</v>
      </c>
      <c r="H153" s="315">
        <v>0</v>
      </c>
    </row>
    <row r="154" spans="1:8" x14ac:dyDescent="0.2">
      <c r="A154" s="271" t="s">
        <v>513</v>
      </c>
      <c r="B154" s="313">
        <v>544285</v>
      </c>
      <c r="C154" s="315">
        <v>4724.2790470383798</v>
      </c>
      <c r="D154" s="315">
        <v>4829.9841290820423</v>
      </c>
      <c r="E154" s="315">
        <v>105.70508204366251</v>
      </c>
      <c r="F154" s="315">
        <v>0</v>
      </c>
      <c r="G154" s="315">
        <v>0</v>
      </c>
      <c r="H154" s="315">
        <v>0</v>
      </c>
    </row>
    <row r="155" spans="1:8" x14ac:dyDescent="0.2">
      <c r="A155" s="271" t="s">
        <v>514</v>
      </c>
      <c r="B155" s="313">
        <v>13128</v>
      </c>
      <c r="C155" s="315">
        <v>8278.2790470383807</v>
      </c>
      <c r="D155" s="315">
        <v>8383.9841290820423</v>
      </c>
      <c r="E155" s="315">
        <v>105.7050820436616</v>
      </c>
      <c r="F155" s="315">
        <v>0</v>
      </c>
      <c r="G155" s="315">
        <v>0</v>
      </c>
      <c r="H155" s="315">
        <v>0</v>
      </c>
    </row>
    <row r="156" spans="1:8" x14ac:dyDescent="0.2">
      <c r="A156" s="271" t="s">
        <v>515</v>
      </c>
      <c r="B156" s="313">
        <v>9359</v>
      </c>
      <c r="C156" s="315">
        <v>10522.279047038381</v>
      </c>
      <c r="D156" s="315">
        <v>10627.984129082042</v>
      </c>
      <c r="E156" s="315">
        <v>105.7050820436616</v>
      </c>
      <c r="F156" s="315">
        <v>0</v>
      </c>
      <c r="G156" s="315">
        <v>0</v>
      </c>
      <c r="H156" s="315">
        <v>0</v>
      </c>
    </row>
    <row r="157" spans="1:8" x14ac:dyDescent="0.2">
      <c r="A157" s="271" t="s">
        <v>516</v>
      </c>
      <c r="B157" s="313">
        <v>8884</v>
      </c>
      <c r="C157" s="315">
        <v>10108.279047038381</v>
      </c>
      <c r="D157" s="315">
        <v>10213.984129082042</v>
      </c>
      <c r="E157" s="315">
        <v>105.7050820436616</v>
      </c>
      <c r="F157" s="315">
        <v>0</v>
      </c>
      <c r="G157" s="315">
        <v>0</v>
      </c>
      <c r="H157" s="315">
        <v>0</v>
      </c>
    </row>
    <row r="158" spans="1:8" x14ac:dyDescent="0.2">
      <c r="A158" s="271" t="s">
        <v>517</v>
      </c>
      <c r="B158" s="313">
        <v>36556</v>
      </c>
      <c r="C158" s="315">
        <v>2685.2790470383798</v>
      </c>
      <c r="D158" s="315">
        <v>2790.9841290820418</v>
      </c>
      <c r="E158" s="315">
        <v>105.70508204366206</v>
      </c>
      <c r="F158" s="315">
        <v>0</v>
      </c>
      <c r="G158" s="315">
        <v>0</v>
      </c>
      <c r="H158" s="315">
        <v>0</v>
      </c>
    </row>
    <row r="159" spans="1:8" x14ac:dyDescent="0.2">
      <c r="A159" s="271" t="s">
        <v>518</v>
      </c>
      <c r="B159" s="313">
        <v>6726</v>
      </c>
      <c r="C159" s="315">
        <v>6895.2790470383798</v>
      </c>
      <c r="D159" s="315">
        <v>7000.9841290820423</v>
      </c>
      <c r="E159" s="315">
        <v>105.70508204366251</v>
      </c>
      <c r="F159" s="315">
        <v>0</v>
      </c>
      <c r="G159" s="315">
        <v>0</v>
      </c>
      <c r="H159" s="315">
        <v>0</v>
      </c>
    </row>
    <row r="160" spans="1:8" x14ac:dyDescent="0.2">
      <c r="A160" s="271" t="s">
        <v>519</v>
      </c>
      <c r="B160" s="313">
        <v>42538</v>
      </c>
      <c r="C160" s="315">
        <v>2433.2790470383798</v>
      </c>
      <c r="D160" s="315">
        <v>2538.9841290820418</v>
      </c>
      <c r="E160" s="315">
        <v>105.70508204366206</v>
      </c>
      <c r="F160" s="315">
        <v>0</v>
      </c>
      <c r="G160" s="315">
        <v>0</v>
      </c>
      <c r="H160" s="315">
        <v>0</v>
      </c>
    </row>
    <row r="161" spans="1:8" x14ac:dyDescent="0.2">
      <c r="A161" s="271" t="s">
        <v>520</v>
      </c>
      <c r="B161" s="313">
        <v>39861</v>
      </c>
      <c r="C161" s="315">
        <v>3271.2790470383798</v>
      </c>
      <c r="D161" s="315">
        <v>3376.9841290820418</v>
      </c>
      <c r="E161" s="315">
        <v>105.70508204366206</v>
      </c>
      <c r="F161" s="315">
        <v>0</v>
      </c>
      <c r="G161" s="315">
        <v>0</v>
      </c>
      <c r="H161" s="315">
        <v>0</v>
      </c>
    </row>
    <row r="162" spans="1:8" x14ac:dyDescent="0.2">
      <c r="A162" s="271" t="s">
        <v>521</v>
      </c>
      <c r="B162" s="313">
        <v>38896</v>
      </c>
      <c r="C162" s="315">
        <v>5987.2790470383798</v>
      </c>
      <c r="D162" s="315">
        <v>6092.9841290820423</v>
      </c>
      <c r="E162" s="315">
        <v>105.70508204366251</v>
      </c>
      <c r="F162" s="315">
        <v>0</v>
      </c>
      <c r="G162" s="315">
        <v>0</v>
      </c>
      <c r="H162" s="315">
        <v>0</v>
      </c>
    </row>
    <row r="163" spans="1:8" x14ac:dyDescent="0.2">
      <c r="A163" s="271" t="s">
        <v>522</v>
      </c>
      <c r="B163" s="313">
        <v>13076</v>
      </c>
      <c r="C163" s="315">
        <v>8970.2790470383807</v>
      </c>
      <c r="D163" s="315">
        <v>9075.9841290820423</v>
      </c>
      <c r="E163" s="315">
        <v>105.7050820436616</v>
      </c>
      <c r="F163" s="315">
        <v>0</v>
      </c>
      <c r="G163" s="315">
        <v>0</v>
      </c>
      <c r="H163" s="315">
        <v>0</v>
      </c>
    </row>
    <row r="164" spans="1:8" x14ac:dyDescent="0.2">
      <c r="A164" s="271" t="s">
        <v>523</v>
      </c>
      <c r="B164" s="313">
        <v>14397</v>
      </c>
      <c r="C164" s="315">
        <v>6354.2790470383798</v>
      </c>
      <c r="D164" s="315">
        <v>6459.9841290820423</v>
      </c>
      <c r="E164" s="315">
        <v>105.70508204366251</v>
      </c>
      <c r="F164" s="315">
        <v>0</v>
      </c>
      <c r="G164" s="315">
        <v>0</v>
      </c>
      <c r="H164" s="315">
        <v>0</v>
      </c>
    </row>
    <row r="165" spans="1:8" x14ac:dyDescent="0.2">
      <c r="A165" s="271" t="s">
        <v>524</v>
      </c>
      <c r="B165" s="313">
        <v>24026</v>
      </c>
      <c r="C165" s="315">
        <v>8139.2790470383798</v>
      </c>
      <c r="D165" s="315">
        <v>8244.9841290820423</v>
      </c>
      <c r="E165" s="315">
        <v>105.70508204366251</v>
      </c>
      <c r="F165" s="315">
        <v>0</v>
      </c>
      <c r="G165" s="315">
        <v>0</v>
      </c>
      <c r="H165" s="315">
        <v>0</v>
      </c>
    </row>
    <row r="166" spans="1:8" x14ac:dyDescent="0.2">
      <c r="A166" s="271" t="s">
        <v>525</v>
      </c>
      <c r="B166" s="313">
        <v>33872</v>
      </c>
      <c r="C166" s="315">
        <v>10282.279047038381</v>
      </c>
      <c r="D166" s="315">
        <v>10387.984129082042</v>
      </c>
      <c r="E166" s="315">
        <v>105.7050820436616</v>
      </c>
      <c r="F166" s="315">
        <v>0</v>
      </c>
      <c r="G166" s="315">
        <v>0</v>
      </c>
      <c r="H166" s="315">
        <v>0</v>
      </c>
    </row>
    <row r="167" spans="1:8" x14ac:dyDescent="0.2">
      <c r="A167" s="271" t="s">
        <v>526</v>
      </c>
      <c r="B167" s="313">
        <v>9098</v>
      </c>
      <c r="C167" s="315">
        <v>16132.279047038381</v>
      </c>
      <c r="D167" s="315">
        <v>16237.984129082042</v>
      </c>
      <c r="E167" s="315">
        <v>105.7050820436616</v>
      </c>
      <c r="F167" s="315">
        <v>0</v>
      </c>
      <c r="G167" s="315">
        <v>0</v>
      </c>
      <c r="H167" s="315">
        <v>0</v>
      </c>
    </row>
    <row r="168" spans="1:8" x14ac:dyDescent="0.2">
      <c r="A168" s="271" t="s">
        <v>527</v>
      </c>
      <c r="B168" s="313">
        <v>10220</v>
      </c>
      <c r="C168" s="315">
        <v>12175.279047038381</v>
      </c>
      <c r="D168" s="315">
        <v>12280.984129082042</v>
      </c>
      <c r="E168" s="315">
        <v>105.7050820436616</v>
      </c>
      <c r="F168" s="315">
        <v>0</v>
      </c>
      <c r="G168" s="315">
        <v>0</v>
      </c>
      <c r="H168" s="315">
        <v>0</v>
      </c>
    </row>
    <row r="169" spans="1:8" x14ac:dyDescent="0.2">
      <c r="A169" s="271" t="s">
        <v>528</v>
      </c>
      <c r="B169" s="313">
        <v>63089</v>
      </c>
      <c r="C169" s="315">
        <v>1654.27904703838</v>
      </c>
      <c r="D169" s="315">
        <v>1759.984129082042</v>
      </c>
      <c r="E169" s="315">
        <v>105.70508204366206</v>
      </c>
      <c r="F169" s="315">
        <v>0</v>
      </c>
      <c r="G169" s="315">
        <v>0</v>
      </c>
      <c r="H169" s="315">
        <v>0</v>
      </c>
    </row>
    <row r="170" spans="1:8" x14ac:dyDescent="0.2">
      <c r="A170" s="271" t="s">
        <v>529</v>
      </c>
      <c r="B170" s="313">
        <v>15066</v>
      </c>
      <c r="C170" s="315">
        <v>4719.2790470383798</v>
      </c>
      <c r="D170" s="315">
        <v>4824.9841290820423</v>
      </c>
      <c r="E170" s="315">
        <v>105.70508204366251</v>
      </c>
      <c r="F170" s="315">
        <v>0</v>
      </c>
      <c r="G170" s="315">
        <v>0</v>
      </c>
      <c r="H170" s="315">
        <v>0</v>
      </c>
    </row>
    <row r="171" spans="1:8" x14ac:dyDescent="0.2">
      <c r="A171" s="271" t="s">
        <v>530</v>
      </c>
      <c r="B171" s="313">
        <v>36751</v>
      </c>
      <c r="C171" s="315">
        <v>3635.2790470383798</v>
      </c>
      <c r="D171" s="315">
        <v>3740.9841290820418</v>
      </c>
      <c r="E171" s="315">
        <v>105.70508204366206</v>
      </c>
      <c r="F171" s="315">
        <v>0</v>
      </c>
      <c r="G171" s="315">
        <v>0</v>
      </c>
      <c r="H171" s="315">
        <v>0</v>
      </c>
    </row>
    <row r="172" spans="1:8" x14ac:dyDescent="0.2">
      <c r="A172" s="271" t="s">
        <v>531</v>
      </c>
      <c r="B172" s="313">
        <v>18714</v>
      </c>
      <c r="C172" s="315">
        <v>9063.2790470383807</v>
      </c>
      <c r="D172" s="315">
        <v>9168.9841290820423</v>
      </c>
      <c r="E172" s="315">
        <v>105.7050820436616</v>
      </c>
      <c r="F172" s="315">
        <v>0</v>
      </c>
      <c r="G172" s="315">
        <v>0</v>
      </c>
      <c r="H172" s="315">
        <v>0</v>
      </c>
    </row>
    <row r="173" spans="1:8" x14ac:dyDescent="0.2">
      <c r="A173" s="271" t="s">
        <v>532</v>
      </c>
      <c r="B173" s="313">
        <v>53309</v>
      </c>
      <c r="C173" s="315">
        <v>3002.2790470383798</v>
      </c>
      <c r="D173" s="315">
        <v>3107.9841290820418</v>
      </c>
      <c r="E173" s="315">
        <v>105.70508204366206</v>
      </c>
      <c r="F173" s="315">
        <v>0</v>
      </c>
      <c r="G173" s="315">
        <v>0</v>
      </c>
      <c r="H173" s="315">
        <v>0</v>
      </c>
    </row>
    <row r="174" spans="1:8" x14ac:dyDescent="0.2">
      <c r="A174" s="271" t="s">
        <v>533</v>
      </c>
      <c r="B174" s="313">
        <v>8978</v>
      </c>
      <c r="C174" s="315">
        <v>4400.2790470383798</v>
      </c>
      <c r="D174" s="315">
        <v>4505.9841290820423</v>
      </c>
      <c r="E174" s="315">
        <v>105.70508204366251</v>
      </c>
      <c r="F174" s="315">
        <v>0</v>
      </c>
      <c r="G174" s="315">
        <v>0</v>
      </c>
      <c r="H174" s="315">
        <v>0</v>
      </c>
    </row>
    <row r="175" spans="1:8" x14ac:dyDescent="0.2">
      <c r="A175" s="271" t="s">
        <v>534</v>
      </c>
      <c r="B175" s="313">
        <v>25387</v>
      </c>
      <c r="C175" s="315">
        <v>3013.2790470383798</v>
      </c>
      <c r="D175" s="315">
        <v>3118.9841290820418</v>
      </c>
      <c r="E175" s="315">
        <v>105.70508204366206</v>
      </c>
      <c r="F175" s="315">
        <v>0</v>
      </c>
      <c r="G175" s="315">
        <v>0</v>
      </c>
      <c r="H175" s="315">
        <v>0</v>
      </c>
    </row>
    <row r="176" spans="1:8" x14ac:dyDescent="0.2">
      <c r="A176" s="271" t="s">
        <v>535</v>
      </c>
      <c r="B176" s="313">
        <v>12836</v>
      </c>
      <c r="C176" s="315">
        <v>10328.279047038381</v>
      </c>
      <c r="D176" s="315">
        <v>10433.984129082042</v>
      </c>
      <c r="E176" s="315">
        <v>105.7050820436616</v>
      </c>
      <c r="F176" s="315">
        <v>0</v>
      </c>
      <c r="G176" s="315">
        <v>0</v>
      </c>
      <c r="H176" s="315">
        <v>0</v>
      </c>
    </row>
    <row r="177" spans="1:8" x14ac:dyDescent="0.2">
      <c r="A177" s="271" t="s">
        <v>536</v>
      </c>
      <c r="B177" s="313">
        <v>10376</v>
      </c>
      <c r="C177" s="315">
        <v>12480.279047038381</v>
      </c>
      <c r="D177" s="315">
        <v>12585.984129082042</v>
      </c>
      <c r="E177" s="315">
        <v>105.7050820436616</v>
      </c>
      <c r="F177" s="315">
        <v>0</v>
      </c>
      <c r="G177" s="315">
        <v>0</v>
      </c>
      <c r="H177" s="315">
        <v>0</v>
      </c>
    </row>
    <row r="178" spans="1:8" x14ac:dyDescent="0.2">
      <c r="A178" s="271" t="s">
        <v>537</v>
      </c>
      <c r="B178" s="313">
        <v>12443</v>
      </c>
      <c r="C178" s="315">
        <v>9059.2790470383807</v>
      </c>
      <c r="D178" s="315">
        <v>9164.9841290820423</v>
      </c>
      <c r="E178" s="315">
        <v>105.7050820436616</v>
      </c>
      <c r="F178" s="315">
        <v>0</v>
      </c>
      <c r="G178" s="315">
        <v>0</v>
      </c>
      <c r="H178" s="315">
        <v>0</v>
      </c>
    </row>
    <row r="179" spans="1:8" x14ac:dyDescent="0.2">
      <c r="A179" s="271" t="s">
        <v>538</v>
      </c>
      <c r="B179" s="313">
        <v>10891</v>
      </c>
      <c r="C179" s="315">
        <v>10932.279047038381</v>
      </c>
      <c r="D179" s="315">
        <v>11037.984129082042</v>
      </c>
      <c r="E179" s="315">
        <v>105.7050820436616</v>
      </c>
      <c r="F179" s="315">
        <v>0</v>
      </c>
      <c r="G179" s="315">
        <v>0</v>
      </c>
      <c r="H179" s="315">
        <v>0</v>
      </c>
    </row>
    <row r="180" spans="1:8" x14ac:dyDescent="0.2">
      <c r="A180" s="271" t="s">
        <v>539</v>
      </c>
      <c r="B180" s="313">
        <v>12670</v>
      </c>
      <c r="C180" s="315">
        <v>9716.2790470383807</v>
      </c>
      <c r="D180" s="315">
        <v>9821.9841290820423</v>
      </c>
      <c r="E180" s="315">
        <v>105.7050820436616</v>
      </c>
      <c r="F180" s="315">
        <v>0</v>
      </c>
      <c r="G180" s="315">
        <v>0</v>
      </c>
      <c r="H180" s="315">
        <v>0</v>
      </c>
    </row>
    <row r="181" spans="1:8" x14ac:dyDescent="0.2">
      <c r="A181" s="271" t="s">
        <v>540</v>
      </c>
      <c r="B181" s="313">
        <v>15238</v>
      </c>
      <c r="C181" s="315">
        <v>-287.72095296162007</v>
      </c>
      <c r="D181" s="315">
        <v>-182.01587091795798</v>
      </c>
      <c r="E181" s="315">
        <v>105.70508204366209</v>
      </c>
      <c r="F181" s="315">
        <v>0</v>
      </c>
      <c r="G181" s="315">
        <v>0</v>
      </c>
      <c r="H181" s="315">
        <v>0</v>
      </c>
    </row>
    <row r="182" spans="1:8" x14ac:dyDescent="0.2">
      <c r="A182" s="271" t="s">
        <v>541</v>
      </c>
      <c r="B182" s="313">
        <v>11573</v>
      </c>
      <c r="C182" s="315">
        <v>10483.279047038381</v>
      </c>
      <c r="D182" s="315">
        <v>10588.984129082042</v>
      </c>
      <c r="E182" s="315">
        <v>105.7050820436616</v>
      </c>
      <c r="F182" s="315">
        <v>0</v>
      </c>
      <c r="G182" s="315">
        <v>0</v>
      </c>
      <c r="H182" s="315">
        <v>0</v>
      </c>
    </row>
    <row r="183" spans="1:8" x14ac:dyDescent="0.2">
      <c r="A183" s="271" t="s">
        <v>542</v>
      </c>
      <c r="B183" s="313">
        <v>56993</v>
      </c>
      <c r="C183" s="315">
        <v>10869.279047038381</v>
      </c>
      <c r="D183" s="315">
        <v>10974.984129082042</v>
      </c>
      <c r="E183" s="315">
        <v>105.7050820436616</v>
      </c>
      <c r="F183" s="315">
        <v>0</v>
      </c>
      <c r="G183" s="315">
        <v>0</v>
      </c>
      <c r="H183" s="315">
        <v>0</v>
      </c>
    </row>
    <row r="184" spans="1:8" x14ac:dyDescent="0.2">
      <c r="A184" s="271" t="s">
        <v>543</v>
      </c>
      <c r="B184" s="313">
        <v>9172</v>
      </c>
      <c r="C184" s="315">
        <v>12176.279047038381</v>
      </c>
      <c r="D184" s="315">
        <v>12281.984129082042</v>
      </c>
      <c r="E184" s="315">
        <v>105.7050820436616</v>
      </c>
      <c r="F184" s="315">
        <v>0</v>
      </c>
      <c r="G184" s="315">
        <v>0</v>
      </c>
      <c r="H184" s="315">
        <v>0</v>
      </c>
    </row>
    <row r="185" spans="1:8" x14ac:dyDescent="0.2">
      <c r="A185" s="271" t="s">
        <v>544</v>
      </c>
      <c r="B185" s="313">
        <v>53864</v>
      </c>
      <c r="C185" s="315">
        <v>8597.2790470383807</v>
      </c>
      <c r="D185" s="315">
        <v>8702.9841290820423</v>
      </c>
      <c r="E185" s="315">
        <v>105.7050820436616</v>
      </c>
      <c r="F185" s="315">
        <v>0</v>
      </c>
      <c r="G185" s="315">
        <v>0</v>
      </c>
      <c r="H185" s="315">
        <v>0</v>
      </c>
    </row>
    <row r="186" spans="1:8" x14ac:dyDescent="0.2">
      <c r="A186" s="271" t="s">
        <v>545</v>
      </c>
      <c r="B186" s="313">
        <v>23368</v>
      </c>
      <c r="C186" s="315">
        <v>9238.2790470383807</v>
      </c>
      <c r="D186" s="315">
        <v>9343.9841290820423</v>
      </c>
      <c r="E186" s="315">
        <v>105.7050820436616</v>
      </c>
      <c r="F186" s="315">
        <v>0</v>
      </c>
      <c r="G186" s="315">
        <v>0</v>
      </c>
      <c r="H186" s="315">
        <v>0</v>
      </c>
    </row>
    <row r="187" spans="1:8" x14ac:dyDescent="0.2">
      <c r="A187" s="271" t="s">
        <v>546</v>
      </c>
      <c r="B187" s="313">
        <v>15619</v>
      </c>
      <c r="C187" s="315">
        <v>10422.279047038381</v>
      </c>
      <c r="D187" s="315">
        <v>10527.984129082042</v>
      </c>
      <c r="E187" s="315">
        <v>105.7050820436616</v>
      </c>
      <c r="F187" s="315">
        <v>0</v>
      </c>
      <c r="G187" s="315">
        <v>0</v>
      </c>
      <c r="H187" s="315">
        <v>0</v>
      </c>
    </row>
    <row r="188" spans="1:8" x14ac:dyDescent="0.2">
      <c r="A188" s="271" t="s">
        <v>547</v>
      </c>
      <c r="B188" s="313">
        <v>11132</v>
      </c>
      <c r="C188" s="315">
        <v>9197.2790470383807</v>
      </c>
      <c r="D188" s="315">
        <v>9302.9841290820423</v>
      </c>
      <c r="E188" s="315">
        <v>105.7050820436616</v>
      </c>
      <c r="F188" s="315">
        <v>0</v>
      </c>
      <c r="G188" s="315">
        <v>0</v>
      </c>
      <c r="H188" s="315">
        <v>0</v>
      </c>
    </row>
    <row r="189" spans="1:8" x14ac:dyDescent="0.2">
      <c r="A189" s="271" t="s">
        <v>548</v>
      </c>
      <c r="B189" s="313">
        <v>38018</v>
      </c>
      <c r="C189" s="315">
        <v>9976.2790470383807</v>
      </c>
      <c r="D189" s="315">
        <v>10081.984129082042</v>
      </c>
      <c r="E189" s="315">
        <v>105.7050820436616</v>
      </c>
      <c r="F189" s="315">
        <v>0</v>
      </c>
      <c r="G189" s="315">
        <v>0</v>
      </c>
      <c r="H189" s="315">
        <v>0</v>
      </c>
    </row>
    <row r="190" spans="1:8" x14ac:dyDescent="0.2">
      <c r="A190" s="271" t="s">
        <v>549</v>
      </c>
      <c r="B190" s="313">
        <v>12499</v>
      </c>
      <c r="C190" s="315">
        <v>13568.279047038381</v>
      </c>
      <c r="D190" s="315">
        <v>13673.984129082042</v>
      </c>
      <c r="E190" s="315">
        <v>105.7050820436616</v>
      </c>
      <c r="F190" s="315">
        <v>0</v>
      </c>
      <c r="G190" s="315">
        <v>0</v>
      </c>
      <c r="H190" s="315">
        <v>0</v>
      </c>
    </row>
    <row r="191" spans="1:8" x14ac:dyDescent="0.2">
      <c r="A191" s="271" t="s">
        <v>550</v>
      </c>
      <c r="B191" s="313">
        <v>12644</v>
      </c>
      <c r="C191" s="315">
        <v>3786.2790470383798</v>
      </c>
      <c r="D191" s="315">
        <v>3891.9841290820418</v>
      </c>
      <c r="E191" s="315">
        <v>105.70508204366206</v>
      </c>
      <c r="F191" s="315">
        <v>0</v>
      </c>
      <c r="G191" s="315">
        <v>0</v>
      </c>
      <c r="H191" s="315">
        <v>0</v>
      </c>
    </row>
    <row r="192" spans="1:8" ht="25.5" x14ac:dyDescent="0.2">
      <c r="A192" s="284" t="s">
        <v>715</v>
      </c>
      <c r="B192" s="313">
        <v>25776</v>
      </c>
      <c r="C192" s="315">
        <v>11649.279047038381</v>
      </c>
      <c r="D192" s="315">
        <v>11754.984129082042</v>
      </c>
      <c r="E192" s="315">
        <v>105.7050820436616</v>
      </c>
      <c r="F192" s="315">
        <v>0</v>
      </c>
      <c r="G192" s="315">
        <v>0</v>
      </c>
      <c r="H192" s="315">
        <v>0</v>
      </c>
    </row>
    <row r="193" spans="1:8" x14ac:dyDescent="0.2">
      <c r="A193" s="271" t="s">
        <v>553</v>
      </c>
      <c r="B193" s="313">
        <v>8493</v>
      </c>
      <c r="C193" s="315">
        <v>17072.279047038381</v>
      </c>
      <c r="D193" s="315">
        <v>17177.98412908204</v>
      </c>
      <c r="E193" s="315">
        <v>105.70508204365979</v>
      </c>
      <c r="F193" s="315">
        <v>0</v>
      </c>
      <c r="G193" s="315">
        <v>0</v>
      </c>
      <c r="H193" s="315">
        <v>0</v>
      </c>
    </row>
    <row r="194" spans="1:8" x14ac:dyDescent="0.2">
      <c r="A194" s="271" t="s">
        <v>554</v>
      </c>
      <c r="B194" s="313">
        <v>10562</v>
      </c>
      <c r="C194" s="315">
        <v>17606.279047038381</v>
      </c>
      <c r="D194" s="315">
        <v>17711.98412908204</v>
      </c>
      <c r="E194" s="315">
        <v>105.70508204365979</v>
      </c>
      <c r="F194" s="315">
        <v>0</v>
      </c>
      <c r="G194" s="315">
        <v>0</v>
      </c>
      <c r="H194" s="315">
        <v>0</v>
      </c>
    </row>
    <row r="195" spans="1:8" x14ac:dyDescent="0.2">
      <c r="A195" s="271" t="s">
        <v>555</v>
      </c>
      <c r="B195" s="313">
        <v>11322</v>
      </c>
      <c r="C195" s="315">
        <v>11332.279047038381</v>
      </c>
      <c r="D195" s="315">
        <v>11437.984129082042</v>
      </c>
      <c r="E195" s="315">
        <v>105.7050820436616</v>
      </c>
      <c r="F195" s="315">
        <v>0</v>
      </c>
      <c r="G195" s="315">
        <v>0</v>
      </c>
      <c r="H195" s="315">
        <v>0</v>
      </c>
    </row>
    <row r="196" spans="1:8" x14ac:dyDescent="0.2">
      <c r="A196" s="271" t="s">
        <v>556</v>
      </c>
      <c r="B196" s="313">
        <v>8936</v>
      </c>
      <c r="C196" s="315">
        <v>10330.279047038381</v>
      </c>
      <c r="D196" s="315">
        <v>10435.984129082042</v>
      </c>
      <c r="E196" s="315">
        <v>105.7050820436616</v>
      </c>
      <c r="F196" s="315">
        <v>0</v>
      </c>
      <c r="G196" s="315">
        <v>0</v>
      </c>
      <c r="H196" s="315">
        <v>0</v>
      </c>
    </row>
    <row r="197" spans="1:8" x14ac:dyDescent="0.2">
      <c r="A197" s="271" t="s">
        <v>557</v>
      </c>
      <c r="B197" s="313">
        <v>11835</v>
      </c>
      <c r="C197" s="315">
        <v>13479.279047038381</v>
      </c>
      <c r="D197" s="315">
        <v>13584.984129082042</v>
      </c>
      <c r="E197" s="315">
        <v>105.7050820436616</v>
      </c>
      <c r="F197" s="315">
        <v>0</v>
      </c>
      <c r="G197" s="315">
        <v>0</v>
      </c>
      <c r="H197" s="315">
        <v>0</v>
      </c>
    </row>
    <row r="198" spans="1:8" x14ac:dyDescent="0.2">
      <c r="A198" s="271" t="s">
        <v>558</v>
      </c>
      <c r="B198" s="313">
        <v>15363</v>
      </c>
      <c r="C198" s="315">
        <v>2440.2790470383798</v>
      </c>
      <c r="D198" s="315">
        <v>2545.9841290820418</v>
      </c>
      <c r="E198" s="315">
        <v>105.70508204366206</v>
      </c>
      <c r="F198" s="315">
        <v>0</v>
      </c>
      <c r="G198" s="315">
        <v>0</v>
      </c>
      <c r="H198" s="315">
        <v>0</v>
      </c>
    </row>
    <row r="199" spans="1:8" x14ac:dyDescent="0.2">
      <c r="A199" s="271" t="s">
        <v>559</v>
      </c>
      <c r="B199" s="313">
        <v>88525</v>
      </c>
      <c r="C199" s="315">
        <v>5101.2790470383798</v>
      </c>
      <c r="D199" s="315">
        <v>5206.9841290820423</v>
      </c>
      <c r="E199" s="315">
        <v>105.70508204366251</v>
      </c>
      <c r="F199" s="315">
        <v>0</v>
      </c>
      <c r="G199" s="315">
        <v>0</v>
      </c>
      <c r="H199" s="315">
        <v>0</v>
      </c>
    </row>
    <row r="200" spans="1:8" x14ac:dyDescent="0.2">
      <c r="A200" s="271" t="s">
        <v>560</v>
      </c>
      <c r="B200" s="313">
        <v>11844</v>
      </c>
      <c r="C200" s="315">
        <v>11070.279047038381</v>
      </c>
      <c r="D200" s="315">
        <v>11175.984129082042</v>
      </c>
      <c r="E200" s="315">
        <v>105.7050820436616</v>
      </c>
      <c r="F200" s="315">
        <v>0</v>
      </c>
      <c r="G200" s="315">
        <v>0</v>
      </c>
      <c r="H200" s="315">
        <v>0</v>
      </c>
    </row>
    <row r="201" spans="1:8" x14ac:dyDescent="0.2">
      <c r="A201" s="271" t="s">
        <v>561</v>
      </c>
      <c r="B201" s="313">
        <v>24160</v>
      </c>
      <c r="C201" s="315">
        <v>11162.279047038381</v>
      </c>
      <c r="D201" s="315">
        <v>11267.984129082042</v>
      </c>
      <c r="E201" s="315">
        <v>105.7050820436616</v>
      </c>
      <c r="F201" s="315">
        <v>0</v>
      </c>
      <c r="G201" s="315">
        <v>0</v>
      </c>
      <c r="H201" s="315">
        <v>0</v>
      </c>
    </row>
    <row r="202" spans="1:8" x14ac:dyDescent="0.2">
      <c r="A202" s="271" t="s">
        <v>562</v>
      </c>
      <c r="B202" s="313">
        <v>3688</v>
      </c>
      <c r="C202" s="315">
        <v>16913.279047038381</v>
      </c>
      <c r="D202" s="315">
        <v>17018.98412908204</v>
      </c>
      <c r="E202" s="315">
        <v>105.70508204365979</v>
      </c>
      <c r="F202" s="315">
        <v>0</v>
      </c>
      <c r="G202" s="315">
        <v>0</v>
      </c>
      <c r="H202" s="315">
        <v>0</v>
      </c>
    </row>
    <row r="203" spans="1:8" x14ac:dyDescent="0.2">
      <c r="A203" s="271" t="s">
        <v>563</v>
      </c>
      <c r="B203" s="313">
        <v>4039</v>
      </c>
      <c r="C203" s="315">
        <v>13029.279047038381</v>
      </c>
      <c r="D203" s="315">
        <v>13134.984129082042</v>
      </c>
      <c r="E203" s="315">
        <v>105.7050820436616</v>
      </c>
      <c r="F203" s="315">
        <v>0</v>
      </c>
      <c r="G203" s="315">
        <v>0</v>
      </c>
      <c r="H203" s="315">
        <v>0</v>
      </c>
    </row>
    <row r="204" spans="1:8" x14ac:dyDescent="0.2">
      <c r="A204" s="271" t="s">
        <v>564</v>
      </c>
      <c r="B204" s="313">
        <v>13154</v>
      </c>
      <c r="C204" s="315">
        <v>12522.279047038381</v>
      </c>
      <c r="D204" s="315">
        <v>12627.984129082042</v>
      </c>
      <c r="E204" s="315">
        <v>105.7050820436616</v>
      </c>
      <c r="F204" s="315">
        <v>0</v>
      </c>
      <c r="G204" s="315">
        <v>0</v>
      </c>
      <c r="H204" s="315">
        <v>0</v>
      </c>
    </row>
    <row r="205" spans="1:8" x14ac:dyDescent="0.2">
      <c r="A205" s="271" t="s">
        <v>565</v>
      </c>
      <c r="B205" s="313">
        <v>15339</v>
      </c>
      <c r="C205" s="315">
        <v>13073.279047038381</v>
      </c>
      <c r="D205" s="315">
        <v>13178.984129082042</v>
      </c>
      <c r="E205" s="315">
        <v>105.7050820436616</v>
      </c>
      <c r="F205" s="315">
        <v>0</v>
      </c>
      <c r="G205" s="315">
        <v>0</v>
      </c>
      <c r="H205" s="315">
        <v>0</v>
      </c>
    </row>
    <row r="206" spans="1:8" x14ac:dyDescent="0.2">
      <c r="A206" s="271" t="s">
        <v>566</v>
      </c>
      <c r="B206" s="313">
        <v>11960</v>
      </c>
      <c r="C206" s="315">
        <v>16338.279047038381</v>
      </c>
      <c r="D206" s="315">
        <v>16443.98412908204</v>
      </c>
      <c r="E206" s="315">
        <v>105.70508204365979</v>
      </c>
      <c r="F206" s="315">
        <v>0</v>
      </c>
      <c r="G206" s="315">
        <v>0</v>
      </c>
      <c r="H206" s="315">
        <v>0</v>
      </c>
    </row>
    <row r="207" spans="1:8" x14ac:dyDescent="0.2">
      <c r="A207" s="271" t="s">
        <v>567</v>
      </c>
      <c r="B207" s="313">
        <v>9829</v>
      </c>
      <c r="C207" s="315">
        <v>17782.279047038381</v>
      </c>
      <c r="D207" s="315">
        <v>17887.98412908204</v>
      </c>
      <c r="E207" s="315">
        <v>105.70508204365979</v>
      </c>
      <c r="F207" s="315">
        <v>0</v>
      </c>
      <c r="G207" s="315">
        <v>0</v>
      </c>
      <c r="H207" s="315">
        <v>0</v>
      </c>
    </row>
    <row r="208" spans="1:8" ht="25.5" x14ac:dyDescent="0.2">
      <c r="A208" s="284" t="s">
        <v>716</v>
      </c>
      <c r="B208" s="313">
        <v>11164</v>
      </c>
      <c r="C208" s="315">
        <v>6994.2790470383798</v>
      </c>
      <c r="D208" s="315">
        <v>7099.9841290820423</v>
      </c>
      <c r="E208" s="315">
        <v>105.70508204366251</v>
      </c>
      <c r="F208" s="315">
        <v>0</v>
      </c>
      <c r="G208" s="315">
        <v>0</v>
      </c>
      <c r="H208" s="315">
        <v>0</v>
      </c>
    </row>
    <row r="209" spans="1:8" x14ac:dyDescent="0.2">
      <c r="A209" s="271" t="s">
        <v>570</v>
      </c>
      <c r="B209" s="313">
        <v>9528</v>
      </c>
      <c r="C209" s="315">
        <v>9644.2790470383807</v>
      </c>
      <c r="D209" s="315">
        <v>9749.9841290820423</v>
      </c>
      <c r="E209" s="315">
        <v>105.7050820436616</v>
      </c>
      <c r="F209" s="315">
        <v>0</v>
      </c>
      <c r="G209" s="315">
        <v>0</v>
      </c>
      <c r="H209" s="315">
        <v>0</v>
      </c>
    </row>
    <row r="210" spans="1:8" x14ac:dyDescent="0.2">
      <c r="A210" s="271" t="s">
        <v>571</v>
      </c>
      <c r="B210" s="313">
        <v>15415</v>
      </c>
      <c r="C210" s="315">
        <v>9340.2790470383807</v>
      </c>
      <c r="D210" s="315">
        <v>9445.9841290820423</v>
      </c>
      <c r="E210" s="315">
        <v>105.7050820436616</v>
      </c>
      <c r="F210" s="315">
        <v>0</v>
      </c>
      <c r="G210" s="315">
        <v>0</v>
      </c>
      <c r="H210" s="315">
        <v>0</v>
      </c>
    </row>
    <row r="211" spans="1:8" x14ac:dyDescent="0.2">
      <c r="A211" s="271" t="s">
        <v>572</v>
      </c>
      <c r="B211" s="313">
        <v>6940</v>
      </c>
      <c r="C211" s="315">
        <v>14595.279047038381</v>
      </c>
      <c r="D211" s="315">
        <v>14700.984129082042</v>
      </c>
      <c r="E211" s="315">
        <v>105.7050820436616</v>
      </c>
      <c r="F211" s="315">
        <v>0</v>
      </c>
      <c r="G211" s="315">
        <v>0</v>
      </c>
      <c r="H211" s="315">
        <v>0</v>
      </c>
    </row>
    <row r="212" spans="1:8" x14ac:dyDescent="0.2">
      <c r="A212" s="271" t="s">
        <v>573</v>
      </c>
      <c r="B212" s="313">
        <v>30167</v>
      </c>
      <c r="C212" s="315">
        <v>7500.2790470383798</v>
      </c>
      <c r="D212" s="315">
        <v>7605.9841290820423</v>
      </c>
      <c r="E212" s="315">
        <v>105.70508204366251</v>
      </c>
      <c r="F212" s="315">
        <v>0</v>
      </c>
      <c r="G212" s="315">
        <v>0</v>
      </c>
      <c r="H212" s="315">
        <v>0</v>
      </c>
    </row>
    <row r="213" spans="1:8" x14ac:dyDescent="0.2">
      <c r="A213" s="271" t="s">
        <v>574</v>
      </c>
      <c r="B213" s="313">
        <v>21037</v>
      </c>
      <c r="C213" s="315">
        <v>10057.279047038381</v>
      </c>
      <c r="D213" s="315">
        <v>10162.984129082042</v>
      </c>
      <c r="E213" s="315">
        <v>105.7050820436616</v>
      </c>
      <c r="F213" s="315">
        <v>0</v>
      </c>
      <c r="G213" s="315">
        <v>0</v>
      </c>
      <c r="H213" s="315">
        <v>0</v>
      </c>
    </row>
    <row r="214" spans="1:8" x14ac:dyDescent="0.2">
      <c r="A214" s="271" t="s">
        <v>575</v>
      </c>
      <c r="B214" s="313">
        <v>5669</v>
      </c>
      <c r="C214" s="315">
        <v>9929.2790470383807</v>
      </c>
      <c r="D214" s="315">
        <v>10034.984129082042</v>
      </c>
      <c r="E214" s="315">
        <v>105.7050820436616</v>
      </c>
      <c r="F214" s="315">
        <v>0</v>
      </c>
      <c r="G214" s="315">
        <v>0</v>
      </c>
      <c r="H214" s="315">
        <v>0</v>
      </c>
    </row>
    <row r="215" spans="1:8" x14ac:dyDescent="0.2">
      <c r="A215" s="271" t="s">
        <v>576</v>
      </c>
      <c r="B215" s="313">
        <v>7441</v>
      </c>
      <c r="C215" s="315">
        <v>9371.2790470383807</v>
      </c>
      <c r="D215" s="315">
        <v>9476.9841290820423</v>
      </c>
      <c r="E215" s="315">
        <v>105.7050820436616</v>
      </c>
      <c r="F215" s="315">
        <v>0</v>
      </c>
      <c r="G215" s="315">
        <v>0</v>
      </c>
      <c r="H215" s="315">
        <v>0</v>
      </c>
    </row>
    <row r="216" spans="1:8" x14ac:dyDescent="0.2">
      <c r="A216" s="271" t="s">
        <v>577</v>
      </c>
      <c r="B216" s="313">
        <v>23401</v>
      </c>
      <c r="C216" s="315">
        <v>9579.2790470383807</v>
      </c>
      <c r="D216" s="315">
        <v>9684.9841290820423</v>
      </c>
      <c r="E216" s="315">
        <v>105.7050820436616</v>
      </c>
      <c r="F216" s="315">
        <v>0</v>
      </c>
      <c r="G216" s="315">
        <v>0</v>
      </c>
      <c r="H216" s="315">
        <v>0</v>
      </c>
    </row>
    <row r="217" spans="1:8" x14ac:dyDescent="0.2">
      <c r="A217" s="271" t="s">
        <v>578</v>
      </c>
      <c r="B217" s="313">
        <v>4874</v>
      </c>
      <c r="C217" s="315">
        <v>14314.279047038381</v>
      </c>
      <c r="D217" s="315">
        <v>14419.984129082042</v>
      </c>
      <c r="E217" s="315">
        <v>105.7050820436616</v>
      </c>
      <c r="F217" s="315">
        <v>0</v>
      </c>
      <c r="G217" s="315">
        <v>0</v>
      </c>
      <c r="H217" s="315">
        <v>0</v>
      </c>
    </row>
    <row r="218" spans="1:8" x14ac:dyDescent="0.2">
      <c r="A218" s="271" t="s">
        <v>579</v>
      </c>
      <c r="B218" s="313">
        <v>10450</v>
      </c>
      <c r="C218" s="315">
        <v>8381.2790470383807</v>
      </c>
      <c r="D218" s="315">
        <v>8486.9841290820423</v>
      </c>
      <c r="E218" s="315">
        <v>105.7050820436616</v>
      </c>
      <c r="F218" s="315">
        <v>0</v>
      </c>
      <c r="G218" s="315">
        <v>0</v>
      </c>
      <c r="H218" s="315">
        <v>0</v>
      </c>
    </row>
    <row r="219" spans="1:8" x14ac:dyDescent="0.2">
      <c r="A219" s="271" t="s">
        <v>568</v>
      </c>
      <c r="B219" s="313">
        <v>143339</v>
      </c>
      <c r="C219" s="315">
        <v>8060.2790470383798</v>
      </c>
      <c r="D219" s="315">
        <v>8165.9841290820423</v>
      </c>
      <c r="E219" s="315">
        <v>105.70508204366251</v>
      </c>
      <c r="F219" s="315">
        <v>0</v>
      </c>
      <c r="G219" s="315">
        <v>0</v>
      </c>
      <c r="H219" s="315">
        <v>0</v>
      </c>
    </row>
    <row r="220" spans="1:8" ht="25.5" x14ac:dyDescent="0.2">
      <c r="A220" s="284" t="s">
        <v>717</v>
      </c>
      <c r="B220" s="313">
        <v>13727</v>
      </c>
      <c r="C220" s="315">
        <v>10764.279047038381</v>
      </c>
      <c r="D220" s="315">
        <v>10869.984129082042</v>
      </c>
      <c r="E220" s="315">
        <v>105.7050820436616</v>
      </c>
      <c r="F220" s="315">
        <v>0</v>
      </c>
      <c r="G220" s="315">
        <v>0</v>
      </c>
      <c r="H220" s="315">
        <v>0</v>
      </c>
    </row>
    <row r="221" spans="1:8" x14ac:dyDescent="0.2">
      <c r="A221" s="271" t="s">
        <v>582</v>
      </c>
      <c r="B221" s="313">
        <v>13189</v>
      </c>
      <c r="C221" s="315">
        <v>11041.279047038381</v>
      </c>
      <c r="D221" s="315">
        <v>11146.984129082042</v>
      </c>
      <c r="E221" s="315">
        <v>105.7050820436616</v>
      </c>
      <c r="F221" s="315">
        <v>0</v>
      </c>
      <c r="G221" s="315">
        <v>0</v>
      </c>
      <c r="H221" s="315">
        <v>0</v>
      </c>
    </row>
    <row r="222" spans="1:8" x14ac:dyDescent="0.2">
      <c r="A222" s="271" t="s">
        <v>583</v>
      </c>
      <c r="B222" s="313">
        <v>15702</v>
      </c>
      <c r="C222" s="315">
        <v>10267.279047038381</v>
      </c>
      <c r="D222" s="315">
        <v>10372.984129082042</v>
      </c>
      <c r="E222" s="315">
        <v>105.7050820436616</v>
      </c>
      <c r="F222" s="315">
        <v>0</v>
      </c>
      <c r="G222" s="315">
        <v>0</v>
      </c>
      <c r="H222" s="315">
        <v>0</v>
      </c>
    </row>
    <row r="223" spans="1:8" x14ac:dyDescent="0.2">
      <c r="A223" s="271" t="s">
        <v>584</v>
      </c>
      <c r="B223" s="313">
        <v>8322</v>
      </c>
      <c r="C223" s="315">
        <v>8432.2790470383807</v>
      </c>
      <c r="D223" s="315">
        <v>8537.9841290820423</v>
      </c>
      <c r="E223" s="315">
        <v>105.7050820436616</v>
      </c>
      <c r="F223" s="315">
        <v>0</v>
      </c>
      <c r="G223" s="315">
        <v>0</v>
      </c>
      <c r="H223" s="315">
        <v>0</v>
      </c>
    </row>
    <row r="224" spans="1:8" x14ac:dyDescent="0.2">
      <c r="A224" s="271" t="s">
        <v>585</v>
      </c>
      <c r="B224" s="313">
        <v>25468</v>
      </c>
      <c r="C224" s="315">
        <v>10220.279047038381</v>
      </c>
      <c r="D224" s="315">
        <v>10325.984129082042</v>
      </c>
      <c r="E224" s="315">
        <v>105.7050820436616</v>
      </c>
      <c r="F224" s="315">
        <v>0</v>
      </c>
      <c r="G224" s="315">
        <v>0</v>
      </c>
      <c r="H224" s="315">
        <v>0</v>
      </c>
    </row>
    <row r="225" spans="1:8" x14ac:dyDescent="0.2">
      <c r="A225" s="271" t="s">
        <v>586</v>
      </c>
      <c r="B225" s="313">
        <v>5759</v>
      </c>
      <c r="C225" s="315">
        <v>9728.2790470383807</v>
      </c>
      <c r="D225" s="315">
        <v>9833.9841290820423</v>
      </c>
      <c r="E225" s="315">
        <v>105.7050820436616</v>
      </c>
      <c r="F225" s="315">
        <v>0</v>
      </c>
      <c r="G225" s="315">
        <v>0</v>
      </c>
      <c r="H225" s="315">
        <v>0</v>
      </c>
    </row>
    <row r="226" spans="1:8" x14ac:dyDescent="0.2">
      <c r="A226" s="271" t="s">
        <v>587</v>
      </c>
      <c r="B226" s="313">
        <v>22010</v>
      </c>
      <c r="C226" s="315">
        <v>10547.279047038381</v>
      </c>
      <c r="D226" s="315">
        <v>10652.984129082042</v>
      </c>
      <c r="E226" s="315">
        <v>105.7050820436616</v>
      </c>
      <c r="F226" s="315">
        <v>0</v>
      </c>
      <c r="G226" s="315">
        <v>0</v>
      </c>
      <c r="H226" s="315">
        <v>0</v>
      </c>
    </row>
    <row r="227" spans="1:8" x14ac:dyDescent="0.2">
      <c r="A227" s="271" t="s">
        <v>588</v>
      </c>
      <c r="B227" s="313">
        <v>4455</v>
      </c>
      <c r="C227" s="315">
        <v>11401.279047038381</v>
      </c>
      <c r="D227" s="315">
        <v>11506.984129082042</v>
      </c>
      <c r="E227" s="315">
        <v>105.7050820436616</v>
      </c>
      <c r="F227" s="315">
        <v>0</v>
      </c>
      <c r="G227" s="315">
        <v>0</v>
      </c>
      <c r="H227" s="315">
        <v>0</v>
      </c>
    </row>
    <row r="228" spans="1:8" x14ac:dyDescent="0.2">
      <c r="A228" s="271" t="s">
        <v>589</v>
      </c>
      <c r="B228" s="313">
        <v>9931</v>
      </c>
      <c r="C228" s="315">
        <v>7906.2790470383798</v>
      </c>
      <c r="D228" s="315">
        <v>8011.9841290820423</v>
      </c>
      <c r="E228" s="315">
        <v>105.70508204366251</v>
      </c>
      <c r="F228" s="315">
        <v>0</v>
      </c>
      <c r="G228" s="315">
        <v>0</v>
      </c>
      <c r="H228" s="315">
        <v>0</v>
      </c>
    </row>
    <row r="229" spans="1:8" x14ac:dyDescent="0.2">
      <c r="A229" s="271" t="s">
        <v>590</v>
      </c>
      <c r="B229" s="313">
        <v>144595</v>
      </c>
      <c r="C229" s="315">
        <v>5181.2790470383798</v>
      </c>
      <c r="D229" s="315">
        <v>5286.9841290820423</v>
      </c>
      <c r="E229" s="315">
        <v>105.70508204366251</v>
      </c>
      <c r="F229" s="315">
        <v>0</v>
      </c>
      <c r="G229" s="315">
        <v>0</v>
      </c>
      <c r="H229" s="315">
        <v>0</v>
      </c>
    </row>
    <row r="230" spans="1:8" ht="25.5" x14ac:dyDescent="0.2">
      <c r="A230" s="284" t="s">
        <v>718</v>
      </c>
      <c r="B230" s="313">
        <v>22330</v>
      </c>
      <c r="C230" s="315">
        <v>7771.2790470383798</v>
      </c>
      <c r="D230" s="315">
        <v>7876.9841290820423</v>
      </c>
      <c r="E230" s="315">
        <v>105.70508204366251</v>
      </c>
      <c r="F230" s="315">
        <v>0</v>
      </c>
      <c r="G230" s="315">
        <v>0</v>
      </c>
      <c r="H230" s="315">
        <v>0</v>
      </c>
    </row>
    <row r="231" spans="1:8" x14ac:dyDescent="0.2">
      <c r="A231" s="271" t="s">
        <v>593</v>
      </c>
      <c r="B231" s="313">
        <v>50972</v>
      </c>
      <c r="C231" s="315">
        <v>10542.279047038381</v>
      </c>
      <c r="D231" s="315">
        <v>10647.984129082042</v>
      </c>
      <c r="E231" s="315">
        <v>105.7050820436616</v>
      </c>
      <c r="F231" s="315">
        <v>0</v>
      </c>
      <c r="G231" s="315">
        <v>0</v>
      </c>
      <c r="H231" s="315">
        <v>0</v>
      </c>
    </row>
    <row r="232" spans="1:8" x14ac:dyDescent="0.2">
      <c r="A232" s="271" t="s">
        <v>594</v>
      </c>
      <c r="B232" s="313">
        <v>56975</v>
      </c>
      <c r="C232" s="315">
        <v>6356.2790470383798</v>
      </c>
      <c r="D232" s="315">
        <v>6461.9841290820423</v>
      </c>
      <c r="E232" s="315">
        <v>105.70508204366251</v>
      </c>
      <c r="F232" s="315">
        <v>0</v>
      </c>
      <c r="G232" s="315">
        <v>0</v>
      </c>
      <c r="H232" s="315">
        <v>0</v>
      </c>
    </row>
    <row r="233" spans="1:8" x14ac:dyDescent="0.2">
      <c r="A233" s="271" t="s">
        <v>595</v>
      </c>
      <c r="B233" s="313">
        <v>10042</v>
      </c>
      <c r="C233" s="315">
        <v>9289.2790470383807</v>
      </c>
      <c r="D233" s="315">
        <v>9394.9841290820423</v>
      </c>
      <c r="E233" s="315">
        <v>105.7050820436616</v>
      </c>
      <c r="F233" s="315">
        <v>0</v>
      </c>
      <c r="G233" s="315">
        <v>0</v>
      </c>
      <c r="H233" s="315">
        <v>0</v>
      </c>
    </row>
    <row r="234" spans="1:8" x14ac:dyDescent="0.2">
      <c r="A234" s="271" t="s">
        <v>596</v>
      </c>
      <c r="B234" s="313">
        <v>15142</v>
      </c>
      <c r="C234" s="315">
        <v>10110.279047038381</v>
      </c>
      <c r="D234" s="315">
        <v>10215.984129082042</v>
      </c>
      <c r="E234" s="315">
        <v>105.7050820436616</v>
      </c>
      <c r="F234" s="315">
        <v>0</v>
      </c>
      <c r="G234" s="315">
        <v>0</v>
      </c>
      <c r="H234" s="315">
        <v>0</v>
      </c>
    </row>
    <row r="235" spans="1:8" x14ac:dyDescent="0.2">
      <c r="A235" s="271" t="s">
        <v>597</v>
      </c>
      <c r="B235" s="313">
        <v>15282</v>
      </c>
      <c r="C235" s="315">
        <v>7685.2790470383798</v>
      </c>
      <c r="D235" s="315">
        <v>7790.9841290820423</v>
      </c>
      <c r="E235" s="315">
        <v>105.70508204366251</v>
      </c>
      <c r="F235" s="315">
        <v>0</v>
      </c>
      <c r="G235" s="315">
        <v>0</v>
      </c>
      <c r="H235" s="315">
        <v>0</v>
      </c>
    </row>
    <row r="236" spans="1:8" x14ac:dyDescent="0.2">
      <c r="A236" s="271" t="s">
        <v>598</v>
      </c>
      <c r="B236" s="313">
        <v>26161</v>
      </c>
      <c r="C236" s="315">
        <v>9761.2790470383807</v>
      </c>
      <c r="D236" s="315">
        <v>9866.9841290820423</v>
      </c>
      <c r="E236" s="315">
        <v>105.7050820436616</v>
      </c>
      <c r="F236" s="315">
        <v>0</v>
      </c>
      <c r="G236" s="315">
        <v>0</v>
      </c>
      <c r="H236" s="315">
        <v>0</v>
      </c>
    </row>
    <row r="237" spans="1:8" x14ac:dyDescent="0.2">
      <c r="A237" s="271" t="s">
        <v>599</v>
      </c>
      <c r="B237" s="313">
        <v>9958</v>
      </c>
      <c r="C237" s="315">
        <v>12582.279047038381</v>
      </c>
      <c r="D237" s="315">
        <v>12687.984129082042</v>
      </c>
      <c r="E237" s="315">
        <v>105.7050820436616</v>
      </c>
      <c r="F237" s="315">
        <v>0</v>
      </c>
      <c r="G237" s="315">
        <v>0</v>
      </c>
      <c r="H237" s="315">
        <v>0</v>
      </c>
    </row>
    <row r="238" spans="1:8" x14ac:dyDescent="0.2">
      <c r="A238" s="271" t="s">
        <v>600</v>
      </c>
      <c r="B238" s="313">
        <v>20007</v>
      </c>
      <c r="C238" s="315">
        <v>8347.2790470383807</v>
      </c>
      <c r="D238" s="315">
        <v>8452.9841290820423</v>
      </c>
      <c r="E238" s="315">
        <v>105.7050820436616</v>
      </c>
      <c r="F238" s="315">
        <v>0</v>
      </c>
      <c r="G238" s="315">
        <v>0</v>
      </c>
      <c r="H238" s="315">
        <v>0</v>
      </c>
    </row>
    <row r="239" spans="1:8" x14ac:dyDescent="0.2">
      <c r="A239" s="271" t="s">
        <v>601</v>
      </c>
      <c r="B239" s="313">
        <v>6789</v>
      </c>
      <c r="C239" s="315">
        <v>15763.279047038381</v>
      </c>
      <c r="D239" s="315">
        <v>15868.984129082042</v>
      </c>
      <c r="E239" s="315">
        <v>105.7050820436616</v>
      </c>
      <c r="F239" s="315">
        <v>0</v>
      </c>
      <c r="G239" s="315">
        <v>0</v>
      </c>
      <c r="H239" s="315">
        <v>0</v>
      </c>
    </row>
    <row r="240" spans="1:8" x14ac:dyDescent="0.2">
      <c r="A240" s="271" t="s">
        <v>602</v>
      </c>
      <c r="B240" s="313">
        <v>10784</v>
      </c>
      <c r="C240" s="315">
        <v>13241.279047038381</v>
      </c>
      <c r="D240" s="315">
        <v>13346.984129082042</v>
      </c>
      <c r="E240" s="315">
        <v>105.7050820436616</v>
      </c>
      <c r="F240" s="315">
        <v>0</v>
      </c>
      <c r="G240" s="315">
        <v>0</v>
      </c>
      <c r="H240" s="315">
        <v>0</v>
      </c>
    </row>
    <row r="241" spans="1:8" x14ac:dyDescent="0.2">
      <c r="A241" s="271" t="s">
        <v>603</v>
      </c>
      <c r="B241" s="313">
        <v>10759</v>
      </c>
      <c r="C241" s="315">
        <v>5915.2790470383798</v>
      </c>
      <c r="D241" s="315">
        <v>6020.9841290820423</v>
      </c>
      <c r="E241" s="315">
        <v>105.70508204366251</v>
      </c>
      <c r="F241" s="315">
        <v>0</v>
      </c>
      <c r="G241" s="315">
        <v>0</v>
      </c>
      <c r="H241" s="315">
        <v>0</v>
      </c>
    </row>
    <row r="242" spans="1:8" x14ac:dyDescent="0.2">
      <c r="A242" s="271" t="s">
        <v>604</v>
      </c>
      <c r="B242" s="313">
        <v>10939</v>
      </c>
      <c r="C242" s="315">
        <v>6680.2790470383798</v>
      </c>
      <c r="D242" s="315">
        <v>6785.9841290820423</v>
      </c>
      <c r="E242" s="315">
        <v>105.70508204366251</v>
      </c>
      <c r="F242" s="315">
        <v>0</v>
      </c>
      <c r="G242" s="315">
        <v>0</v>
      </c>
      <c r="H242" s="315">
        <v>0</v>
      </c>
    </row>
    <row r="243" spans="1:8" x14ac:dyDescent="0.2">
      <c r="A243" s="271" t="s">
        <v>605</v>
      </c>
      <c r="B243" s="313">
        <v>6691</v>
      </c>
      <c r="C243" s="315">
        <v>17259.279047038381</v>
      </c>
      <c r="D243" s="315">
        <v>17364.98412908204</v>
      </c>
      <c r="E243" s="315">
        <v>105.70508204365979</v>
      </c>
      <c r="F243" s="315">
        <v>0</v>
      </c>
      <c r="G243" s="315">
        <v>0</v>
      </c>
      <c r="H243" s="315">
        <v>0</v>
      </c>
    </row>
    <row r="244" spans="1:8" x14ac:dyDescent="0.2">
      <c r="A244" s="271" t="s">
        <v>606</v>
      </c>
      <c r="B244" s="313">
        <v>7037</v>
      </c>
      <c r="C244" s="315">
        <v>18892.279047038381</v>
      </c>
      <c r="D244" s="315">
        <v>18997.98412908204</v>
      </c>
      <c r="E244" s="315">
        <v>105.70508204365979</v>
      </c>
      <c r="F244" s="315">
        <v>0</v>
      </c>
      <c r="G244" s="315">
        <v>0</v>
      </c>
      <c r="H244" s="315">
        <v>0</v>
      </c>
    </row>
    <row r="245" spans="1:8" ht="25.5" x14ac:dyDescent="0.2">
      <c r="A245" s="284" t="s">
        <v>719</v>
      </c>
      <c r="B245" s="313">
        <v>26559</v>
      </c>
      <c r="C245" s="315">
        <v>12105.279047038381</v>
      </c>
      <c r="D245" s="315">
        <v>12210.984129082042</v>
      </c>
      <c r="E245" s="315">
        <v>105.7050820436616</v>
      </c>
      <c r="F245" s="315">
        <v>0</v>
      </c>
      <c r="G245" s="315">
        <v>0</v>
      </c>
      <c r="H245" s="315">
        <v>0</v>
      </c>
    </row>
    <row r="246" spans="1:8" x14ac:dyDescent="0.2">
      <c r="A246" s="271" t="s">
        <v>609</v>
      </c>
      <c r="B246" s="313">
        <v>98541</v>
      </c>
      <c r="C246" s="315">
        <v>5963.2790470383798</v>
      </c>
      <c r="D246" s="315">
        <v>6068.9841290820423</v>
      </c>
      <c r="E246" s="315">
        <v>105.70508204366251</v>
      </c>
      <c r="F246" s="315">
        <v>0</v>
      </c>
      <c r="G246" s="315">
        <v>0</v>
      </c>
      <c r="H246" s="315">
        <v>0</v>
      </c>
    </row>
    <row r="247" spans="1:8" x14ac:dyDescent="0.2">
      <c r="A247" s="271" t="s">
        <v>610</v>
      </c>
      <c r="B247" s="313">
        <v>9483</v>
      </c>
      <c r="C247" s="315">
        <v>11263.279047038381</v>
      </c>
      <c r="D247" s="315">
        <v>11368.984129082042</v>
      </c>
      <c r="E247" s="315">
        <v>105.7050820436616</v>
      </c>
      <c r="F247" s="315">
        <v>0</v>
      </c>
      <c r="G247" s="315">
        <v>0</v>
      </c>
      <c r="H247" s="315">
        <v>0</v>
      </c>
    </row>
    <row r="248" spans="1:8" x14ac:dyDescent="0.2">
      <c r="A248" s="271" t="s">
        <v>611</v>
      </c>
      <c r="B248" s="313">
        <v>36976</v>
      </c>
      <c r="C248" s="315">
        <v>8790.2790470383807</v>
      </c>
      <c r="D248" s="315">
        <v>8895.9841290820423</v>
      </c>
      <c r="E248" s="315">
        <v>105.7050820436616</v>
      </c>
      <c r="F248" s="315">
        <v>0</v>
      </c>
      <c r="G248" s="315">
        <v>0</v>
      </c>
      <c r="H248" s="315">
        <v>0</v>
      </c>
    </row>
    <row r="249" spans="1:8" x14ac:dyDescent="0.2">
      <c r="A249" s="271" t="s">
        <v>612</v>
      </c>
      <c r="B249" s="313">
        <v>18990</v>
      </c>
      <c r="C249" s="315">
        <v>14762.279047038381</v>
      </c>
      <c r="D249" s="315">
        <v>14867.984129082042</v>
      </c>
      <c r="E249" s="315">
        <v>105.7050820436616</v>
      </c>
      <c r="F249" s="315">
        <v>0</v>
      </c>
      <c r="G249" s="315">
        <v>0</v>
      </c>
      <c r="H249" s="315">
        <v>0</v>
      </c>
    </row>
    <row r="250" spans="1:8" x14ac:dyDescent="0.2">
      <c r="A250" s="271" t="s">
        <v>613</v>
      </c>
      <c r="B250" s="313">
        <v>9485</v>
      </c>
      <c r="C250" s="315">
        <v>13861.279047038381</v>
      </c>
      <c r="D250" s="315">
        <v>13966.984129082042</v>
      </c>
      <c r="E250" s="315">
        <v>105.7050820436616</v>
      </c>
      <c r="F250" s="315">
        <v>0</v>
      </c>
      <c r="G250" s="315">
        <v>0</v>
      </c>
      <c r="H250" s="315">
        <v>0</v>
      </c>
    </row>
    <row r="251" spans="1:8" x14ac:dyDescent="0.2">
      <c r="A251" s="271" t="s">
        <v>614</v>
      </c>
      <c r="B251" s="313">
        <v>5840</v>
      </c>
      <c r="C251" s="315">
        <v>11725.279047038381</v>
      </c>
      <c r="D251" s="315">
        <v>11830.984129082042</v>
      </c>
      <c r="E251" s="315">
        <v>105.7050820436616</v>
      </c>
      <c r="F251" s="315">
        <v>0</v>
      </c>
      <c r="G251" s="315">
        <v>0</v>
      </c>
      <c r="H251" s="315">
        <v>0</v>
      </c>
    </row>
    <row r="252" spans="1:8" x14ac:dyDescent="0.2">
      <c r="A252" s="271" t="s">
        <v>615</v>
      </c>
      <c r="B252" s="313">
        <v>11528</v>
      </c>
      <c r="C252" s="315">
        <v>12752.279047038381</v>
      </c>
      <c r="D252" s="315">
        <v>12857.984129082042</v>
      </c>
      <c r="E252" s="315">
        <v>105.7050820436616</v>
      </c>
      <c r="F252" s="315">
        <v>0</v>
      </c>
      <c r="G252" s="315">
        <v>0</v>
      </c>
      <c r="H252" s="315">
        <v>0</v>
      </c>
    </row>
    <row r="253" spans="1:8" x14ac:dyDescent="0.2">
      <c r="A253" s="271" t="s">
        <v>616</v>
      </c>
      <c r="B253" s="313">
        <v>38049</v>
      </c>
      <c r="C253" s="315">
        <v>7151.2790470383798</v>
      </c>
      <c r="D253" s="315">
        <v>7256.9841290820423</v>
      </c>
      <c r="E253" s="315">
        <v>105.70508204366251</v>
      </c>
      <c r="F253" s="315">
        <v>0</v>
      </c>
      <c r="G253" s="315">
        <v>0</v>
      </c>
      <c r="H253" s="315">
        <v>0</v>
      </c>
    </row>
    <row r="254" spans="1:8" x14ac:dyDescent="0.2">
      <c r="A254" s="271" t="s">
        <v>617</v>
      </c>
      <c r="B254" s="313">
        <v>25602</v>
      </c>
      <c r="C254" s="315">
        <v>10035.279047038381</v>
      </c>
      <c r="D254" s="315">
        <v>10140.984129082042</v>
      </c>
      <c r="E254" s="315">
        <v>105.7050820436616</v>
      </c>
      <c r="F254" s="315">
        <v>0</v>
      </c>
      <c r="G254" s="315">
        <v>0</v>
      </c>
      <c r="H254" s="315">
        <v>0</v>
      </c>
    </row>
    <row r="255" spans="1:8" ht="25.5" x14ac:dyDescent="0.2">
      <c r="A255" s="284" t="s">
        <v>720</v>
      </c>
      <c r="B255" s="313">
        <v>24960</v>
      </c>
      <c r="C255" s="315">
        <v>9896.2790470383807</v>
      </c>
      <c r="D255" s="315">
        <v>10001.984129082042</v>
      </c>
      <c r="E255" s="315">
        <v>105.7050820436616</v>
      </c>
      <c r="F255" s="315">
        <v>0</v>
      </c>
      <c r="G255" s="315">
        <v>0</v>
      </c>
      <c r="H255" s="315">
        <v>0</v>
      </c>
    </row>
    <row r="256" spans="1:8" x14ac:dyDescent="0.2">
      <c r="A256" s="271" t="s">
        <v>620</v>
      </c>
      <c r="B256" s="313">
        <v>18353</v>
      </c>
      <c r="C256" s="315">
        <v>12814.279047038381</v>
      </c>
      <c r="D256" s="315">
        <v>12919.984129082042</v>
      </c>
      <c r="E256" s="315">
        <v>105.7050820436616</v>
      </c>
      <c r="F256" s="315">
        <v>0</v>
      </c>
      <c r="G256" s="315">
        <v>0</v>
      </c>
      <c r="H256" s="315">
        <v>0</v>
      </c>
    </row>
    <row r="257" spans="1:8" x14ac:dyDescent="0.2">
      <c r="A257" s="271" t="s">
        <v>621</v>
      </c>
      <c r="B257" s="313">
        <v>19874</v>
      </c>
      <c r="C257" s="315">
        <v>15303.279047038381</v>
      </c>
      <c r="D257" s="315">
        <v>15408.984129082042</v>
      </c>
      <c r="E257" s="315">
        <v>105.7050820436616</v>
      </c>
      <c r="F257" s="315">
        <v>0</v>
      </c>
      <c r="G257" s="315">
        <v>0</v>
      </c>
      <c r="H257" s="315">
        <v>0</v>
      </c>
    </row>
    <row r="258" spans="1:8" x14ac:dyDescent="0.2">
      <c r="A258" s="271" t="s">
        <v>622</v>
      </c>
      <c r="B258" s="313">
        <v>97572</v>
      </c>
      <c r="C258" s="315">
        <v>4825.2790470383798</v>
      </c>
      <c r="D258" s="315">
        <v>4930.9841290820423</v>
      </c>
      <c r="E258" s="315">
        <v>105.70508204366251</v>
      </c>
      <c r="F258" s="315">
        <v>0</v>
      </c>
      <c r="G258" s="315">
        <v>0</v>
      </c>
      <c r="H258" s="315">
        <v>0</v>
      </c>
    </row>
    <row r="259" spans="1:8" x14ac:dyDescent="0.2">
      <c r="A259" s="271" t="s">
        <v>623</v>
      </c>
      <c r="B259" s="313">
        <v>18058</v>
      </c>
      <c r="C259" s="315">
        <v>9202.2790470383807</v>
      </c>
      <c r="D259" s="315">
        <v>9307.9841290820423</v>
      </c>
      <c r="E259" s="315">
        <v>105.7050820436616</v>
      </c>
      <c r="F259" s="315">
        <v>0</v>
      </c>
      <c r="G259" s="315">
        <v>0</v>
      </c>
      <c r="H259" s="315">
        <v>0</v>
      </c>
    </row>
    <row r="260" spans="1:8" x14ac:dyDescent="0.2">
      <c r="A260" s="271" t="s">
        <v>624</v>
      </c>
      <c r="B260" s="313">
        <v>9480</v>
      </c>
      <c r="C260" s="315">
        <v>14763.279047038381</v>
      </c>
      <c r="D260" s="315">
        <v>14868.984129082042</v>
      </c>
      <c r="E260" s="315">
        <v>105.7050820436616</v>
      </c>
      <c r="F260" s="315">
        <v>0</v>
      </c>
      <c r="G260" s="315">
        <v>0</v>
      </c>
      <c r="H260" s="315">
        <v>0</v>
      </c>
    </row>
    <row r="261" spans="1:8" x14ac:dyDescent="0.2">
      <c r="A261" s="271" t="s">
        <v>625</v>
      </c>
      <c r="B261" s="313">
        <v>55457</v>
      </c>
      <c r="C261" s="315">
        <v>7840.2790470383798</v>
      </c>
      <c r="D261" s="315">
        <v>7945.9841290820423</v>
      </c>
      <c r="E261" s="315">
        <v>105.70508204366251</v>
      </c>
      <c r="F261" s="315">
        <v>0</v>
      </c>
      <c r="G261" s="315">
        <v>0</v>
      </c>
      <c r="H261" s="315">
        <v>0</v>
      </c>
    </row>
    <row r="262" spans="1:8" ht="25.5" x14ac:dyDescent="0.2">
      <c r="A262" s="284" t="s">
        <v>721</v>
      </c>
      <c r="B262" s="313">
        <v>7100</v>
      </c>
      <c r="C262" s="315">
        <v>21964.279047038381</v>
      </c>
      <c r="D262" s="315">
        <v>22069.98412908204</v>
      </c>
      <c r="E262" s="315">
        <v>105.70508204365979</v>
      </c>
      <c r="F262" s="315">
        <v>0</v>
      </c>
      <c r="G262" s="315">
        <v>0</v>
      </c>
      <c r="H262" s="315">
        <v>0</v>
      </c>
    </row>
    <row r="263" spans="1:8" x14ac:dyDescent="0.2">
      <c r="A263" s="271" t="s">
        <v>628</v>
      </c>
      <c r="B263" s="313">
        <v>6472</v>
      </c>
      <c r="C263" s="315">
        <v>22366.279047038381</v>
      </c>
      <c r="D263" s="315">
        <v>22471.98412908204</v>
      </c>
      <c r="E263" s="315">
        <v>105.70508204365979</v>
      </c>
      <c r="F263" s="315">
        <v>0</v>
      </c>
      <c r="G263" s="315">
        <v>0</v>
      </c>
      <c r="H263" s="315">
        <v>0</v>
      </c>
    </row>
    <row r="264" spans="1:8" x14ac:dyDescent="0.2">
      <c r="A264" s="271" t="s">
        <v>629</v>
      </c>
      <c r="B264" s="313">
        <v>10237</v>
      </c>
      <c r="C264" s="315">
        <v>19111.279047038381</v>
      </c>
      <c r="D264" s="315">
        <v>19216.98412908204</v>
      </c>
      <c r="E264" s="315">
        <v>105.70508204365979</v>
      </c>
      <c r="F264" s="315">
        <v>0</v>
      </c>
      <c r="G264" s="315">
        <v>0</v>
      </c>
      <c r="H264" s="315">
        <v>0</v>
      </c>
    </row>
    <row r="265" spans="1:8" x14ac:dyDescent="0.2">
      <c r="A265" s="271" t="s">
        <v>630</v>
      </c>
      <c r="B265" s="313">
        <v>14761</v>
      </c>
      <c r="C265" s="315">
        <v>15053.279047038381</v>
      </c>
      <c r="D265" s="315">
        <v>15158.984129082042</v>
      </c>
      <c r="E265" s="315">
        <v>105.7050820436616</v>
      </c>
      <c r="F265" s="315">
        <v>0</v>
      </c>
      <c r="G265" s="315">
        <v>0</v>
      </c>
      <c r="H265" s="315">
        <v>0</v>
      </c>
    </row>
    <row r="266" spans="1:8" x14ac:dyDescent="0.2">
      <c r="A266" s="271" t="s">
        <v>631</v>
      </c>
      <c r="B266" s="313">
        <v>5422</v>
      </c>
      <c r="C266" s="315">
        <v>20322.279047038381</v>
      </c>
      <c r="D266" s="315">
        <v>20427.98412908204</v>
      </c>
      <c r="E266" s="315">
        <v>105.70508204365979</v>
      </c>
      <c r="F266" s="315">
        <v>0</v>
      </c>
      <c r="G266" s="315">
        <v>0</v>
      </c>
      <c r="H266" s="315">
        <v>0</v>
      </c>
    </row>
    <row r="267" spans="1:8" x14ac:dyDescent="0.2">
      <c r="A267" s="271" t="s">
        <v>632</v>
      </c>
      <c r="B267" s="313">
        <v>11828</v>
      </c>
      <c r="C267" s="315">
        <v>20801.279047038381</v>
      </c>
      <c r="D267" s="315">
        <v>20906.98412908204</v>
      </c>
      <c r="E267" s="315">
        <v>105.70508204365979</v>
      </c>
      <c r="F267" s="315">
        <v>0</v>
      </c>
      <c r="G267" s="315">
        <v>0</v>
      </c>
      <c r="H267" s="315">
        <v>0</v>
      </c>
    </row>
    <row r="268" spans="1:8" x14ac:dyDescent="0.2">
      <c r="A268" s="271" t="s">
        <v>633</v>
      </c>
      <c r="B268" s="313">
        <v>10460</v>
      </c>
      <c r="C268" s="315">
        <v>13927.279047038381</v>
      </c>
      <c r="D268" s="315">
        <v>14032.984129082042</v>
      </c>
      <c r="E268" s="315">
        <v>105.7050820436616</v>
      </c>
      <c r="F268" s="315">
        <v>0</v>
      </c>
      <c r="G268" s="315">
        <v>0</v>
      </c>
      <c r="H268" s="315">
        <v>0</v>
      </c>
    </row>
    <row r="269" spans="1:8" x14ac:dyDescent="0.2">
      <c r="A269" s="271" t="s">
        <v>634</v>
      </c>
      <c r="B269" s="313">
        <v>60763</v>
      </c>
      <c r="C269" s="315">
        <v>6988.2790470383798</v>
      </c>
      <c r="D269" s="315">
        <v>7093.9841290820423</v>
      </c>
      <c r="E269" s="315">
        <v>105.70508204366251</v>
      </c>
      <c r="F269" s="315">
        <v>0</v>
      </c>
      <c r="G269" s="315">
        <v>0</v>
      </c>
      <c r="H269" s="315">
        <v>0</v>
      </c>
    </row>
    <row r="270" spans="1:8" ht="25.5" x14ac:dyDescent="0.2">
      <c r="A270" s="284" t="s">
        <v>722</v>
      </c>
      <c r="B270" s="313">
        <v>2466</v>
      </c>
      <c r="C270" s="315">
        <v>26975.279047038381</v>
      </c>
      <c r="D270" s="315">
        <v>27080.98412908204</v>
      </c>
      <c r="E270" s="315">
        <v>105.70508204365979</v>
      </c>
      <c r="F270" s="315">
        <v>0</v>
      </c>
      <c r="G270" s="315">
        <v>0</v>
      </c>
      <c r="H270" s="315">
        <v>0</v>
      </c>
    </row>
    <row r="271" spans="1:8" x14ac:dyDescent="0.2">
      <c r="A271" s="271" t="s">
        <v>637</v>
      </c>
      <c r="B271" s="313">
        <v>2748</v>
      </c>
      <c r="C271" s="315">
        <v>26805.279047038381</v>
      </c>
      <c r="D271" s="315">
        <v>26910.98412908204</v>
      </c>
      <c r="E271" s="315">
        <v>105.70508204365979</v>
      </c>
      <c r="F271" s="315">
        <v>0</v>
      </c>
      <c r="G271" s="315">
        <v>0</v>
      </c>
      <c r="H271" s="315">
        <v>0</v>
      </c>
    </row>
    <row r="272" spans="1:8" x14ac:dyDescent="0.2">
      <c r="A272" s="271" t="s">
        <v>638</v>
      </c>
      <c r="B272" s="313">
        <v>12253</v>
      </c>
      <c r="C272" s="315">
        <v>13891.279047038381</v>
      </c>
      <c r="D272" s="315">
        <v>13996.984129082042</v>
      </c>
      <c r="E272" s="315">
        <v>105.7050820436616</v>
      </c>
      <c r="F272" s="315">
        <v>0</v>
      </c>
      <c r="G272" s="315">
        <v>0</v>
      </c>
      <c r="H272" s="315">
        <v>0</v>
      </c>
    </row>
    <row r="273" spans="1:8" x14ac:dyDescent="0.2">
      <c r="A273" s="271" t="s">
        <v>639</v>
      </c>
      <c r="B273" s="313">
        <v>3113</v>
      </c>
      <c r="C273" s="315">
        <v>16012.279047038381</v>
      </c>
      <c r="D273" s="315">
        <v>16117.984129082042</v>
      </c>
      <c r="E273" s="315">
        <v>105.7050820436616</v>
      </c>
      <c r="F273" s="315">
        <v>0</v>
      </c>
      <c r="G273" s="315">
        <v>0</v>
      </c>
      <c r="H273" s="315">
        <v>0</v>
      </c>
    </row>
    <row r="274" spans="1:8" x14ac:dyDescent="0.2">
      <c r="A274" s="271" t="s">
        <v>640</v>
      </c>
      <c r="B274" s="313">
        <v>7078</v>
      </c>
      <c r="C274" s="315">
        <v>16237.279047038381</v>
      </c>
      <c r="D274" s="315">
        <v>16342.984129082042</v>
      </c>
      <c r="E274" s="315">
        <v>105.7050820436616</v>
      </c>
      <c r="F274" s="315">
        <v>0</v>
      </c>
      <c r="G274" s="315">
        <v>0</v>
      </c>
      <c r="H274" s="315">
        <v>0</v>
      </c>
    </row>
    <row r="275" spans="1:8" x14ac:dyDescent="0.2">
      <c r="A275" s="271" t="s">
        <v>641</v>
      </c>
      <c r="B275" s="313">
        <v>4203</v>
      </c>
      <c r="C275" s="315">
        <v>18608.279047038381</v>
      </c>
      <c r="D275" s="315">
        <v>18713.98412908204</v>
      </c>
      <c r="E275" s="315">
        <v>105.70508204365979</v>
      </c>
      <c r="F275" s="315">
        <v>0</v>
      </c>
      <c r="G275" s="315">
        <v>0</v>
      </c>
      <c r="H275" s="315">
        <v>0</v>
      </c>
    </row>
    <row r="276" spans="1:8" x14ac:dyDescent="0.2">
      <c r="A276" s="271" t="s">
        <v>642</v>
      </c>
      <c r="B276" s="313">
        <v>6729</v>
      </c>
      <c r="C276" s="315">
        <v>15446.279047038381</v>
      </c>
      <c r="D276" s="315">
        <v>15551.984129082042</v>
      </c>
      <c r="E276" s="315">
        <v>105.7050820436616</v>
      </c>
      <c r="F276" s="315">
        <v>0</v>
      </c>
      <c r="G276" s="315">
        <v>0</v>
      </c>
      <c r="H276" s="315">
        <v>0</v>
      </c>
    </row>
    <row r="277" spans="1:8" x14ac:dyDescent="0.2">
      <c r="A277" s="271" t="s">
        <v>643</v>
      </c>
      <c r="B277" s="313">
        <v>72136</v>
      </c>
      <c r="C277" s="315">
        <v>7784.2790470383798</v>
      </c>
      <c r="D277" s="315">
        <v>7889.9841290820423</v>
      </c>
      <c r="E277" s="315">
        <v>105.70508204366251</v>
      </c>
      <c r="F277" s="315">
        <v>0</v>
      </c>
      <c r="G277" s="315">
        <v>0</v>
      </c>
      <c r="H277" s="315">
        <v>0</v>
      </c>
    </row>
    <row r="278" spans="1:8" x14ac:dyDescent="0.2">
      <c r="A278" s="271" t="s">
        <v>644</v>
      </c>
      <c r="B278" s="313">
        <v>2537</v>
      </c>
      <c r="C278" s="315">
        <v>25375.279047038381</v>
      </c>
      <c r="D278" s="315">
        <v>25480.98412908204</v>
      </c>
      <c r="E278" s="315">
        <v>105.70508204365979</v>
      </c>
      <c r="F278" s="315">
        <v>0</v>
      </c>
      <c r="G278" s="315">
        <v>0</v>
      </c>
      <c r="H278" s="315">
        <v>0</v>
      </c>
    </row>
    <row r="279" spans="1:8" x14ac:dyDescent="0.2">
      <c r="A279" s="271" t="s">
        <v>645</v>
      </c>
      <c r="B279" s="313">
        <v>5924</v>
      </c>
      <c r="C279" s="315">
        <v>21031.279047038381</v>
      </c>
      <c r="D279" s="315">
        <v>21136.98412908204</v>
      </c>
      <c r="E279" s="315">
        <v>105.70508204365979</v>
      </c>
      <c r="F279" s="315">
        <v>0</v>
      </c>
      <c r="G279" s="315">
        <v>0</v>
      </c>
      <c r="H279" s="315">
        <v>0</v>
      </c>
    </row>
    <row r="280" spans="1:8" x14ac:dyDescent="0.2">
      <c r="A280" s="271" t="s">
        <v>646</v>
      </c>
      <c r="B280" s="313">
        <v>119732</v>
      </c>
      <c r="C280" s="315">
        <v>2287.2790470383798</v>
      </c>
      <c r="D280" s="315">
        <v>2392.9841290820418</v>
      </c>
      <c r="E280" s="315">
        <v>105.70508204366206</v>
      </c>
      <c r="F280" s="315">
        <v>0</v>
      </c>
      <c r="G280" s="315">
        <v>0</v>
      </c>
      <c r="H280" s="315">
        <v>0</v>
      </c>
    </row>
    <row r="281" spans="1:8" x14ac:dyDescent="0.2">
      <c r="A281" s="271" t="s">
        <v>647</v>
      </c>
      <c r="B281" s="313">
        <v>6888</v>
      </c>
      <c r="C281" s="315">
        <v>26202.279047038381</v>
      </c>
      <c r="D281" s="315">
        <v>26307.98412908204</v>
      </c>
      <c r="E281" s="315">
        <v>105.70508204365979</v>
      </c>
      <c r="F281" s="315">
        <v>0</v>
      </c>
      <c r="G281" s="315">
        <v>0</v>
      </c>
      <c r="H281" s="315">
        <v>0</v>
      </c>
    </row>
    <row r="282" spans="1:8" x14ac:dyDescent="0.2">
      <c r="A282" s="271" t="s">
        <v>648</v>
      </c>
      <c r="B282" s="313">
        <v>5372</v>
      </c>
      <c r="C282" s="315">
        <v>17492.279047038381</v>
      </c>
      <c r="D282" s="315">
        <v>17597.98412908204</v>
      </c>
      <c r="E282" s="315">
        <v>105.70508204365979</v>
      </c>
      <c r="F282" s="315">
        <v>0</v>
      </c>
      <c r="G282" s="315">
        <v>0</v>
      </c>
      <c r="H282" s="315">
        <v>0</v>
      </c>
    </row>
    <row r="283" spans="1:8" x14ac:dyDescent="0.2">
      <c r="A283" s="271" t="s">
        <v>649</v>
      </c>
      <c r="B283" s="313">
        <v>8579</v>
      </c>
      <c r="C283" s="315">
        <v>11637.279047038381</v>
      </c>
      <c r="D283" s="315">
        <v>11742.984129082042</v>
      </c>
      <c r="E283" s="315">
        <v>105.7050820436616</v>
      </c>
      <c r="F283" s="315">
        <v>0</v>
      </c>
      <c r="G283" s="315">
        <v>0</v>
      </c>
      <c r="H283" s="315">
        <v>0</v>
      </c>
    </row>
    <row r="284" spans="1:8" x14ac:dyDescent="0.2">
      <c r="A284" s="271" t="s">
        <v>650</v>
      </c>
      <c r="B284" s="313">
        <v>2835</v>
      </c>
      <c r="C284" s="315">
        <v>25718.279047038381</v>
      </c>
      <c r="D284" s="315">
        <v>25823.98412908204</v>
      </c>
      <c r="E284" s="315">
        <v>105.70508204365979</v>
      </c>
      <c r="F284" s="315">
        <v>0</v>
      </c>
      <c r="G284" s="315">
        <v>0</v>
      </c>
      <c r="H284" s="315">
        <v>0</v>
      </c>
    </row>
    <row r="285" spans="1:8" ht="25.5" x14ac:dyDescent="0.2">
      <c r="A285" s="284" t="s">
        <v>723</v>
      </c>
      <c r="B285" s="313">
        <v>2904</v>
      </c>
      <c r="C285" s="315">
        <v>17109.279047038381</v>
      </c>
      <c r="D285" s="315">
        <v>17214.98412908204</v>
      </c>
      <c r="E285" s="315">
        <v>105.70508204365979</v>
      </c>
      <c r="F285" s="315">
        <v>0</v>
      </c>
      <c r="G285" s="315">
        <v>0</v>
      </c>
      <c r="H285" s="315">
        <v>0</v>
      </c>
    </row>
    <row r="286" spans="1:8" x14ac:dyDescent="0.2">
      <c r="A286" s="271" t="s">
        <v>653</v>
      </c>
      <c r="B286" s="313">
        <v>6529</v>
      </c>
      <c r="C286" s="315">
        <v>16102.279047038381</v>
      </c>
      <c r="D286" s="315">
        <v>16207.984129082042</v>
      </c>
      <c r="E286" s="315">
        <v>105.7050820436616</v>
      </c>
      <c r="F286" s="315">
        <v>0</v>
      </c>
      <c r="G286" s="315">
        <v>0</v>
      </c>
      <c r="H286" s="315">
        <v>0</v>
      </c>
    </row>
    <row r="287" spans="1:8" x14ac:dyDescent="0.2">
      <c r="A287" s="271" t="s">
        <v>654</v>
      </c>
      <c r="B287" s="313">
        <v>27882</v>
      </c>
      <c r="C287" s="315">
        <v>9548.2790470383807</v>
      </c>
      <c r="D287" s="315">
        <v>9653.9841290820423</v>
      </c>
      <c r="E287" s="315">
        <v>105.7050820436616</v>
      </c>
      <c r="F287" s="315">
        <v>0</v>
      </c>
      <c r="G287" s="315">
        <v>0</v>
      </c>
      <c r="H287" s="315">
        <v>0</v>
      </c>
    </row>
    <row r="288" spans="1:8" x14ac:dyDescent="0.2">
      <c r="A288" s="271" t="s">
        <v>655</v>
      </c>
      <c r="B288" s="313">
        <v>18193</v>
      </c>
      <c r="C288" s="315">
        <v>2777.2790470383798</v>
      </c>
      <c r="D288" s="315">
        <v>2711.9841290820418</v>
      </c>
      <c r="E288" s="315">
        <v>-65.29491795633794</v>
      </c>
      <c r="F288" s="315">
        <v>0</v>
      </c>
      <c r="G288" s="315">
        <v>0</v>
      </c>
      <c r="H288" s="315">
        <v>0</v>
      </c>
    </row>
    <row r="289" spans="1:8" x14ac:dyDescent="0.2">
      <c r="A289" s="271" t="s">
        <v>656</v>
      </c>
      <c r="B289" s="313">
        <v>9828</v>
      </c>
      <c r="C289" s="315">
        <v>16270.279047038381</v>
      </c>
      <c r="D289" s="315">
        <v>16375.984129082042</v>
      </c>
      <c r="E289" s="315">
        <v>105.7050820436616</v>
      </c>
      <c r="F289" s="315">
        <v>0</v>
      </c>
      <c r="G289" s="315">
        <v>0</v>
      </c>
      <c r="H289" s="315">
        <v>0</v>
      </c>
    </row>
    <row r="290" spans="1:8" x14ac:dyDescent="0.2">
      <c r="A290" s="271" t="s">
        <v>657</v>
      </c>
      <c r="B290" s="313">
        <v>5089</v>
      </c>
      <c r="C290" s="315">
        <v>14978.279047038381</v>
      </c>
      <c r="D290" s="315">
        <v>15083.984129082042</v>
      </c>
      <c r="E290" s="315">
        <v>105.7050820436616</v>
      </c>
      <c r="F290" s="315">
        <v>0</v>
      </c>
      <c r="G290" s="315">
        <v>0</v>
      </c>
      <c r="H290" s="315">
        <v>0</v>
      </c>
    </row>
    <row r="291" spans="1:8" x14ac:dyDescent="0.2">
      <c r="A291" s="271" t="s">
        <v>658</v>
      </c>
      <c r="B291" s="313">
        <v>16290</v>
      </c>
      <c r="C291" s="315">
        <v>11334.279047038381</v>
      </c>
      <c r="D291" s="315">
        <v>11439.984129082042</v>
      </c>
      <c r="E291" s="315">
        <v>105.7050820436616</v>
      </c>
      <c r="F291" s="315">
        <v>0</v>
      </c>
      <c r="G291" s="315">
        <v>0</v>
      </c>
      <c r="H291" s="315">
        <v>0</v>
      </c>
    </row>
    <row r="292" spans="1:8" x14ac:dyDescent="0.2">
      <c r="A292" s="271" t="s">
        <v>659</v>
      </c>
      <c r="B292" s="313">
        <v>23314</v>
      </c>
      <c r="C292" s="315">
        <v>1916.27904703838</v>
      </c>
      <c r="D292" s="315">
        <v>1758.984129082042</v>
      </c>
      <c r="E292" s="315">
        <v>-157.29491795633794</v>
      </c>
      <c r="F292" s="315">
        <v>0</v>
      </c>
      <c r="G292" s="315">
        <v>0</v>
      </c>
      <c r="H292" s="315">
        <v>0</v>
      </c>
    </row>
    <row r="293" spans="1:8" x14ac:dyDescent="0.2">
      <c r="A293" s="271" t="s">
        <v>660</v>
      </c>
      <c r="B293" s="313">
        <v>75676</v>
      </c>
      <c r="C293" s="315">
        <v>3424.2790470383798</v>
      </c>
      <c r="D293" s="315">
        <v>3529.9841290820418</v>
      </c>
      <c r="E293" s="315">
        <v>105.70508204366206</v>
      </c>
      <c r="F293" s="315">
        <v>0</v>
      </c>
      <c r="G293" s="315">
        <v>0</v>
      </c>
      <c r="H293" s="315">
        <v>0</v>
      </c>
    </row>
    <row r="294" spans="1:8" x14ac:dyDescent="0.2">
      <c r="A294" s="271" t="s">
        <v>661</v>
      </c>
      <c r="B294" s="313">
        <v>6275</v>
      </c>
      <c r="C294" s="315">
        <v>22535.279047038381</v>
      </c>
      <c r="D294" s="315">
        <v>22640.98412908204</v>
      </c>
      <c r="E294" s="315">
        <v>105.70508204365979</v>
      </c>
      <c r="F294" s="315">
        <v>0</v>
      </c>
      <c r="G294" s="315">
        <v>0</v>
      </c>
      <c r="H294" s="315">
        <v>0</v>
      </c>
    </row>
    <row r="295" spans="1:8" x14ac:dyDescent="0.2">
      <c r="A295" s="271" t="s">
        <v>662</v>
      </c>
      <c r="B295" s="313">
        <v>41542</v>
      </c>
      <c r="C295" s="315">
        <v>4408.2790470383798</v>
      </c>
      <c r="D295" s="315">
        <v>4513.9841290820423</v>
      </c>
      <c r="E295" s="315">
        <v>105.70508204366251</v>
      </c>
      <c r="F295" s="315">
        <v>0</v>
      </c>
      <c r="G295" s="315">
        <v>0</v>
      </c>
      <c r="H295" s="315">
        <v>0</v>
      </c>
    </row>
    <row r="296" spans="1:8" x14ac:dyDescent="0.2">
      <c r="A296" s="271" t="s">
        <v>663</v>
      </c>
      <c r="B296" s="313">
        <v>8172</v>
      </c>
      <c r="C296" s="315">
        <v>14397.279047038381</v>
      </c>
      <c r="D296" s="315">
        <v>14502.984129082042</v>
      </c>
      <c r="E296" s="315">
        <v>105.7050820436616</v>
      </c>
      <c r="F296" s="315">
        <v>0</v>
      </c>
      <c r="G296" s="315">
        <v>0</v>
      </c>
      <c r="H296" s="315">
        <v>0</v>
      </c>
    </row>
    <row r="297" spans="1:8" x14ac:dyDescent="0.2">
      <c r="A297" s="271" t="s">
        <v>664</v>
      </c>
      <c r="B297" s="313">
        <v>3418</v>
      </c>
      <c r="C297" s="315">
        <v>18755.279047038381</v>
      </c>
      <c r="D297" s="315">
        <v>18860.98412908204</v>
      </c>
      <c r="E297" s="315">
        <v>105.70508204365979</v>
      </c>
      <c r="F297" s="315">
        <v>0</v>
      </c>
      <c r="G297" s="315">
        <v>0</v>
      </c>
      <c r="H297" s="315">
        <v>0</v>
      </c>
    </row>
    <row r="298" spans="1:8" ht="13.5" thickBot="1" x14ac:dyDescent="0.25">
      <c r="A298" s="270" t="s">
        <v>665</v>
      </c>
      <c r="B298" s="316">
        <v>4665</v>
      </c>
      <c r="C298" s="318">
        <v>23432.279047038381</v>
      </c>
      <c r="D298" s="318">
        <v>23537.98412908204</v>
      </c>
      <c r="E298" s="318">
        <v>105.70508204365979</v>
      </c>
      <c r="F298" s="318">
        <v>0</v>
      </c>
      <c r="G298" s="318">
        <v>0</v>
      </c>
      <c r="H298" s="318">
        <v>0</v>
      </c>
    </row>
    <row r="299" spans="1:8" ht="3" customHeight="1" x14ac:dyDescent="0.2">
      <c r="A299" s="280"/>
      <c r="B299" s="319"/>
      <c r="C299" s="287"/>
      <c r="D299" s="287"/>
      <c r="E299" s="287"/>
      <c r="F299" s="287"/>
      <c r="G299" s="287"/>
      <c r="H299" s="287"/>
    </row>
    <row r="300" spans="1:8" x14ac:dyDescent="0.2">
      <c r="A300" s="293" t="s">
        <v>745</v>
      </c>
      <c r="B300" s="319"/>
      <c r="C300" s="280"/>
      <c r="D300" s="280"/>
      <c r="E300" s="280"/>
      <c r="F300" s="280"/>
      <c r="G300" s="280"/>
      <c r="H300" s="280"/>
    </row>
    <row r="301" spans="1:8" x14ac:dyDescent="0.2">
      <c r="A301" s="280" t="s">
        <v>746</v>
      </c>
      <c r="B301" s="319"/>
      <c r="C301" s="280"/>
      <c r="D301" s="280"/>
      <c r="E301" s="280"/>
      <c r="F301" s="280"/>
      <c r="G301" s="280"/>
      <c r="H301" s="280"/>
    </row>
    <row r="302" spans="1:8" x14ac:dyDescent="0.2">
      <c r="A302" s="294"/>
      <c r="B302" s="319"/>
      <c r="C302" s="280"/>
      <c r="D302" s="280"/>
      <c r="E302" s="280"/>
      <c r="F302" s="280"/>
      <c r="G302" s="280"/>
      <c r="H302" s="280"/>
    </row>
    <row r="303" spans="1:8" hidden="1" x14ac:dyDescent="0.2">
      <c r="A303" s="294"/>
    </row>
    <row r="304" spans="1:8" hidden="1" x14ac:dyDescent="0.2"/>
    <row r="305" spans="1:8" hidden="1" x14ac:dyDescent="0.2">
      <c r="A305" s="295"/>
      <c r="B305" s="322"/>
      <c r="C305" s="295"/>
      <c r="D305" s="295"/>
      <c r="E305" s="295"/>
      <c r="F305" s="295"/>
      <c r="G305" s="295"/>
      <c r="H305" s="295"/>
    </row>
    <row r="306" spans="1:8" hidden="1" x14ac:dyDescent="0.2">
      <c r="A306" s="295"/>
      <c r="B306" s="322"/>
      <c r="C306" s="295"/>
      <c r="D306" s="295"/>
      <c r="E306" s="295"/>
      <c r="F306" s="295"/>
      <c r="G306" s="295"/>
      <c r="H306" s="295"/>
    </row>
    <row r="307" spans="1:8" hidden="1" x14ac:dyDescent="0.2">
      <c r="A307" s="295"/>
      <c r="B307" s="322"/>
      <c r="C307" s="295"/>
      <c r="D307" s="295"/>
      <c r="E307" s="295"/>
      <c r="F307" s="295"/>
      <c r="G307" s="295"/>
      <c r="H307" s="295"/>
    </row>
    <row r="308" spans="1:8" hidden="1" x14ac:dyDescent="0.2">
      <c r="A308" s="295"/>
      <c r="B308" s="322"/>
      <c r="C308" s="295"/>
      <c r="D308" s="295"/>
      <c r="E308" s="295"/>
      <c r="F308" s="295"/>
      <c r="G308" s="295"/>
      <c r="H308" s="295"/>
    </row>
    <row r="309" spans="1:8" hidden="1" x14ac:dyDescent="0.2">
      <c r="A309" s="295"/>
      <c r="B309" s="322"/>
      <c r="C309" s="295"/>
      <c r="D309" s="295"/>
      <c r="E309" s="295"/>
      <c r="F309" s="295"/>
      <c r="G309" s="295"/>
      <c r="H309" s="295"/>
    </row>
    <row r="310" spans="1:8" hidden="1" x14ac:dyDescent="0.2">
      <c r="A310" s="295"/>
      <c r="B310" s="323"/>
      <c r="C310" s="324"/>
      <c r="D310" s="324"/>
      <c r="E310" s="324"/>
      <c r="F310" s="324"/>
      <c r="G310" s="324"/>
      <c r="H310" s="324"/>
    </row>
    <row r="311" spans="1:8" hidden="1" x14ac:dyDescent="0.2">
      <c r="A311" s="295"/>
      <c r="B311" s="322"/>
      <c r="C311" s="295"/>
      <c r="D311" s="295"/>
      <c r="E311" s="295"/>
      <c r="F311" s="295"/>
      <c r="G311" s="295"/>
      <c r="H311" s="295"/>
    </row>
    <row r="312" spans="1:8" hidden="1" x14ac:dyDescent="0.2">
      <c r="A312" s="295"/>
      <c r="B312" s="323"/>
      <c r="C312" s="324"/>
      <c r="D312" s="324"/>
      <c r="E312" s="324"/>
      <c r="F312" s="324"/>
      <c r="G312" s="324"/>
      <c r="H312" s="324"/>
    </row>
    <row r="313" spans="1:8" hidden="1" x14ac:dyDescent="0.2">
      <c r="A313" s="295"/>
      <c r="B313" s="322"/>
      <c r="C313" s="295"/>
      <c r="D313" s="295"/>
      <c r="E313" s="295"/>
      <c r="F313" s="295"/>
      <c r="G313" s="295"/>
      <c r="H313" s="295"/>
    </row>
    <row r="314" spans="1:8" hidden="1" x14ac:dyDescent="0.2">
      <c r="A314" s="295"/>
      <c r="B314" s="322"/>
      <c r="C314" s="295"/>
      <c r="D314" s="295"/>
      <c r="E314" s="295"/>
      <c r="F314" s="295"/>
      <c r="G314" s="295"/>
      <c r="H314" s="295"/>
    </row>
    <row r="315" spans="1:8" hidden="1" x14ac:dyDescent="0.2">
      <c r="A315" s="295"/>
      <c r="B315" s="322"/>
      <c r="C315" s="295"/>
      <c r="D315" s="295"/>
      <c r="E315" s="295"/>
      <c r="F315" s="295"/>
      <c r="G315" s="295"/>
      <c r="H315" s="295"/>
    </row>
    <row r="316" spans="1:8" hidden="1" x14ac:dyDescent="0.2">
      <c r="A316" s="295"/>
      <c r="B316" s="322"/>
      <c r="C316" s="295"/>
      <c r="D316" s="295"/>
      <c r="E316" s="295"/>
      <c r="F316" s="295"/>
      <c r="G316" s="295"/>
      <c r="H316" s="295"/>
    </row>
    <row r="317" spans="1:8" hidden="1" x14ac:dyDescent="0.2"/>
    <row r="318" spans="1:8" hidden="1" x14ac:dyDescent="0.2">
      <c r="A318" s="295"/>
    </row>
    <row r="319" spans="1:8" hidden="1" x14ac:dyDescent="0.2">
      <c r="A319" s="295"/>
      <c r="C319" s="295"/>
      <c r="D319" s="295"/>
      <c r="E319" s="295"/>
      <c r="F319" s="295"/>
      <c r="G319" s="295"/>
      <c r="H319" s="295"/>
    </row>
    <row r="320" spans="1:8" hidden="1" x14ac:dyDescent="0.2"/>
    <row r="321" spans="3:8" hidden="1" x14ac:dyDescent="0.2">
      <c r="C321" s="327"/>
      <c r="D321" s="327"/>
      <c r="E321" s="327"/>
      <c r="F321" s="327"/>
      <c r="G321" s="327"/>
      <c r="H321" s="327"/>
    </row>
    <row r="322" spans="3:8" hidden="1" x14ac:dyDescent="0.2">
      <c r="C322" s="328"/>
      <c r="D322" s="328"/>
      <c r="E322" s="328"/>
      <c r="F322" s="328"/>
      <c r="G322" s="328"/>
      <c r="H322" s="328"/>
    </row>
  </sheetData>
  <mergeCells count="4">
    <mergeCell ref="C2:D2"/>
    <mergeCell ref="F2:H2"/>
    <mergeCell ref="C3:D3"/>
    <mergeCell ref="F3:H3"/>
  </mergeCells>
  <conditionalFormatting sqref="C9:H299">
    <cfRule type="cellIs" dxfId="64" priority="2" operator="lessThan">
      <formula>0</formula>
    </cfRule>
  </conditionalFormatting>
  <conditionalFormatting sqref="C322:H322">
    <cfRule type="cellIs" dxfId="63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fitToHeight="0" orientation="portrait" r:id="rId1"/>
  <headerFooter alignWithMargins="0">
    <oddHeader>&amp;LStatistiska centralbyrån
Offentlig ekonomi och
mikrosimuleringar</oddHeader>
  </headerFooter>
  <rowBreaks count="7" manualBreakCount="7">
    <brk id="42" max="7" man="1"/>
    <brk id="77" max="7" man="1"/>
    <brk id="117" max="7" man="1"/>
    <brk id="154" max="7" man="1"/>
    <brk id="191" max="7" man="1"/>
    <brk id="229" max="7" man="1"/>
    <brk id="261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/>
  </sheetViews>
  <sheetFormatPr defaultColWidth="0" defaultRowHeight="0" customHeight="1" zeroHeight="1" x14ac:dyDescent="0.2"/>
  <cols>
    <col min="1" max="1" width="3.7109375" customWidth="1"/>
    <col min="2" max="2" width="28.42578125" bestFit="1" customWidth="1"/>
    <col min="3" max="3" width="14.42578125" bestFit="1" customWidth="1"/>
    <col min="4" max="4" width="13.85546875" bestFit="1" customWidth="1"/>
    <col min="5" max="5" width="14.42578125" bestFit="1" customWidth="1"/>
    <col min="6" max="6" width="14.42578125" customWidth="1"/>
    <col min="7" max="7" width="14.42578125" bestFit="1" customWidth="1"/>
    <col min="8" max="8" width="9.140625" customWidth="1"/>
    <col min="9" max="16384" width="9.140625" hidden="1"/>
  </cols>
  <sheetData>
    <row r="1" spans="1:8" ht="15.75" x14ac:dyDescent="0.25">
      <c r="A1" s="330" t="s">
        <v>747</v>
      </c>
    </row>
    <row r="2" spans="1:8" ht="13.5" thickBot="1" x14ac:dyDescent="0.25"/>
    <row r="3" spans="1:8" ht="12.75" x14ac:dyDescent="0.2">
      <c r="A3" s="331"/>
      <c r="B3" s="331"/>
      <c r="C3" s="677" t="s">
        <v>748</v>
      </c>
      <c r="D3" s="677"/>
      <c r="E3" s="677"/>
      <c r="F3" s="677"/>
      <c r="G3" s="677"/>
    </row>
    <row r="4" spans="1:8" ht="12.75" x14ac:dyDescent="0.2">
      <c r="A4" s="332"/>
      <c r="B4" s="332"/>
      <c r="C4" s="333">
        <v>2013</v>
      </c>
      <c r="D4" s="333">
        <v>2014</v>
      </c>
      <c r="E4" s="333">
        <v>2015</v>
      </c>
      <c r="F4" s="333">
        <v>2016</v>
      </c>
      <c r="G4" s="333">
        <v>2017</v>
      </c>
    </row>
    <row r="5" spans="1:8" ht="12.75" x14ac:dyDescent="0.2">
      <c r="A5" s="334" t="s">
        <v>749</v>
      </c>
      <c r="B5" s="334" t="s">
        <v>750</v>
      </c>
      <c r="C5" s="335">
        <v>61152791000</v>
      </c>
      <c r="D5" s="335">
        <v>64231239000</v>
      </c>
      <c r="E5" s="335">
        <v>62706910000</v>
      </c>
      <c r="F5" s="335">
        <v>64120707000</v>
      </c>
      <c r="G5" s="335">
        <v>67007007000</v>
      </c>
    </row>
    <row r="6" spans="1:8" ht="12.75" x14ac:dyDescent="0.2">
      <c r="A6" s="336"/>
      <c r="B6" s="334" t="s">
        <v>751</v>
      </c>
      <c r="C6" s="335">
        <v>60106129316</v>
      </c>
      <c r="D6" s="335">
        <v>61547743589</v>
      </c>
      <c r="E6" s="335">
        <v>64626916887</v>
      </c>
      <c r="F6" s="335">
        <v>68986499475</v>
      </c>
      <c r="G6" s="335">
        <v>72968640245</v>
      </c>
    </row>
    <row r="7" spans="1:8" ht="12.75" x14ac:dyDescent="0.2">
      <c r="A7" s="336"/>
      <c r="B7" s="334" t="s">
        <v>752</v>
      </c>
      <c r="C7" s="335">
        <v>-4841173889</v>
      </c>
      <c r="D7" s="335">
        <v>-3873882153</v>
      </c>
      <c r="E7" s="335">
        <v>-4217933851</v>
      </c>
      <c r="F7" s="335">
        <v>-6350714476</v>
      </c>
      <c r="G7" s="335">
        <v>-7157391813</v>
      </c>
    </row>
    <row r="8" spans="1:8" ht="12.75" x14ac:dyDescent="0.2">
      <c r="A8" s="334"/>
      <c r="B8" s="334" t="s">
        <v>753</v>
      </c>
      <c r="C8" s="337">
        <v>6845974996</v>
      </c>
      <c r="D8" s="337">
        <v>6057550699</v>
      </c>
      <c r="E8" s="337">
        <v>6368833420</v>
      </c>
      <c r="F8" s="337">
        <v>6639595371</v>
      </c>
      <c r="G8" s="337">
        <v>7149967985</v>
      </c>
    </row>
    <row r="9" spans="1:8" ht="12.75" x14ac:dyDescent="0.2">
      <c r="A9" s="334"/>
      <c r="B9" s="334" t="s">
        <v>754</v>
      </c>
      <c r="C9" s="337">
        <v>-6827146925</v>
      </c>
      <c r="D9" s="337">
        <v>-6071072767</v>
      </c>
      <c r="E9" s="337">
        <v>-6387972493</v>
      </c>
      <c r="F9" s="337">
        <v>-6652533045</v>
      </c>
      <c r="G9" s="337">
        <v>-7167966978</v>
      </c>
    </row>
    <row r="10" spans="1:8" ht="12.75" x14ac:dyDescent="0.2">
      <c r="A10" s="334"/>
      <c r="B10" s="334" t="s">
        <v>755</v>
      </c>
      <c r="C10" s="337">
        <v>1518696571</v>
      </c>
      <c r="D10" s="337">
        <v>1907741065</v>
      </c>
      <c r="E10" s="337">
        <v>1915912076</v>
      </c>
      <c r="F10" s="337">
        <v>1050403661</v>
      </c>
      <c r="G10" s="337">
        <v>1051752688</v>
      </c>
    </row>
    <row r="11" spans="1:8" ht="12.75" x14ac:dyDescent="0.2">
      <c r="A11" s="334"/>
      <c r="B11" s="334" t="s">
        <v>756</v>
      </c>
      <c r="C11" s="335">
        <v>0</v>
      </c>
      <c r="D11" s="335">
        <v>2428073429</v>
      </c>
      <c r="E11" s="335">
        <v>778201525</v>
      </c>
      <c r="F11" s="335">
        <v>784086039</v>
      </c>
      <c r="G11" s="335">
        <v>259278992</v>
      </c>
    </row>
    <row r="12" spans="1:8" ht="12.75" x14ac:dyDescent="0.2">
      <c r="A12" s="334" t="s">
        <v>757</v>
      </c>
      <c r="B12" s="334" t="s">
        <v>758</v>
      </c>
      <c r="C12" s="335">
        <v>56802480069</v>
      </c>
      <c r="D12" s="335">
        <v>61996153862</v>
      </c>
      <c r="E12" s="335">
        <v>63083957564</v>
      </c>
      <c r="F12" s="335">
        <v>64457337025</v>
      </c>
      <c r="G12" s="335">
        <v>67104281119</v>
      </c>
    </row>
    <row r="13" spans="1:8" ht="12.75" x14ac:dyDescent="0.2">
      <c r="A13" s="334" t="s">
        <v>759</v>
      </c>
      <c r="B13" s="334" t="s">
        <v>760</v>
      </c>
      <c r="C13" s="335">
        <v>4350310931</v>
      </c>
      <c r="D13" s="335">
        <v>2235085138</v>
      </c>
      <c r="E13" s="335">
        <v>-377047564</v>
      </c>
      <c r="F13" s="335">
        <v>-336630025</v>
      </c>
      <c r="G13" s="335">
        <v>-97274119</v>
      </c>
    </row>
    <row r="14" spans="1:8" ht="25.5" x14ac:dyDescent="0.2">
      <c r="A14" s="338" t="s">
        <v>761</v>
      </c>
      <c r="B14" s="339" t="s">
        <v>762</v>
      </c>
      <c r="C14" s="340">
        <v>9546448</v>
      </c>
      <c r="D14" s="340">
        <v>9633589</v>
      </c>
      <c r="E14" s="340">
        <v>9737559</v>
      </c>
      <c r="F14" s="340">
        <v>9838418</v>
      </c>
      <c r="G14" s="340">
        <v>9967637</v>
      </c>
      <c r="H14" s="66"/>
    </row>
    <row r="15" spans="1:8" s="343" customFormat="1" ht="12.75" x14ac:dyDescent="0.2">
      <c r="A15" s="341" t="s">
        <v>763</v>
      </c>
      <c r="B15" s="341" t="s">
        <v>764</v>
      </c>
      <c r="C15" s="342">
        <v>455.6994319772129</v>
      </c>
      <c r="D15" s="342">
        <v>232.00960078325949</v>
      </c>
      <c r="E15" s="342">
        <v>-38.72095296162005</v>
      </c>
      <c r="F15" s="342">
        <v>-34.21586936029756</v>
      </c>
      <c r="G15" s="342">
        <v>-9.7589949353091416</v>
      </c>
      <c r="H15" s="66"/>
    </row>
    <row r="16" spans="1:8" ht="12.75" x14ac:dyDescent="0.2">
      <c r="A16" s="344" t="s">
        <v>765</v>
      </c>
      <c r="B16" s="338"/>
      <c r="C16" s="338"/>
      <c r="D16" s="338"/>
      <c r="E16" s="338"/>
      <c r="F16" s="338"/>
      <c r="G16" s="338"/>
      <c r="H16" s="66"/>
    </row>
    <row r="17" spans="1:7" ht="12.75" x14ac:dyDescent="0.2">
      <c r="A17" s="338" t="s">
        <v>766</v>
      </c>
      <c r="B17" s="338"/>
      <c r="C17" s="340">
        <v>66952104312</v>
      </c>
      <c r="D17" s="340">
        <v>67605294288</v>
      </c>
      <c r="E17" s="340">
        <v>70995750307</v>
      </c>
      <c r="F17" s="340">
        <v>75626094846</v>
      </c>
      <c r="G17" s="340">
        <v>80118608230</v>
      </c>
    </row>
    <row r="18" spans="1:7" ht="12.75" x14ac:dyDescent="0.2">
      <c r="A18" s="338" t="s">
        <v>767</v>
      </c>
      <c r="B18" s="338"/>
      <c r="C18" s="340">
        <v>-11668320814</v>
      </c>
      <c r="D18" s="340">
        <v>-9944954920</v>
      </c>
      <c r="E18" s="340">
        <v>-10605906344</v>
      </c>
      <c r="F18" s="340">
        <v>-13003247521</v>
      </c>
      <c r="G18" s="340">
        <v>-14325358791</v>
      </c>
    </row>
    <row r="19" spans="1:7" ht="12.75" x14ac:dyDescent="0.2">
      <c r="A19" s="338" t="s">
        <v>768</v>
      </c>
      <c r="B19" s="338"/>
      <c r="C19" s="340">
        <v>1518696571</v>
      </c>
      <c r="D19" s="340">
        <v>1907741065</v>
      </c>
      <c r="E19" s="340">
        <v>1915912076</v>
      </c>
      <c r="F19" s="340">
        <v>1050403661</v>
      </c>
      <c r="G19" s="340">
        <v>1051752688</v>
      </c>
    </row>
    <row r="20" spans="1:7" ht="12.75" x14ac:dyDescent="0.2">
      <c r="A20" s="338" t="s">
        <v>769</v>
      </c>
      <c r="B20" s="338"/>
      <c r="C20" s="340">
        <v>0</v>
      </c>
      <c r="D20" s="340">
        <v>2428073429</v>
      </c>
      <c r="E20" s="340">
        <v>778201525</v>
      </c>
      <c r="F20" s="340">
        <v>784086039</v>
      </c>
      <c r="G20" s="340">
        <v>259278992</v>
      </c>
    </row>
    <row r="21" spans="1:7" ht="12.75" x14ac:dyDescent="0.2">
      <c r="A21" s="338" t="s">
        <v>685</v>
      </c>
      <c r="B21" s="338"/>
      <c r="C21" s="340">
        <v>4350310946</v>
      </c>
      <c r="D21" s="340">
        <v>2235085138</v>
      </c>
      <c r="E21" s="340">
        <v>-377047564</v>
      </c>
      <c r="F21" s="340">
        <v>-336630027</v>
      </c>
      <c r="G21" s="340">
        <v>-97274122</v>
      </c>
    </row>
    <row r="22" spans="1:7" ht="13.5" thickBot="1" x14ac:dyDescent="0.25">
      <c r="A22" s="345" t="s">
        <v>770</v>
      </c>
      <c r="B22" s="346"/>
      <c r="C22" s="347">
        <v>61152791015</v>
      </c>
      <c r="D22" s="347">
        <v>64231239000</v>
      </c>
      <c r="E22" s="347">
        <v>62706910000</v>
      </c>
      <c r="F22" s="347">
        <v>64120706998</v>
      </c>
      <c r="G22" s="347">
        <v>67007006997</v>
      </c>
    </row>
    <row r="23" spans="1:7" ht="12.75" x14ac:dyDescent="0.2"/>
    <row r="24" spans="1:7" ht="12.75" x14ac:dyDescent="0.2"/>
    <row r="25" spans="1:7" ht="12.75" x14ac:dyDescent="0.2"/>
    <row r="26" spans="1:7" ht="12.75" x14ac:dyDescent="0.2"/>
    <row r="27" spans="1:7" ht="12.75" x14ac:dyDescent="0.2"/>
    <row r="28" spans="1:7" ht="12.75" x14ac:dyDescent="0.2"/>
    <row r="29" spans="1:7" ht="12.75" x14ac:dyDescent="0.2"/>
    <row r="30" spans="1:7" ht="12.75" x14ac:dyDescent="0.2"/>
    <row r="31" spans="1:7" ht="12.75" x14ac:dyDescent="0.2"/>
    <row r="32" spans="1:7" ht="12.75" hidden="1" x14ac:dyDescent="0.2"/>
    <row r="33" ht="12.75" hidden="1" x14ac:dyDescent="0.2"/>
    <row r="34" ht="12.75" hidden="1" x14ac:dyDescent="0.2"/>
    <row r="35" ht="12.75" hidden="1" x14ac:dyDescent="0.2"/>
    <row r="36" ht="12.75" hidden="1" x14ac:dyDescent="0.2"/>
  </sheetData>
  <mergeCells count="1">
    <mergeCell ref="C3:G3"/>
  </mergeCells>
  <conditionalFormatting sqref="G5:G22 C5:D22">
    <cfRule type="cellIs" dxfId="62" priority="2" stopIfTrue="1" operator="lessThan">
      <formula>0</formula>
    </cfRule>
  </conditionalFormatting>
  <conditionalFormatting sqref="E5:E22">
    <cfRule type="cellIs" dxfId="61" priority="3" stopIfTrue="1" operator="lessThan">
      <formula>0</formula>
    </cfRule>
  </conditionalFormatting>
  <conditionalFormatting sqref="F5:F22">
    <cfRule type="cellIs" dxfId="6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landscape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32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" zeroHeight="1" x14ac:dyDescent="0.2"/>
  <cols>
    <col min="1" max="1" width="16.7109375" style="111" customWidth="1"/>
    <col min="2" max="7" width="15.28515625" style="111" customWidth="1"/>
    <col min="8" max="8" width="3.28515625" style="111" customWidth="1"/>
    <col min="9" max="9" width="8.7109375" style="111" customWidth="1"/>
    <col min="10" max="10" width="17" style="111" customWidth="1"/>
    <col min="11" max="11" width="4.42578125" style="111" customWidth="1"/>
    <col min="12" max="12" width="9.140625" style="111" hidden="1"/>
    <col min="13" max="256" width="9.140625" style="112" hidden="1"/>
    <col min="257" max="257" width="16.7109375" style="112" hidden="1"/>
    <col min="258" max="263" width="15.28515625" style="112" hidden="1"/>
    <col min="264" max="264" width="3.28515625" style="112" hidden="1"/>
    <col min="265" max="265" width="8.7109375" style="112" hidden="1"/>
    <col min="266" max="266" width="17" style="112" hidden="1"/>
    <col min="267" max="512" width="9.140625" style="112" hidden="1"/>
    <col min="513" max="513" width="16.7109375" style="112" hidden="1"/>
    <col min="514" max="519" width="15.28515625" style="112" hidden="1"/>
    <col min="520" max="520" width="3.28515625" style="112" hidden="1"/>
    <col min="521" max="521" width="8.7109375" style="112" hidden="1"/>
    <col min="522" max="522" width="17" style="112" hidden="1"/>
    <col min="523" max="768" width="9.140625" style="112" hidden="1"/>
    <col min="769" max="769" width="16.7109375" style="112" hidden="1"/>
    <col min="770" max="775" width="15.28515625" style="112" hidden="1"/>
    <col min="776" max="776" width="3.28515625" style="112" hidden="1"/>
    <col min="777" max="777" width="8.7109375" style="112" hidden="1"/>
    <col min="778" max="778" width="17" style="112" hidden="1"/>
    <col min="779" max="1024" width="9.140625" style="112" hidden="1"/>
    <col min="1025" max="1025" width="16.7109375" style="112" hidden="1"/>
    <col min="1026" max="1031" width="15.28515625" style="112" hidden="1"/>
    <col min="1032" max="1032" width="3.28515625" style="112" hidden="1"/>
    <col min="1033" max="1033" width="8.7109375" style="112" hidden="1"/>
    <col min="1034" max="1034" width="17" style="112" hidden="1"/>
    <col min="1035" max="1280" width="9.140625" style="112" hidden="1"/>
    <col min="1281" max="1281" width="16.7109375" style="112" hidden="1"/>
    <col min="1282" max="1287" width="15.28515625" style="112" hidden="1"/>
    <col min="1288" max="1288" width="3.28515625" style="112" hidden="1"/>
    <col min="1289" max="1289" width="8.7109375" style="112" hidden="1"/>
    <col min="1290" max="1290" width="17" style="112" hidden="1"/>
    <col min="1291" max="1536" width="9.140625" style="112" hidden="1"/>
    <col min="1537" max="1537" width="16.7109375" style="112" hidden="1"/>
    <col min="1538" max="1543" width="15.28515625" style="112" hidden="1"/>
    <col min="1544" max="1544" width="3.28515625" style="112" hidden="1"/>
    <col min="1545" max="1545" width="8.7109375" style="112" hidden="1"/>
    <col min="1546" max="1546" width="17" style="112" hidden="1"/>
    <col min="1547" max="1792" width="9.140625" style="112" hidden="1"/>
    <col min="1793" max="1793" width="16.7109375" style="112" hidden="1"/>
    <col min="1794" max="1799" width="15.28515625" style="112" hidden="1"/>
    <col min="1800" max="1800" width="3.28515625" style="112" hidden="1"/>
    <col min="1801" max="1801" width="8.7109375" style="112" hidden="1"/>
    <col min="1802" max="1802" width="17" style="112" hidden="1"/>
    <col min="1803" max="2048" width="9.140625" style="112" hidden="1"/>
    <col min="2049" max="2049" width="16.7109375" style="112" hidden="1"/>
    <col min="2050" max="2055" width="15.28515625" style="112" hidden="1"/>
    <col min="2056" max="2056" width="3.28515625" style="112" hidden="1"/>
    <col min="2057" max="2057" width="8.7109375" style="112" hidden="1"/>
    <col min="2058" max="2058" width="17" style="112" hidden="1"/>
    <col min="2059" max="2304" width="9.140625" style="112" hidden="1"/>
    <col min="2305" max="2305" width="16.7109375" style="112" hidden="1"/>
    <col min="2306" max="2311" width="15.28515625" style="112" hidden="1"/>
    <col min="2312" max="2312" width="3.28515625" style="112" hidden="1"/>
    <col min="2313" max="2313" width="8.7109375" style="112" hidden="1"/>
    <col min="2314" max="2314" width="17" style="112" hidden="1"/>
    <col min="2315" max="2560" width="9.140625" style="112" hidden="1"/>
    <col min="2561" max="2561" width="16.7109375" style="112" hidden="1"/>
    <col min="2562" max="2567" width="15.28515625" style="112" hidden="1"/>
    <col min="2568" max="2568" width="3.28515625" style="112" hidden="1"/>
    <col min="2569" max="2569" width="8.7109375" style="112" hidden="1"/>
    <col min="2570" max="2570" width="17" style="112" hidden="1"/>
    <col min="2571" max="2816" width="9.140625" style="112" hidden="1"/>
    <col min="2817" max="2817" width="16.7109375" style="112" hidden="1"/>
    <col min="2818" max="2823" width="15.28515625" style="112" hidden="1"/>
    <col min="2824" max="2824" width="3.28515625" style="112" hidden="1"/>
    <col min="2825" max="2825" width="8.7109375" style="112" hidden="1"/>
    <col min="2826" max="2826" width="17" style="112" hidden="1"/>
    <col min="2827" max="3072" width="9.140625" style="112" hidden="1"/>
    <col min="3073" max="3073" width="16.7109375" style="112" hidden="1"/>
    <col min="3074" max="3079" width="15.28515625" style="112" hidden="1"/>
    <col min="3080" max="3080" width="3.28515625" style="112" hidden="1"/>
    <col min="3081" max="3081" width="8.7109375" style="112" hidden="1"/>
    <col min="3082" max="3082" width="17" style="112" hidden="1"/>
    <col min="3083" max="3328" width="9.140625" style="112" hidden="1"/>
    <col min="3329" max="3329" width="16.7109375" style="112" hidden="1"/>
    <col min="3330" max="3335" width="15.28515625" style="112" hidden="1"/>
    <col min="3336" max="3336" width="3.28515625" style="112" hidden="1"/>
    <col min="3337" max="3337" width="8.7109375" style="112" hidden="1"/>
    <col min="3338" max="3338" width="17" style="112" hidden="1"/>
    <col min="3339" max="3584" width="9.140625" style="112" hidden="1"/>
    <col min="3585" max="3585" width="16.7109375" style="112" hidden="1"/>
    <col min="3586" max="3591" width="15.28515625" style="112" hidden="1"/>
    <col min="3592" max="3592" width="3.28515625" style="112" hidden="1"/>
    <col min="3593" max="3593" width="8.7109375" style="112" hidden="1"/>
    <col min="3594" max="3594" width="17" style="112" hidden="1"/>
    <col min="3595" max="3840" width="9.140625" style="112" hidden="1"/>
    <col min="3841" max="3841" width="16.7109375" style="112" hidden="1"/>
    <col min="3842" max="3847" width="15.28515625" style="112" hidden="1"/>
    <col min="3848" max="3848" width="3.28515625" style="112" hidden="1"/>
    <col min="3849" max="3849" width="8.7109375" style="112" hidden="1"/>
    <col min="3850" max="3850" width="17" style="112" hidden="1"/>
    <col min="3851" max="4096" width="9.140625" style="112" hidden="1"/>
    <col min="4097" max="4097" width="16.7109375" style="112" hidden="1"/>
    <col min="4098" max="4103" width="15.28515625" style="112" hidden="1"/>
    <col min="4104" max="4104" width="3.28515625" style="112" hidden="1"/>
    <col min="4105" max="4105" width="8.7109375" style="112" hidden="1"/>
    <col min="4106" max="4106" width="17" style="112" hidden="1"/>
    <col min="4107" max="4352" width="9.140625" style="112" hidden="1"/>
    <col min="4353" max="4353" width="16.7109375" style="112" hidden="1"/>
    <col min="4354" max="4359" width="15.28515625" style="112" hidden="1"/>
    <col min="4360" max="4360" width="3.28515625" style="112" hidden="1"/>
    <col min="4361" max="4361" width="8.7109375" style="112" hidden="1"/>
    <col min="4362" max="4362" width="17" style="112" hidden="1"/>
    <col min="4363" max="4608" width="9.140625" style="112" hidden="1"/>
    <col min="4609" max="4609" width="16.7109375" style="112" hidden="1"/>
    <col min="4610" max="4615" width="15.28515625" style="112" hidden="1"/>
    <col min="4616" max="4616" width="3.28515625" style="112" hidden="1"/>
    <col min="4617" max="4617" width="8.7109375" style="112" hidden="1"/>
    <col min="4618" max="4618" width="17" style="112" hidden="1"/>
    <col min="4619" max="4864" width="9.140625" style="112" hidden="1"/>
    <col min="4865" max="4865" width="16.7109375" style="112" hidden="1"/>
    <col min="4866" max="4871" width="15.28515625" style="112" hidden="1"/>
    <col min="4872" max="4872" width="3.28515625" style="112" hidden="1"/>
    <col min="4873" max="4873" width="8.7109375" style="112" hidden="1"/>
    <col min="4874" max="4874" width="17" style="112" hidden="1"/>
    <col min="4875" max="5120" width="9.140625" style="112" hidden="1"/>
    <col min="5121" max="5121" width="16.7109375" style="112" hidden="1"/>
    <col min="5122" max="5127" width="15.28515625" style="112" hidden="1"/>
    <col min="5128" max="5128" width="3.28515625" style="112" hidden="1"/>
    <col min="5129" max="5129" width="8.7109375" style="112" hidden="1"/>
    <col min="5130" max="5130" width="17" style="112" hidden="1"/>
    <col min="5131" max="5376" width="9.140625" style="112" hidden="1"/>
    <col min="5377" max="5377" width="16.7109375" style="112" hidden="1"/>
    <col min="5378" max="5383" width="15.28515625" style="112" hidden="1"/>
    <col min="5384" max="5384" width="3.28515625" style="112" hidden="1"/>
    <col min="5385" max="5385" width="8.7109375" style="112" hidden="1"/>
    <col min="5386" max="5386" width="17" style="112" hidden="1"/>
    <col min="5387" max="5632" width="9.140625" style="112" hidden="1"/>
    <col min="5633" max="5633" width="16.7109375" style="112" hidden="1"/>
    <col min="5634" max="5639" width="15.28515625" style="112" hidden="1"/>
    <col min="5640" max="5640" width="3.28515625" style="112" hidden="1"/>
    <col min="5641" max="5641" width="8.7109375" style="112" hidden="1"/>
    <col min="5642" max="5642" width="17" style="112" hidden="1"/>
    <col min="5643" max="5888" width="9.140625" style="112" hidden="1"/>
    <col min="5889" max="5889" width="16.7109375" style="112" hidden="1"/>
    <col min="5890" max="5895" width="15.28515625" style="112" hidden="1"/>
    <col min="5896" max="5896" width="3.28515625" style="112" hidden="1"/>
    <col min="5897" max="5897" width="8.7109375" style="112" hidden="1"/>
    <col min="5898" max="5898" width="17" style="112" hidden="1"/>
    <col min="5899" max="6144" width="9.140625" style="112" hidden="1"/>
    <col min="6145" max="6145" width="16.7109375" style="112" hidden="1"/>
    <col min="6146" max="6151" width="15.28515625" style="112" hidden="1"/>
    <col min="6152" max="6152" width="3.28515625" style="112" hidden="1"/>
    <col min="6153" max="6153" width="8.7109375" style="112" hidden="1"/>
    <col min="6154" max="6154" width="17" style="112" hidden="1"/>
    <col min="6155" max="6400" width="9.140625" style="112" hidden="1"/>
    <col min="6401" max="6401" width="16.7109375" style="112" hidden="1"/>
    <col min="6402" max="6407" width="15.28515625" style="112" hidden="1"/>
    <col min="6408" max="6408" width="3.28515625" style="112" hidden="1"/>
    <col min="6409" max="6409" width="8.7109375" style="112" hidden="1"/>
    <col min="6410" max="6410" width="17" style="112" hidden="1"/>
    <col min="6411" max="6656" width="9.140625" style="112" hidden="1"/>
    <col min="6657" max="6657" width="16.7109375" style="112" hidden="1"/>
    <col min="6658" max="6663" width="15.28515625" style="112" hidden="1"/>
    <col min="6664" max="6664" width="3.28515625" style="112" hidden="1"/>
    <col min="6665" max="6665" width="8.7109375" style="112" hidden="1"/>
    <col min="6666" max="6666" width="17" style="112" hidden="1"/>
    <col min="6667" max="6912" width="9.140625" style="112" hidden="1"/>
    <col min="6913" max="6913" width="16.7109375" style="112" hidden="1"/>
    <col min="6914" max="6919" width="15.28515625" style="112" hidden="1"/>
    <col min="6920" max="6920" width="3.28515625" style="112" hidden="1"/>
    <col min="6921" max="6921" width="8.7109375" style="112" hidden="1"/>
    <col min="6922" max="6922" width="17" style="112" hidden="1"/>
    <col min="6923" max="7168" width="9.140625" style="112" hidden="1"/>
    <col min="7169" max="7169" width="16.7109375" style="112" hidden="1"/>
    <col min="7170" max="7175" width="15.28515625" style="112" hidden="1"/>
    <col min="7176" max="7176" width="3.28515625" style="112" hidden="1"/>
    <col min="7177" max="7177" width="8.7109375" style="112" hidden="1"/>
    <col min="7178" max="7178" width="17" style="112" hidden="1"/>
    <col min="7179" max="7424" width="9.140625" style="112" hidden="1"/>
    <col min="7425" max="7425" width="16.7109375" style="112" hidden="1"/>
    <col min="7426" max="7431" width="15.28515625" style="112" hidden="1"/>
    <col min="7432" max="7432" width="3.28515625" style="112" hidden="1"/>
    <col min="7433" max="7433" width="8.7109375" style="112" hidden="1"/>
    <col min="7434" max="7434" width="17" style="112" hidden="1"/>
    <col min="7435" max="7680" width="9.140625" style="112" hidden="1"/>
    <col min="7681" max="7681" width="16.7109375" style="112" hidden="1"/>
    <col min="7682" max="7687" width="15.28515625" style="112" hidden="1"/>
    <col min="7688" max="7688" width="3.28515625" style="112" hidden="1"/>
    <col min="7689" max="7689" width="8.7109375" style="112" hidden="1"/>
    <col min="7690" max="7690" width="17" style="112" hidden="1"/>
    <col min="7691" max="7936" width="9.140625" style="112" hidden="1"/>
    <col min="7937" max="7937" width="16.7109375" style="112" hidden="1"/>
    <col min="7938" max="7943" width="15.28515625" style="112" hidden="1"/>
    <col min="7944" max="7944" width="3.28515625" style="112" hidden="1"/>
    <col min="7945" max="7945" width="8.7109375" style="112" hidden="1"/>
    <col min="7946" max="7946" width="17" style="112" hidden="1"/>
    <col min="7947" max="8192" width="9.140625" style="112" hidden="1"/>
    <col min="8193" max="8193" width="16.7109375" style="112" hidden="1"/>
    <col min="8194" max="8199" width="15.28515625" style="112" hidden="1"/>
    <col min="8200" max="8200" width="3.28515625" style="112" hidden="1"/>
    <col min="8201" max="8201" width="8.7109375" style="112" hidden="1"/>
    <col min="8202" max="8202" width="17" style="112" hidden="1"/>
    <col min="8203" max="8448" width="9.140625" style="112" hidden="1"/>
    <col min="8449" max="8449" width="16.7109375" style="112" hidden="1"/>
    <col min="8450" max="8455" width="15.28515625" style="112" hidden="1"/>
    <col min="8456" max="8456" width="3.28515625" style="112" hidden="1"/>
    <col min="8457" max="8457" width="8.7109375" style="112" hidden="1"/>
    <col min="8458" max="8458" width="17" style="112" hidden="1"/>
    <col min="8459" max="8704" width="9.140625" style="112" hidden="1"/>
    <col min="8705" max="8705" width="16.7109375" style="112" hidden="1"/>
    <col min="8706" max="8711" width="15.28515625" style="112" hidden="1"/>
    <col min="8712" max="8712" width="3.28515625" style="112" hidden="1"/>
    <col min="8713" max="8713" width="8.7109375" style="112" hidden="1"/>
    <col min="8714" max="8714" width="17" style="112" hidden="1"/>
    <col min="8715" max="8960" width="9.140625" style="112" hidden="1"/>
    <col min="8961" max="8961" width="16.7109375" style="112" hidden="1"/>
    <col min="8962" max="8967" width="15.28515625" style="112" hidden="1"/>
    <col min="8968" max="8968" width="3.28515625" style="112" hidden="1"/>
    <col min="8969" max="8969" width="8.7109375" style="112" hidden="1"/>
    <col min="8970" max="8970" width="17" style="112" hidden="1"/>
    <col min="8971" max="9216" width="9.140625" style="112" hidden="1"/>
    <col min="9217" max="9217" width="16.7109375" style="112" hidden="1"/>
    <col min="9218" max="9223" width="15.28515625" style="112" hidden="1"/>
    <col min="9224" max="9224" width="3.28515625" style="112" hidden="1"/>
    <col min="9225" max="9225" width="8.7109375" style="112" hidden="1"/>
    <col min="9226" max="9226" width="17" style="112" hidden="1"/>
    <col min="9227" max="9472" width="9.140625" style="112" hidden="1"/>
    <col min="9473" max="9473" width="16.7109375" style="112" hidden="1"/>
    <col min="9474" max="9479" width="15.28515625" style="112" hidden="1"/>
    <col min="9480" max="9480" width="3.28515625" style="112" hidden="1"/>
    <col min="9481" max="9481" width="8.7109375" style="112" hidden="1"/>
    <col min="9482" max="9482" width="17" style="112" hidden="1"/>
    <col min="9483" max="9728" width="9.140625" style="112" hidden="1"/>
    <col min="9729" max="9729" width="16.7109375" style="112" hidden="1"/>
    <col min="9730" max="9735" width="15.28515625" style="112" hidden="1"/>
    <col min="9736" max="9736" width="3.28515625" style="112" hidden="1"/>
    <col min="9737" max="9737" width="8.7109375" style="112" hidden="1"/>
    <col min="9738" max="9738" width="17" style="112" hidden="1"/>
    <col min="9739" max="9984" width="9.140625" style="112" hidden="1"/>
    <col min="9985" max="9985" width="16.7109375" style="112" hidden="1"/>
    <col min="9986" max="9991" width="15.28515625" style="112" hidden="1"/>
    <col min="9992" max="9992" width="3.28515625" style="112" hidden="1"/>
    <col min="9993" max="9993" width="8.7109375" style="112" hidden="1"/>
    <col min="9994" max="9994" width="17" style="112" hidden="1"/>
    <col min="9995" max="10240" width="9.140625" style="112" hidden="1"/>
    <col min="10241" max="10241" width="16.7109375" style="112" hidden="1"/>
    <col min="10242" max="10247" width="15.28515625" style="112" hidden="1"/>
    <col min="10248" max="10248" width="3.28515625" style="112" hidden="1"/>
    <col min="10249" max="10249" width="8.7109375" style="112" hidden="1"/>
    <col min="10250" max="10250" width="17" style="112" hidden="1"/>
    <col min="10251" max="10496" width="9.140625" style="112" hidden="1"/>
    <col min="10497" max="10497" width="16.7109375" style="112" hidden="1"/>
    <col min="10498" max="10503" width="15.28515625" style="112" hidden="1"/>
    <col min="10504" max="10504" width="3.28515625" style="112" hidden="1"/>
    <col min="10505" max="10505" width="8.7109375" style="112" hidden="1"/>
    <col min="10506" max="10506" width="17" style="112" hidden="1"/>
    <col min="10507" max="10752" width="9.140625" style="112" hidden="1"/>
    <col min="10753" max="10753" width="16.7109375" style="112" hidden="1"/>
    <col min="10754" max="10759" width="15.28515625" style="112" hidden="1"/>
    <col min="10760" max="10760" width="3.28515625" style="112" hidden="1"/>
    <col min="10761" max="10761" width="8.7109375" style="112" hidden="1"/>
    <col min="10762" max="10762" width="17" style="112" hidden="1"/>
    <col min="10763" max="11008" width="9.140625" style="112" hidden="1"/>
    <col min="11009" max="11009" width="16.7109375" style="112" hidden="1"/>
    <col min="11010" max="11015" width="15.28515625" style="112" hidden="1"/>
    <col min="11016" max="11016" width="3.28515625" style="112" hidden="1"/>
    <col min="11017" max="11017" width="8.7109375" style="112" hidden="1"/>
    <col min="11018" max="11018" width="17" style="112" hidden="1"/>
    <col min="11019" max="11264" width="9.140625" style="112" hidden="1"/>
    <col min="11265" max="11265" width="16.7109375" style="112" hidden="1"/>
    <col min="11266" max="11271" width="15.28515625" style="112" hidden="1"/>
    <col min="11272" max="11272" width="3.28515625" style="112" hidden="1"/>
    <col min="11273" max="11273" width="8.7109375" style="112" hidden="1"/>
    <col min="11274" max="11274" width="17" style="112" hidden="1"/>
    <col min="11275" max="11520" width="9.140625" style="112" hidden="1"/>
    <col min="11521" max="11521" width="16.7109375" style="112" hidden="1"/>
    <col min="11522" max="11527" width="15.28515625" style="112" hidden="1"/>
    <col min="11528" max="11528" width="3.28515625" style="112" hidden="1"/>
    <col min="11529" max="11529" width="8.7109375" style="112" hidden="1"/>
    <col min="11530" max="11530" width="17" style="112" hidden="1"/>
    <col min="11531" max="11776" width="9.140625" style="112" hidden="1"/>
    <col min="11777" max="11777" width="16.7109375" style="112" hidden="1"/>
    <col min="11778" max="11783" width="15.28515625" style="112" hidden="1"/>
    <col min="11784" max="11784" width="3.28515625" style="112" hidden="1"/>
    <col min="11785" max="11785" width="8.7109375" style="112" hidden="1"/>
    <col min="11786" max="11786" width="17" style="112" hidden="1"/>
    <col min="11787" max="12032" width="9.140625" style="112" hidden="1"/>
    <col min="12033" max="12033" width="16.7109375" style="112" hidden="1"/>
    <col min="12034" max="12039" width="15.28515625" style="112" hidden="1"/>
    <col min="12040" max="12040" width="3.28515625" style="112" hidden="1"/>
    <col min="12041" max="12041" width="8.7109375" style="112" hidden="1"/>
    <col min="12042" max="12042" width="17" style="112" hidden="1"/>
    <col min="12043" max="12288" width="9.140625" style="112" hidden="1"/>
    <col min="12289" max="12289" width="16.7109375" style="112" hidden="1"/>
    <col min="12290" max="12295" width="15.28515625" style="112" hidden="1"/>
    <col min="12296" max="12296" width="3.28515625" style="112" hidden="1"/>
    <col min="12297" max="12297" width="8.7109375" style="112" hidden="1"/>
    <col min="12298" max="12298" width="17" style="112" hidden="1"/>
    <col min="12299" max="12544" width="9.140625" style="112" hidden="1"/>
    <col min="12545" max="12545" width="16.7109375" style="112" hidden="1"/>
    <col min="12546" max="12551" width="15.28515625" style="112" hidden="1"/>
    <col min="12552" max="12552" width="3.28515625" style="112" hidden="1"/>
    <col min="12553" max="12553" width="8.7109375" style="112" hidden="1"/>
    <col min="12554" max="12554" width="17" style="112" hidden="1"/>
    <col min="12555" max="12800" width="9.140625" style="112" hidden="1"/>
    <col min="12801" max="12801" width="16.7109375" style="112" hidden="1"/>
    <col min="12802" max="12807" width="15.28515625" style="112" hidden="1"/>
    <col min="12808" max="12808" width="3.28515625" style="112" hidden="1"/>
    <col min="12809" max="12809" width="8.7109375" style="112" hidden="1"/>
    <col min="12810" max="12810" width="17" style="112" hidden="1"/>
    <col min="12811" max="13056" width="9.140625" style="112" hidden="1"/>
    <col min="13057" max="13057" width="16.7109375" style="112" hidden="1"/>
    <col min="13058" max="13063" width="15.28515625" style="112" hidden="1"/>
    <col min="13064" max="13064" width="3.28515625" style="112" hidden="1"/>
    <col min="13065" max="13065" width="8.7109375" style="112" hidden="1"/>
    <col min="13066" max="13066" width="17" style="112" hidden="1"/>
    <col min="13067" max="13312" width="9.140625" style="112" hidden="1"/>
    <col min="13313" max="13313" width="16.7109375" style="112" hidden="1"/>
    <col min="13314" max="13319" width="15.28515625" style="112" hidden="1"/>
    <col min="13320" max="13320" width="3.28515625" style="112" hidden="1"/>
    <col min="13321" max="13321" width="8.7109375" style="112" hidden="1"/>
    <col min="13322" max="13322" width="17" style="112" hidden="1"/>
    <col min="13323" max="13568" width="9.140625" style="112" hidden="1"/>
    <col min="13569" max="13569" width="16.7109375" style="112" hidden="1"/>
    <col min="13570" max="13575" width="15.28515625" style="112" hidden="1"/>
    <col min="13576" max="13576" width="3.28515625" style="112" hidden="1"/>
    <col min="13577" max="13577" width="8.7109375" style="112" hidden="1"/>
    <col min="13578" max="13578" width="17" style="112" hidden="1"/>
    <col min="13579" max="13824" width="9.140625" style="112" hidden="1"/>
    <col min="13825" max="13825" width="16.7109375" style="112" hidden="1"/>
    <col min="13826" max="13831" width="15.28515625" style="112" hidden="1"/>
    <col min="13832" max="13832" width="3.28515625" style="112" hidden="1"/>
    <col min="13833" max="13833" width="8.7109375" style="112" hidden="1"/>
    <col min="13834" max="13834" width="17" style="112" hidden="1"/>
    <col min="13835" max="14080" width="9.140625" style="112" hidden="1"/>
    <col min="14081" max="14081" width="16.7109375" style="112" hidden="1"/>
    <col min="14082" max="14087" width="15.28515625" style="112" hidden="1"/>
    <col min="14088" max="14088" width="3.28515625" style="112" hidden="1"/>
    <col min="14089" max="14089" width="8.7109375" style="112" hidden="1"/>
    <col min="14090" max="14090" width="17" style="112" hidden="1"/>
    <col min="14091" max="14336" width="9.140625" style="112" hidden="1"/>
    <col min="14337" max="14337" width="16.7109375" style="112" hidden="1"/>
    <col min="14338" max="14343" width="15.28515625" style="112" hidden="1"/>
    <col min="14344" max="14344" width="3.28515625" style="112" hidden="1"/>
    <col min="14345" max="14345" width="8.7109375" style="112" hidden="1"/>
    <col min="14346" max="14346" width="17" style="112" hidden="1"/>
    <col min="14347" max="14592" width="9.140625" style="112" hidden="1"/>
    <col min="14593" max="14593" width="16.7109375" style="112" hidden="1"/>
    <col min="14594" max="14599" width="15.28515625" style="112" hidden="1"/>
    <col min="14600" max="14600" width="3.28515625" style="112" hidden="1"/>
    <col min="14601" max="14601" width="8.7109375" style="112" hidden="1"/>
    <col min="14602" max="14602" width="17" style="112" hidden="1"/>
    <col min="14603" max="14848" width="9.140625" style="112" hidden="1"/>
    <col min="14849" max="14849" width="16.7109375" style="112" hidden="1"/>
    <col min="14850" max="14855" width="15.28515625" style="112" hidden="1"/>
    <col min="14856" max="14856" width="3.28515625" style="112" hidden="1"/>
    <col min="14857" max="14857" width="8.7109375" style="112" hidden="1"/>
    <col min="14858" max="14858" width="17" style="112" hidden="1"/>
    <col min="14859" max="15104" width="9.140625" style="112" hidden="1"/>
    <col min="15105" max="15105" width="16.7109375" style="112" hidden="1"/>
    <col min="15106" max="15111" width="15.28515625" style="112" hidden="1"/>
    <col min="15112" max="15112" width="3.28515625" style="112" hidden="1"/>
    <col min="15113" max="15113" width="8.7109375" style="112" hidden="1"/>
    <col min="15114" max="15114" width="17" style="112" hidden="1"/>
    <col min="15115" max="15360" width="9.140625" style="112" hidden="1"/>
    <col min="15361" max="15361" width="16.7109375" style="112" hidden="1"/>
    <col min="15362" max="15367" width="15.28515625" style="112" hidden="1"/>
    <col min="15368" max="15368" width="3.28515625" style="112" hidden="1"/>
    <col min="15369" max="15369" width="8.7109375" style="112" hidden="1"/>
    <col min="15370" max="15370" width="17" style="112" hidden="1"/>
    <col min="15371" max="15616" width="9.140625" style="112" hidden="1"/>
    <col min="15617" max="15617" width="16.7109375" style="112" hidden="1"/>
    <col min="15618" max="15623" width="15.28515625" style="112" hidden="1"/>
    <col min="15624" max="15624" width="3.28515625" style="112" hidden="1"/>
    <col min="15625" max="15625" width="8.7109375" style="112" hidden="1"/>
    <col min="15626" max="15626" width="17" style="112" hidden="1"/>
    <col min="15627" max="15872" width="9.140625" style="112" hidden="1"/>
    <col min="15873" max="15873" width="16.7109375" style="112" hidden="1"/>
    <col min="15874" max="15879" width="15.28515625" style="112" hidden="1"/>
    <col min="15880" max="15880" width="3.28515625" style="112" hidden="1"/>
    <col min="15881" max="15881" width="8.7109375" style="112" hidden="1"/>
    <col min="15882" max="15882" width="17" style="112" hidden="1"/>
    <col min="15883" max="16128" width="9.140625" style="112" hidden="1"/>
    <col min="16129" max="16129" width="16.7109375" style="112" hidden="1"/>
    <col min="16130" max="16135" width="15.28515625" style="112" hidden="1"/>
    <col min="16136" max="16136" width="3.28515625" style="112" hidden="1"/>
    <col min="16137" max="16137" width="8.7109375" style="112" hidden="1"/>
    <col min="16138" max="16138" width="17" style="112" hidden="1"/>
    <col min="16139" max="16384" width="9.140625" style="112" hidden="1"/>
  </cols>
  <sheetData>
    <row r="1" spans="1:39" x14ac:dyDescent="0.2"/>
    <row r="2" spans="1:39" ht="16.5" thickBot="1" x14ac:dyDescent="0.3">
      <c r="A2" s="64" t="str">
        <f>"Tabell 1    Kommunalekonomisk utjämning för kommuner, utjämningsåret "&amp;Innehåll!C46</f>
        <v>Tabell 1    Kommunalekonomisk utjämning för kommuner, utjämningsåret 2017</v>
      </c>
      <c r="B2" s="64"/>
      <c r="C2" s="113"/>
      <c r="D2" s="113"/>
      <c r="E2" s="113"/>
      <c r="F2" s="113"/>
      <c r="G2" s="113"/>
      <c r="H2" s="113"/>
      <c r="I2" s="113"/>
      <c r="J2" s="113"/>
    </row>
    <row r="3" spans="1:39" ht="12.75" x14ac:dyDescent="0.2">
      <c r="A3" s="13" t="s">
        <v>19</v>
      </c>
      <c r="B3" s="14" t="s">
        <v>41</v>
      </c>
      <c r="C3" s="114" t="s">
        <v>42</v>
      </c>
      <c r="D3" s="114" t="s">
        <v>214</v>
      </c>
      <c r="E3" s="114" t="s">
        <v>215</v>
      </c>
      <c r="F3" s="114" t="s">
        <v>216</v>
      </c>
      <c r="G3" s="114" t="s">
        <v>217</v>
      </c>
      <c r="H3" s="114"/>
      <c r="I3" s="654" t="str">
        <f>IF(Innehåll!C47="utfall","Utfall","Preliminärt utfall")</f>
        <v>Utfall</v>
      </c>
      <c r="J3" s="654"/>
    </row>
    <row r="4" spans="1:39" ht="12.75" x14ac:dyDescent="0.2">
      <c r="A4" s="27"/>
      <c r="B4" s="115" t="str">
        <f>IF(Innehåll!C47="prel","den 30 juni","den 1 nov.")</f>
        <v>den 1 nov.</v>
      </c>
      <c r="C4" s="116" t="s">
        <v>43</v>
      </c>
      <c r="D4" s="116" t="s">
        <v>43</v>
      </c>
      <c r="E4" s="116" t="s">
        <v>218</v>
      </c>
      <c r="F4" s="116" t="s">
        <v>218</v>
      </c>
      <c r="G4" s="15" t="s">
        <v>44</v>
      </c>
      <c r="H4" s="15"/>
      <c r="I4" s="15" t="s">
        <v>45</v>
      </c>
      <c r="J4" s="117" t="s">
        <v>46</v>
      </c>
    </row>
    <row r="5" spans="1:39" ht="12.75" x14ac:dyDescent="0.2">
      <c r="A5" s="27" t="s">
        <v>47</v>
      </c>
      <c r="B5" s="16">
        <f>Innehåll!C46-1</f>
        <v>2016</v>
      </c>
      <c r="C5" s="15" t="s">
        <v>44</v>
      </c>
      <c r="D5" s="15" t="s">
        <v>44</v>
      </c>
      <c r="E5" s="15" t="s">
        <v>48</v>
      </c>
      <c r="F5" s="15" t="s">
        <v>48</v>
      </c>
      <c r="G5" s="117" t="s">
        <v>219</v>
      </c>
      <c r="H5" s="117"/>
      <c r="I5" s="117"/>
      <c r="J5" s="15"/>
    </row>
    <row r="6" spans="1:39" ht="14.25" x14ac:dyDescent="0.2">
      <c r="A6" s="27"/>
      <c r="B6" s="16"/>
      <c r="C6" s="15" t="s">
        <v>49</v>
      </c>
      <c r="D6" s="15" t="s">
        <v>49</v>
      </c>
      <c r="E6" s="15"/>
      <c r="F6" s="15"/>
      <c r="G6" s="15" t="s">
        <v>220</v>
      </c>
      <c r="H6" s="15"/>
      <c r="I6" s="117"/>
      <c r="J6" s="15"/>
    </row>
    <row r="7" spans="1:39" ht="12.75" x14ac:dyDescent="0.2">
      <c r="A7" s="118"/>
      <c r="B7" s="15"/>
      <c r="C7" s="15" t="s">
        <v>48</v>
      </c>
      <c r="D7" s="15" t="s">
        <v>48</v>
      </c>
      <c r="E7" s="15"/>
      <c r="F7" s="15"/>
      <c r="G7" s="15" t="s">
        <v>48</v>
      </c>
      <c r="H7" s="15"/>
      <c r="I7" s="118"/>
      <c r="J7" s="118"/>
    </row>
    <row r="8" spans="1:39" ht="12.75" x14ac:dyDescent="0.2">
      <c r="A8" s="17"/>
      <c r="B8" s="119"/>
      <c r="C8" s="120" t="s">
        <v>221</v>
      </c>
      <c r="D8" s="120" t="s">
        <v>222</v>
      </c>
      <c r="E8" s="120"/>
      <c r="F8" s="120"/>
      <c r="G8" s="120"/>
      <c r="H8" s="120"/>
      <c r="I8" s="121"/>
      <c r="J8" s="121"/>
    </row>
    <row r="9" spans="1:39" ht="15" customHeight="1" x14ac:dyDescent="0.2">
      <c r="A9" s="18" t="s">
        <v>357</v>
      </c>
      <c r="B9" s="19">
        <v>9967637</v>
      </c>
      <c r="C9" s="19"/>
      <c r="D9" s="19"/>
      <c r="E9" s="19"/>
      <c r="F9" s="19"/>
      <c r="G9" s="19"/>
      <c r="H9" s="19"/>
      <c r="I9" s="122"/>
      <c r="J9" s="19">
        <v>67007006997</v>
      </c>
    </row>
    <row r="10" spans="1:39" s="128" customFormat="1" ht="18.75" customHeight="1" x14ac:dyDescent="0.2">
      <c r="A10" s="18" t="s">
        <v>358</v>
      </c>
      <c r="B10" s="19"/>
      <c r="C10" s="19"/>
      <c r="D10" s="19"/>
      <c r="E10" s="19"/>
      <c r="F10" s="19"/>
      <c r="G10" s="19"/>
      <c r="H10" s="19"/>
      <c r="I10" s="122"/>
      <c r="J10" s="122"/>
      <c r="K10" s="56"/>
      <c r="L10" s="122"/>
      <c r="M10" s="124"/>
      <c r="N10" s="124"/>
      <c r="O10" s="124"/>
      <c r="P10" s="124"/>
      <c r="Q10" s="124"/>
      <c r="R10" s="124"/>
      <c r="S10" s="124"/>
      <c r="T10" s="125"/>
      <c r="U10" s="126"/>
      <c r="V10" s="125"/>
      <c r="W10" s="127"/>
      <c r="X10" s="127"/>
      <c r="Y10" s="127"/>
      <c r="AA10" s="129"/>
      <c r="AB10" s="129"/>
      <c r="AC10" s="129"/>
      <c r="AD10" s="130"/>
      <c r="AE10" s="129"/>
      <c r="AF10" s="129"/>
      <c r="AG10" s="129"/>
      <c r="AH10" s="129"/>
      <c r="AI10" s="129"/>
      <c r="AJ10" s="129"/>
      <c r="AK10" s="129"/>
      <c r="AM10" s="131"/>
    </row>
    <row r="11" spans="1:39" s="128" customFormat="1" ht="12.75" x14ac:dyDescent="0.2">
      <c r="A11" s="123" t="s">
        <v>359</v>
      </c>
      <c r="B11" s="122">
        <v>90331</v>
      </c>
      <c r="C11" s="122">
        <v>11814</v>
      </c>
      <c r="D11" s="122">
        <v>2300</v>
      </c>
      <c r="E11" s="122">
        <v>0</v>
      </c>
      <c r="F11" s="122">
        <v>0</v>
      </c>
      <c r="G11" s="122">
        <v>-9.7589949353091399</v>
      </c>
      <c r="H11" s="122"/>
      <c r="I11" s="122">
        <v>14104.241005064699</v>
      </c>
      <c r="J11" s="122">
        <v>1274050194</v>
      </c>
      <c r="K11" s="56"/>
      <c r="L11" s="122"/>
      <c r="M11" s="124"/>
      <c r="N11" s="124"/>
      <c r="O11" s="124"/>
      <c r="P11" s="124"/>
      <c r="Q11" s="124"/>
      <c r="R11" s="124"/>
      <c r="S11" s="124"/>
      <c r="T11" s="125"/>
      <c r="U11" s="126"/>
      <c r="V11" s="125"/>
      <c r="W11" s="127"/>
      <c r="X11" s="127"/>
      <c r="Y11" s="127"/>
      <c r="AA11" s="129"/>
      <c r="AB11" s="129"/>
      <c r="AC11" s="129"/>
      <c r="AD11" s="130"/>
      <c r="AE11" s="129"/>
      <c r="AF11" s="129"/>
      <c r="AG11" s="129"/>
      <c r="AH11" s="129"/>
      <c r="AI11" s="129"/>
      <c r="AJ11" s="129"/>
      <c r="AK11" s="129"/>
      <c r="AM11" s="131"/>
    </row>
    <row r="12" spans="1:39" s="128" customFormat="1" ht="12.75" x14ac:dyDescent="0.2">
      <c r="A12" s="123" t="s">
        <v>360</v>
      </c>
      <c r="B12" s="122">
        <v>32673</v>
      </c>
      <c r="C12" s="122">
        <v>-23658</v>
      </c>
      <c r="D12" s="122">
        <v>6445</v>
      </c>
      <c r="E12" s="122">
        <v>0</v>
      </c>
      <c r="F12" s="122">
        <v>361</v>
      </c>
      <c r="G12" s="122">
        <v>-9.7589949353091399</v>
      </c>
      <c r="H12" s="122"/>
      <c r="I12" s="122">
        <v>-16861.758994935299</v>
      </c>
      <c r="J12" s="122">
        <v>-550924252</v>
      </c>
      <c r="K12" s="56"/>
      <c r="L12" s="122"/>
      <c r="M12" s="124"/>
      <c r="N12" s="124"/>
      <c r="O12" s="124"/>
      <c r="P12" s="124"/>
      <c r="Q12" s="124"/>
      <c r="R12" s="124"/>
      <c r="S12" s="124"/>
      <c r="T12" s="125"/>
      <c r="U12" s="126"/>
      <c r="V12" s="125"/>
      <c r="W12" s="127"/>
      <c r="X12" s="127"/>
      <c r="Y12" s="127"/>
      <c r="AA12" s="129"/>
      <c r="AB12" s="129"/>
      <c r="AC12" s="129"/>
      <c r="AD12" s="130"/>
      <c r="AE12" s="129"/>
      <c r="AF12" s="129"/>
      <c r="AG12" s="129"/>
      <c r="AH12" s="129"/>
      <c r="AI12" s="129"/>
      <c r="AJ12" s="129"/>
      <c r="AK12" s="129"/>
      <c r="AM12" s="131"/>
    </row>
    <row r="13" spans="1:39" s="128" customFormat="1" ht="12.75" x14ac:dyDescent="0.2">
      <c r="A13" s="123" t="s">
        <v>361</v>
      </c>
      <c r="B13" s="122">
        <v>27284</v>
      </c>
      <c r="C13" s="122">
        <v>-5035</v>
      </c>
      <c r="D13" s="122">
        <v>2938</v>
      </c>
      <c r="E13" s="122">
        <v>0</v>
      </c>
      <c r="F13" s="122">
        <v>217</v>
      </c>
      <c r="G13" s="122">
        <v>-9.7589949353091399</v>
      </c>
      <c r="H13" s="122"/>
      <c r="I13" s="122">
        <v>-1889.7589949353101</v>
      </c>
      <c r="J13" s="122">
        <v>-51560184</v>
      </c>
      <c r="K13" s="56"/>
      <c r="L13" s="122"/>
      <c r="M13" s="124"/>
      <c r="N13" s="124"/>
      <c r="O13" s="124"/>
      <c r="P13" s="124"/>
      <c r="Q13" s="124"/>
      <c r="R13" s="124"/>
      <c r="S13" s="124"/>
      <c r="T13" s="125"/>
      <c r="U13" s="126"/>
      <c r="V13" s="125"/>
      <c r="W13" s="127"/>
      <c r="X13" s="127"/>
      <c r="Y13" s="127"/>
      <c r="AA13" s="129"/>
      <c r="AB13" s="129"/>
      <c r="AC13" s="129"/>
      <c r="AD13" s="130"/>
      <c r="AE13" s="129"/>
      <c r="AF13" s="129"/>
      <c r="AG13" s="129"/>
      <c r="AH13" s="129"/>
      <c r="AI13" s="129"/>
      <c r="AJ13" s="129"/>
      <c r="AK13" s="129"/>
      <c r="AM13" s="131"/>
    </row>
    <row r="14" spans="1:39" s="128" customFormat="1" ht="12.75" x14ac:dyDescent="0.2">
      <c r="A14" s="123" t="s">
        <v>362</v>
      </c>
      <c r="B14" s="122">
        <v>85360</v>
      </c>
      <c r="C14" s="122">
        <v>7705</v>
      </c>
      <c r="D14" s="122">
        <v>881</v>
      </c>
      <c r="E14" s="122">
        <v>0</v>
      </c>
      <c r="F14" s="122">
        <v>0</v>
      </c>
      <c r="G14" s="122">
        <v>-9.7589949353091399</v>
      </c>
      <c r="H14" s="122"/>
      <c r="I14" s="122">
        <v>8576.2410050646904</v>
      </c>
      <c r="J14" s="122">
        <v>732067932</v>
      </c>
      <c r="K14" s="56"/>
      <c r="L14" s="122"/>
      <c r="M14" s="124"/>
      <c r="N14" s="124"/>
      <c r="O14" s="124"/>
      <c r="P14" s="124"/>
      <c r="Q14" s="124"/>
      <c r="R14" s="124"/>
      <c r="S14" s="124"/>
      <c r="T14" s="125"/>
      <c r="U14" s="126"/>
      <c r="V14" s="125"/>
      <c r="W14" s="127"/>
      <c r="X14" s="127"/>
      <c r="Y14" s="127"/>
      <c r="AA14" s="129"/>
      <c r="AB14" s="129"/>
      <c r="AC14" s="129"/>
      <c r="AD14" s="130"/>
      <c r="AE14" s="129"/>
      <c r="AF14" s="129"/>
      <c r="AG14" s="129"/>
      <c r="AH14" s="129"/>
      <c r="AI14" s="129"/>
      <c r="AJ14" s="129"/>
      <c r="AK14" s="129"/>
      <c r="AM14" s="131"/>
    </row>
    <row r="15" spans="1:39" s="128" customFormat="1" ht="12.75" x14ac:dyDescent="0.2">
      <c r="A15" s="123" t="s">
        <v>363</v>
      </c>
      <c r="B15" s="122">
        <v>107187</v>
      </c>
      <c r="C15" s="122">
        <v>5199</v>
      </c>
      <c r="D15" s="122">
        <v>2548</v>
      </c>
      <c r="E15" s="122">
        <v>0</v>
      </c>
      <c r="F15" s="122">
        <v>0</v>
      </c>
      <c r="G15" s="122">
        <v>-9.7589949353091399</v>
      </c>
      <c r="H15" s="122"/>
      <c r="I15" s="122">
        <v>7737.2410050646904</v>
      </c>
      <c r="J15" s="122">
        <v>829331652</v>
      </c>
      <c r="K15" s="56"/>
      <c r="L15" s="122"/>
      <c r="M15" s="124"/>
      <c r="N15" s="124"/>
      <c r="O15" s="124"/>
      <c r="P15" s="124"/>
      <c r="Q15" s="124"/>
      <c r="R15" s="124"/>
      <c r="S15" s="124"/>
      <c r="T15" s="125"/>
      <c r="U15" s="126"/>
      <c r="V15" s="125"/>
      <c r="W15" s="127"/>
      <c r="X15" s="127"/>
      <c r="Y15" s="127"/>
      <c r="AA15" s="129"/>
      <c r="AB15" s="129"/>
      <c r="AC15" s="129"/>
      <c r="AD15" s="130"/>
      <c r="AE15" s="129"/>
      <c r="AF15" s="129"/>
      <c r="AG15" s="129"/>
      <c r="AH15" s="129"/>
      <c r="AI15" s="129"/>
      <c r="AJ15" s="129"/>
      <c r="AK15" s="129"/>
      <c r="AM15" s="131"/>
    </row>
    <row r="16" spans="1:39" s="128" customFormat="1" ht="12.75" x14ac:dyDescent="0.2">
      <c r="A16" s="123" t="s">
        <v>364</v>
      </c>
      <c r="B16" s="122">
        <v>74124</v>
      </c>
      <c r="C16" s="122">
        <v>5002</v>
      </c>
      <c r="D16" s="122">
        <v>2448</v>
      </c>
      <c r="E16" s="122">
        <v>0</v>
      </c>
      <c r="F16" s="122">
        <v>133</v>
      </c>
      <c r="G16" s="122">
        <v>-9.7589949353091399</v>
      </c>
      <c r="H16" s="122"/>
      <c r="I16" s="122">
        <v>7573.2410050646904</v>
      </c>
      <c r="J16" s="122">
        <v>561358916</v>
      </c>
      <c r="K16" s="56"/>
      <c r="L16" s="122"/>
      <c r="M16" s="124"/>
      <c r="N16" s="124"/>
      <c r="O16" s="124"/>
      <c r="P16" s="124"/>
      <c r="Q16" s="124"/>
      <c r="R16" s="124"/>
      <c r="S16" s="124"/>
      <c r="T16" s="125"/>
      <c r="U16" s="126"/>
      <c r="V16" s="125"/>
      <c r="W16" s="127"/>
      <c r="X16" s="127"/>
      <c r="Y16" s="127"/>
      <c r="AA16" s="129"/>
      <c r="AB16" s="129"/>
      <c r="AC16" s="129"/>
      <c r="AD16" s="130"/>
      <c r="AE16" s="129"/>
      <c r="AF16" s="129"/>
      <c r="AG16" s="129"/>
      <c r="AH16" s="129"/>
      <c r="AI16" s="129"/>
      <c r="AJ16" s="129"/>
      <c r="AK16" s="129"/>
      <c r="AM16" s="131"/>
    </row>
    <row r="17" spans="1:39" s="128" customFormat="1" ht="12.75" x14ac:dyDescent="0.2">
      <c r="A17" s="123" t="s">
        <v>365</v>
      </c>
      <c r="B17" s="122">
        <v>46854</v>
      </c>
      <c r="C17" s="122">
        <v>-13456</v>
      </c>
      <c r="D17" s="122">
        <v>5028</v>
      </c>
      <c r="E17" s="122">
        <v>0</v>
      </c>
      <c r="F17" s="122">
        <v>362</v>
      </c>
      <c r="G17" s="122">
        <v>-9.7589949353091399</v>
      </c>
      <c r="H17" s="122"/>
      <c r="I17" s="122">
        <v>-8075.7589949353096</v>
      </c>
      <c r="J17" s="122">
        <v>-378381612</v>
      </c>
      <c r="K17" s="56"/>
      <c r="L17" s="122"/>
      <c r="M17" s="124"/>
      <c r="N17" s="124"/>
      <c r="O17" s="124"/>
      <c r="P17" s="124"/>
      <c r="Q17" s="124"/>
      <c r="R17" s="124"/>
      <c r="S17" s="124"/>
      <c r="T17" s="125"/>
      <c r="U17" s="126"/>
      <c r="V17" s="125"/>
      <c r="W17" s="127"/>
      <c r="X17" s="127"/>
      <c r="Y17" s="127"/>
      <c r="AA17" s="129"/>
      <c r="AB17" s="129"/>
      <c r="AC17" s="129"/>
      <c r="AD17" s="130"/>
      <c r="AE17" s="129"/>
      <c r="AF17" s="129"/>
      <c r="AG17" s="129"/>
      <c r="AH17" s="129"/>
      <c r="AI17" s="129"/>
      <c r="AJ17" s="129"/>
      <c r="AK17" s="129"/>
      <c r="AM17" s="131"/>
    </row>
    <row r="18" spans="1:39" s="128" customFormat="1" ht="12.75" x14ac:dyDescent="0.2">
      <c r="A18" s="123" t="s">
        <v>366</v>
      </c>
      <c r="B18" s="122">
        <v>99061</v>
      </c>
      <c r="C18" s="122">
        <v>-5568</v>
      </c>
      <c r="D18" s="122">
        <v>2967</v>
      </c>
      <c r="E18" s="122">
        <v>0</v>
      </c>
      <c r="F18" s="122">
        <v>362</v>
      </c>
      <c r="G18" s="122">
        <v>-9.7589949353091399</v>
      </c>
      <c r="H18" s="122"/>
      <c r="I18" s="122">
        <v>-2248.7589949353101</v>
      </c>
      <c r="J18" s="122">
        <v>-222764315</v>
      </c>
      <c r="K18" s="56"/>
      <c r="L18" s="122"/>
      <c r="M18" s="124"/>
      <c r="N18" s="124"/>
      <c r="O18" s="124"/>
      <c r="P18" s="124"/>
      <c r="Q18" s="124"/>
      <c r="R18" s="124"/>
      <c r="S18" s="124"/>
      <c r="T18" s="125"/>
      <c r="U18" s="126"/>
      <c r="V18" s="125"/>
      <c r="W18" s="127"/>
      <c r="X18" s="127"/>
      <c r="Y18" s="127"/>
      <c r="AA18" s="129"/>
      <c r="AB18" s="129"/>
      <c r="AC18" s="129"/>
      <c r="AD18" s="130"/>
      <c r="AE18" s="129"/>
      <c r="AF18" s="129"/>
      <c r="AG18" s="129"/>
      <c r="AH18" s="129"/>
      <c r="AI18" s="129"/>
      <c r="AJ18" s="129"/>
      <c r="AK18" s="129"/>
      <c r="AM18" s="131"/>
    </row>
    <row r="19" spans="1:39" s="128" customFormat="1" ht="12.75" x14ac:dyDescent="0.2">
      <c r="A19" s="123" t="s">
        <v>367</v>
      </c>
      <c r="B19" s="122">
        <v>59333</v>
      </c>
      <c r="C19" s="122">
        <v>8289</v>
      </c>
      <c r="D19" s="122">
        <v>-200</v>
      </c>
      <c r="E19" s="122">
        <v>0</v>
      </c>
      <c r="F19" s="122">
        <v>0</v>
      </c>
      <c r="G19" s="122">
        <v>-9.7589949353091399</v>
      </c>
      <c r="H19" s="122"/>
      <c r="I19" s="122">
        <v>8079.2410050646904</v>
      </c>
      <c r="J19" s="122">
        <v>479365607</v>
      </c>
      <c r="K19" s="56"/>
      <c r="L19" s="122"/>
      <c r="M19" s="124"/>
      <c r="N19" s="124"/>
      <c r="O19" s="124"/>
      <c r="P19" s="124"/>
      <c r="Q19" s="124"/>
      <c r="R19" s="124"/>
      <c r="S19" s="124"/>
      <c r="T19" s="125"/>
      <c r="U19" s="126"/>
      <c r="V19" s="125"/>
      <c r="W19" s="127"/>
      <c r="X19" s="127"/>
      <c r="Y19" s="127"/>
      <c r="AA19" s="129"/>
      <c r="AB19" s="129"/>
      <c r="AC19" s="129"/>
      <c r="AD19" s="130"/>
      <c r="AE19" s="129"/>
      <c r="AF19" s="129"/>
      <c r="AG19" s="129"/>
      <c r="AH19" s="129"/>
      <c r="AI19" s="129"/>
      <c r="AJ19" s="129"/>
      <c r="AK19" s="129"/>
      <c r="AM19" s="131"/>
    </row>
    <row r="20" spans="1:39" s="128" customFormat="1" ht="12.75" x14ac:dyDescent="0.2">
      <c r="A20" s="123" t="s">
        <v>368</v>
      </c>
      <c r="B20" s="122">
        <v>10387</v>
      </c>
      <c r="C20" s="122">
        <v>2995</v>
      </c>
      <c r="D20" s="122">
        <v>1993</v>
      </c>
      <c r="E20" s="122">
        <v>0</v>
      </c>
      <c r="F20" s="122">
        <v>0</v>
      </c>
      <c r="G20" s="122">
        <v>-9.7589949353091399</v>
      </c>
      <c r="H20" s="122"/>
      <c r="I20" s="122">
        <v>4978.2410050646904</v>
      </c>
      <c r="J20" s="122">
        <v>51708989</v>
      </c>
      <c r="K20" s="56"/>
      <c r="L20" s="122"/>
      <c r="M20" s="124"/>
      <c r="N20" s="124"/>
      <c r="O20" s="124"/>
      <c r="P20" s="124"/>
      <c r="Q20" s="124"/>
      <c r="R20" s="124"/>
      <c r="S20" s="124"/>
      <c r="T20" s="125"/>
      <c r="U20" s="126"/>
      <c r="V20" s="125"/>
      <c r="W20" s="127"/>
      <c r="X20" s="127"/>
      <c r="Y20" s="127"/>
      <c r="AA20" s="129"/>
      <c r="AB20" s="129"/>
      <c r="AC20" s="129"/>
      <c r="AD20" s="130"/>
      <c r="AE20" s="129"/>
      <c r="AF20" s="129"/>
      <c r="AG20" s="129"/>
      <c r="AH20" s="129"/>
      <c r="AI20" s="129"/>
      <c r="AJ20" s="129"/>
      <c r="AK20" s="129"/>
      <c r="AM20" s="131"/>
    </row>
    <row r="21" spans="1:39" s="128" customFormat="1" ht="12.75" x14ac:dyDescent="0.2">
      <c r="A21" s="123" t="s">
        <v>369</v>
      </c>
      <c r="B21" s="122">
        <v>27703</v>
      </c>
      <c r="C21" s="122">
        <v>7145</v>
      </c>
      <c r="D21" s="122">
        <v>-173</v>
      </c>
      <c r="E21" s="122">
        <v>0</v>
      </c>
      <c r="F21" s="122">
        <v>0</v>
      </c>
      <c r="G21" s="122">
        <v>-9.7589949353091399</v>
      </c>
      <c r="H21" s="122"/>
      <c r="I21" s="122">
        <v>6962.2410050646904</v>
      </c>
      <c r="J21" s="122">
        <v>192874963</v>
      </c>
      <c r="K21" s="56"/>
      <c r="L21" s="122"/>
      <c r="M21" s="124"/>
      <c r="N21" s="124"/>
      <c r="O21" s="124"/>
      <c r="P21" s="124"/>
      <c r="Q21" s="124"/>
      <c r="R21" s="124"/>
      <c r="S21" s="124"/>
      <c r="T21" s="125"/>
      <c r="U21" s="126"/>
      <c r="V21" s="125"/>
      <c r="W21" s="127"/>
      <c r="X21" s="127"/>
      <c r="Y21" s="127"/>
      <c r="AA21" s="129"/>
      <c r="AB21" s="129"/>
      <c r="AC21" s="129"/>
      <c r="AD21" s="130"/>
      <c r="AE21" s="129"/>
      <c r="AF21" s="129"/>
      <c r="AG21" s="129"/>
      <c r="AH21" s="129"/>
      <c r="AI21" s="129"/>
      <c r="AJ21" s="129"/>
      <c r="AK21" s="129"/>
      <c r="AM21" s="131"/>
    </row>
    <row r="22" spans="1:39" s="128" customFormat="1" ht="12.75" x14ac:dyDescent="0.2">
      <c r="A22" s="123" t="s">
        <v>370</v>
      </c>
      <c r="B22" s="122">
        <v>16630</v>
      </c>
      <c r="C22" s="122">
        <v>3279</v>
      </c>
      <c r="D22" s="122">
        <v>3639</v>
      </c>
      <c r="E22" s="122">
        <v>0</v>
      </c>
      <c r="F22" s="122">
        <v>0</v>
      </c>
      <c r="G22" s="122">
        <v>-9.7589949353091399</v>
      </c>
      <c r="H22" s="122"/>
      <c r="I22" s="122">
        <v>6908.2410050646904</v>
      </c>
      <c r="J22" s="122">
        <v>114884048</v>
      </c>
      <c r="K22" s="56"/>
      <c r="L22" s="122"/>
      <c r="M22" s="124"/>
      <c r="N22" s="124"/>
      <c r="O22" s="124"/>
      <c r="P22" s="124"/>
      <c r="Q22" s="124"/>
      <c r="R22" s="124"/>
      <c r="S22" s="124"/>
      <c r="T22" s="125"/>
      <c r="U22" s="126"/>
      <c r="V22" s="125"/>
      <c r="W22" s="127"/>
      <c r="X22" s="127"/>
      <c r="Y22" s="127"/>
      <c r="AA22" s="129"/>
      <c r="AB22" s="129"/>
      <c r="AC22" s="129"/>
      <c r="AD22" s="130"/>
      <c r="AE22" s="129"/>
      <c r="AF22" s="129"/>
      <c r="AG22" s="129"/>
      <c r="AH22" s="129"/>
      <c r="AI22" s="129"/>
      <c r="AJ22" s="129"/>
      <c r="AK22" s="129"/>
      <c r="AM22" s="131"/>
    </row>
    <row r="23" spans="1:39" s="128" customFormat="1" ht="12.75" x14ac:dyDescent="0.2">
      <c r="A23" s="123" t="s">
        <v>371</v>
      </c>
      <c r="B23" s="122">
        <v>46115</v>
      </c>
      <c r="C23" s="122">
        <v>7405</v>
      </c>
      <c r="D23" s="122">
        <v>1171</v>
      </c>
      <c r="E23" s="122">
        <v>0</v>
      </c>
      <c r="F23" s="122">
        <v>0</v>
      </c>
      <c r="G23" s="122">
        <v>-9.7589949353091399</v>
      </c>
      <c r="H23" s="122"/>
      <c r="I23" s="122">
        <v>8566.2410050646904</v>
      </c>
      <c r="J23" s="122">
        <v>395032204</v>
      </c>
      <c r="K23" s="56"/>
      <c r="L23" s="122"/>
      <c r="M23" s="124"/>
      <c r="N23" s="124"/>
      <c r="O23" s="124"/>
      <c r="P23" s="124"/>
      <c r="Q23" s="124"/>
      <c r="R23" s="124"/>
      <c r="S23" s="124"/>
      <c r="T23" s="125"/>
      <c r="U23" s="126"/>
      <c r="V23" s="125"/>
      <c r="W23" s="127"/>
      <c r="X23" s="127"/>
      <c r="Y23" s="127"/>
      <c r="AA23" s="129"/>
      <c r="AB23" s="129"/>
      <c r="AC23" s="129"/>
      <c r="AD23" s="130"/>
      <c r="AE23" s="129"/>
      <c r="AF23" s="129"/>
      <c r="AG23" s="129"/>
      <c r="AH23" s="129"/>
      <c r="AI23" s="129"/>
      <c r="AJ23" s="129"/>
      <c r="AK23" s="129"/>
      <c r="AM23" s="131"/>
    </row>
    <row r="24" spans="1:39" s="128" customFormat="1" ht="12.75" x14ac:dyDescent="0.2">
      <c r="A24" s="123" t="s">
        <v>372</v>
      </c>
      <c r="B24" s="122">
        <v>70888</v>
      </c>
      <c r="C24" s="122">
        <v>-4922</v>
      </c>
      <c r="D24" s="122">
        <v>2915</v>
      </c>
      <c r="E24" s="122">
        <v>0</v>
      </c>
      <c r="F24" s="122">
        <v>534</v>
      </c>
      <c r="G24" s="122">
        <v>-9.7589949353091399</v>
      </c>
      <c r="H24" s="122"/>
      <c r="I24" s="122">
        <v>-1482.7589949353101</v>
      </c>
      <c r="J24" s="122">
        <v>-105109820</v>
      </c>
      <c r="K24" s="56"/>
      <c r="L24" s="122"/>
      <c r="M24" s="124"/>
      <c r="N24" s="124"/>
      <c r="O24" s="124"/>
      <c r="P24" s="124"/>
      <c r="Q24" s="124"/>
      <c r="R24" s="124"/>
      <c r="S24" s="124"/>
      <c r="T24" s="125"/>
      <c r="U24" s="126"/>
      <c r="V24" s="125"/>
      <c r="W24" s="127"/>
      <c r="X24" s="127"/>
      <c r="Y24" s="127"/>
      <c r="AA24" s="129"/>
      <c r="AB24" s="129"/>
      <c r="AC24" s="129"/>
      <c r="AD24" s="130"/>
      <c r="AE24" s="129"/>
      <c r="AF24" s="129"/>
      <c r="AG24" s="129"/>
      <c r="AH24" s="129"/>
      <c r="AI24" s="129"/>
      <c r="AJ24" s="129"/>
      <c r="AK24" s="129"/>
      <c r="AM24" s="131"/>
    </row>
    <row r="25" spans="1:39" s="128" customFormat="1" ht="12.75" x14ac:dyDescent="0.2">
      <c r="A25" s="123" t="s">
        <v>373</v>
      </c>
      <c r="B25" s="122">
        <v>78082</v>
      </c>
      <c r="C25" s="122">
        <v>-2378</v>
      </c>
      <c r="D25" s="122">
        <v>-5152</v>
      </c>
      <c r="E25" s="122">
        <v>0</v>
      </c>
      <c r="F25" s="122">
        <v>0</v>
      </c>
      <c r="G25" s="122">
        <v>-9.7589949353091399</v>
      </c>
      <c r="H25" s="122"/>
      <c r="I25" s="122">
        <v>-7539.7589949353096</v>
      </c>
      <c r="J25" s="122">
        <v>-588719462</v>
      </c>
      <c r="K25" s="56"/>
      <c r="L25" s="122"/>
      <c r="M25" s="124"/>
      <c r="N25" s="124"/>
      <c r="O25" s="124"/>
      <c r="P25" s="124"/>
      <c r="Q25" s="124"/>
      <c r="R25" s="124"/>
      <c r="S25" s="124"/>
      <c r="T25" s="125"/>
      <c r="U25" s="126"/>
      <c r="V25" s="125"/>
      <c r="W25" s="127"/>
      <c r="X25" s="127"/>
      <c r="Y25" s="127"/>
      <c r="AA25" s="129"/>
      <c r="AB25" s="129"/>
      <c r="AC25" s="129"/>
      <c r="AD25" s="130"/>
      <c r="AE25" s="129"/>
      <c r="AF25" s="129"/>
      <c r="AG25" s="129"/>
      <c r="AH25" s="129"/>
      <c r="AI25" s="129"/>
      <c r="AJ25" s="129"/>
      <c r="AK25" s="129"/>
      <c r="AM25" s="131"/>
    </row>
    <row r="26" spans="1:39" s="128" customFormat="1" ht="12.75" x14ac:dyDescent="0.2">
      <c r="A26" s="123" t="s">
        <v>374</v>
      </c>
      <c r="B26" s="122">
        <v>934471</v>
      </c>
      <c r="C26" s="122">
        <v>-3859</v>
      </c>
      <c r="D26" s="122">
        <v>-417</v>
      </c>
      <c r="E26" s="122">
        <v>0</v>
      </c>
      <c r="F26" s="122">
        <v>82</v>
      </c>
      <c r="G26" s="122">
        <v>-9.7589949353091399</v>
      </c>
      <c r="H26" s="122"/>
      <c r="I26" s="122">
        <v>-4203.7589949353096</v>
      </c>
      <c r="J26" s="122">
        <v>-3928290872</v>
      </c>
      <c r="K26" s="56"/>
      <c r="L26" s="122"/>
      <c r="M26" s="124"/>
      <c r="N26" s="124"/>
      <c r="O26" s="124"/>
      <c r="P26" s="124"/>
      <c r="Q26" s="124"/>
      <c r="R26" s="124"/>
      <c r="S26" s="124"/>
      <c r="T26" s="125"/>
      <c r="U26" s="126"/>
      <c r="V26" s="125"/>
      <c r="W26" s="127"/>
      <c r="X26" s="127"/>
      <c r="Y26" s="127"/>
      <c r="AA26" s="129"/>
      <c r="AB26" s="129"/>
      <c r="AC26" s="129"/>
      <c r="AD26" s="130"/>
      <c r="AE26" s="129"/>
      <c r="AF26" s="129"/>
      <c r="AG26" s="129"/>
      <c r="AH26" s="129"/>
      <c r="AI26" s="129"/>
      <c r="AJ26" s="129"/>
      <c r="AK26" s="129"/>
      <c r="AM26" s="131"/>
    </row>
    <row r="27" spans="1:39" s="128" customFormat="1" ht="12.75" x14ac:dyDescent="0.2">
      <c r="A27" s="123" t="s">
        <v>375</v>
      </c>
      <c r="B27" s="122">
        <v>47469</v>
      </c>
      <c r="C27" s="122">
        <v>3290</v>
      </c>
      <c r="D27" s="122">
        <v>-1944</v>
      </c>
      <c r="E27" s="122">
        <v>0</v>
      </c>
      <c r="F27" s="122">
        <v>0</v>
      </c>
      <c r="G27" s="122">
        <v>-9.7589949353091399</v>
      </c>
      <c r="H27" s="122"/>
      <c r="I27" s="122">
        <v>1336.2410050646899</v>
      </c>
      <c r="J27" s="122">
        <v>63430024</v>
      </c>
      <c r="K27" s="56"/>
      <c r="L27" s="122"/>
      <c r="M27" s="124"/>
      <c r="N27" s="124"/>
      <c r="O27" s="124"/>
      <c r="P27" s="124"/>
      <c r="Q27" s="124"/>
      <c r="R27" s="124"/>
      <c r="S27" s="124"/>
      <c r="T27" s="125"/>
      <c r="U27" s="126"/>
      <c r="V27" s="125"/>
      <c r="W27" s="127"/>
      <c r="X27" s="127"/>
      <c r="Y27" s="127"/>
      <c r="AA27" s="129"/>
      <c r="AB27" s="129"/>
      <c r="AC27" s="129"/>
      <c r="AD27" s="130"/>
      <c r="AE27" s="129"/>
      <c r="AF27" s="129"/>
      <c r="AG27" s="129"/>
      <c r="AH27" s="129"/>
      <c r="AI27" s="129"/>
      <c r="AJ27" s="129"/>
      <c r="AK27" s="129"/>
      <c r="AM27" s="131"/>
    </row>
    <row r="28" spans="1:39" s="128" customFormat="1" ht="12.75" x14ac:dyDescent="0.2">
      <c r="A28" s="123" t="s">
        <v>376</v>
      </c>
      <c r="B28" s="122">
        <v>94375</v>
      </c>
      <c r="C28" s="122">
        <v>11028</v>
      </c>
      <c r="D28" s="122">
        <v>3537</v>
      </c>
      <c r="E28" s="122">
        <v>0</v>
      </c>
      <c r="F28" s="122">
        <v>0</v>
      </c>
      <c r="G28" s="122">
        <v>-9.7589949353091399</v>
      </c>
      <c r="H28" s="122"/>
      <c r="I28" s="122">
        <v>14555.241005064699</v>
      </c>
      <c r="J28" s="122">
        <v>1373650870</v>
      </c>
      <c r="K28" s="56"/>
      <c r="L28" s="122"/>
      <c r="M28" s="124"/>
      <c r="N28" s="124"/>
      <c r="O28" s="124"/>
      <c r="P28" s="124"/>
      <c r="Q28" s="124"/>
      <c r="R28" s="124"/>
      <c r="S28" s="124"/>
      <c r="T28" s="125"/>
      <c r="U28" s="126"/>
      <c r="V28" s="125"/>
      <c r="W28" s="127"/>
      <c r="X28" s="127"/>
      <c r="Y28" s="127"/>
      <c r="AA28" s="129"/>
      <c r="AB28" s="129"/>
      <c r="AC28" s="129"/>
      <c r="AD28" s="130"/>
      <c r="AE28" s="129"/>
      <c r="AF28" s="129"/>
      <c r="AG28" s="129"/>
      <c r="AH28" s="129"/>
      <c r="AI28" s="129"/>
      <c r="AJ28" s="129"/>
      <c r="AK28" s="129"/>
      <c r="AM28" s="131"/>
    </row>
    <row r="29" spans="1:39" s="128" customFormat="1" ht="12.75" x14ac:dyDescent="0.2">
      <c r="A29" s="123" t="s">
        <v>377</v>
      </c>
      <c r="B29" s="122">
        <v>47019</v>
      </c>
      <c r="C29" s="122">
        <v>1460</v>
      </c>
      <c r="D29" s="122">
        <v>2526</v>
      </c>
      <c r="E29" s="122">
        <v>0</v>
      </c>
      <c r="F29" s="122">
        <v>0</v>
      </c>
      <c r="G29" s="122">
        <v>-9.7589949353091399</v>
      </c>
      <c r="H29" s="122"/>
      <c r="I29" s="122">
        <v>3976.2410050646899</v>
      </c>
      <c r="J29" s="122">
        <v>186958876</v>
      </c>
      <c r="K29" s="56"/>
      <c r="L29" s="122"/>
      <c r="M29" s="124"/>
      <c r="N29" s="124"/>
      <c r="O29" s="124"/>
      <c r="P29" s="124"/>
      <c r="Q29" s="124"/>
      <c r="R29" s="124"/>
      <c r="S29" s="124"/>
      <c r="T29" s="125"/>
      <c r="U29" s="126"/>
      <c r="V29" s="125"/>
      <c r="W29" s="127"/>
      <c r="X29" s="127"/>
      <c r="Y29" s="127"/>
      <c r="AA29" s="129"/>
      <c r="AB29" s="129"/>
      <c r="AC29" s="129"/>
      <c r="AD29" s="130"/>
      <c r="AE29" s="129"/>
      <c r="AF29" s="129"/>
      <c r="AG29" s="129"/>
      <c r="AH29" s="129"/>
      <c r="AI29" s="129"/>
      <c r="AJ29" s="129"/>
      <c r="AK29" s="129"/>
      <c r="AM29" s="131"/>
    </row>
    <row r="30" spans="1:39" s="128" customFormat="1" ht="12.75" x14ac:dyDescent="0.2">
      <c r="A30" s="123" t="s">
        <v>378</v>
      </c>
      <c r="B30" s="122">
        <v>69258</v>
      </c>
      <c r="C30" s="122">
        <v>-9596</v>
      </c>
      <c r="D30" s="122">
        <v>3252</v>
      </c>
      <c r="E30" s="122">
        <v>0</v>
      </c>
      <c r="F30" s="122">
        <v>362</v>
      </c>
      <c r="G30" s="122">
        <v>-9.7589949353091399</v>
      </c>
      <c r="H30" s="122"/>
      <c r="I30" s="122">
        <v>-5991.7589949353096</v>
      </c>
      <c r="J30" s="122">
        <v>-414977244</v>
      </c>
      <c r="K30" s="56"/>
      <c r="L30" s="122"/>
      <c r="M30" s="124"/>
      <c r="N30" s="124"/>
      <c r="O30" s="124"/>
      <c r="P30" s="124"/>
      <c r="Q30" s="124"/>
      <c r="R30" s="124"/>
      <c r="S30" s="124"/>
      <c r="T30" s="125"/>
      <c r="U30" s="126"/>
      <c r="V30" s="125"/>
      <c r="W30" s="127"/>
      <c r="X30" s="127"/>
      <c r="Y30" s="127"/>
      <c r="AA30" s="129"/>
      <c r="AB30" s="129"/>
      <c r="AC30" s="129"/>
      <c r="AD30" s="130"/>
      <c r="AE30" s="129"/>
      <c r="AF30" s="129"/>
      <c r="AG30" s="129"/>
      <c r="AH30" s="129"/>
      <c r="AI30" s="129"/>
      <c r="AJ30" s="129"/>
      <c r="AK30" s="129"/>
      <c r="AM30" s="131"/>
    </row>
    <row r="31" spans="1:39" s="128" customFormat="1" ht="12.75" x14ac:dyDescent="0.2">
      <c r="A31" s="123" t="s">
        <v>379</v>
      </c>
      <c r="B31" s="122">
        <v>43672</v>
      </c>
      <c r="C31" s="122">
        <v>4673</v>
      </c>
      <c r="D31" s="122">
        <v>171</v>
      </c>
      <c r="E31" s="122">
        <v>0</v>
      </c>
      <c r="F31" s="122">
        <v>0</v>
      </c>
      <c r="G31" s="122">
        <v>-9.7589949353091399</v>
      </c>
      <c r="H31" s="122"/>
      <c r="I31" s="122">
        <v>4834.2410050646904</v>
      </c>
      <c r="J31" s="122">
        <v>211120973</v>
      </c>
      <c r="K31" s="56"/>
      <c r="L31" s="122"/>
      <c r="M31" s="124"/>
      <c r="N31" s="124"/>
      <c r="O31" s="124"/>
      <c r="P31" s="124"/>
      <c r="Q31" s="124"/>
      <c r="R31" s="124"/>
      <c r="S31" s="124"/>
      <c r="T31" s="125"/>
      <c r="U31" s="126"/>
      <c r="V31" s="125"/>
      <c r="W31" s="127"/>
      <c r="X31" s="127"/>
      <c r="Y31" s="127"/>
      <c r="AA31" s="129"/>
      <c r="AB31" s="129"/>
      <c r="AC31" s="129"/>
      <c r="AD31" s="130"/>
      <c r="AE31" s="129"/>
      <c r="AF31" s="129"/>
      <c r="AG31" s="129"/>
      <c r="AH31" s="129"/>
      <c r="AI31" s="129"/>
      <c r="AJ31" s="129"/>
      <c r="AK31" s="129"/>
      <c r="AM31" s="131"/>
    </row>
    <row r="32" spans="1:39" s="128" customFormat="1" ht="12.75" x14ac:dyDescent="0.2">
      <c r="A32" s="123" t="s">
        <v>380</v>
      </c>
      <c r="B32" s="122">
        <v>26605</v>
      </c>
      <c r="C32" s="122">
        <v>7143</v>
      </c>
      <c r="D32" s="122">
        <v>2787</v>
      </c>
      <c r="E32" s="122">
        <v>0</v>
      </c>
      <c r="F32" s="122">
        <v>0</v>
      </c>
      <c r="G32" s="122">
        <v>-9.7589949353091399</v>
      </c>
      <c r="H32" s="122"/>
      <c r="I32" s="122">
        <v>9920.2410050646904</v>
      </c>
      <c r="J32" s="122">
        <v>263928012</v>
      </c>
      <c r="K32" s="56"/>
      <c r="L32" s="122"/>
      <c r="M32" s="124"/>
      <c r="N32" s="124"/>
      <c r="O32" s="124"/>
      <c r="P32" s="124"/>
      <c r="Q32" s="124"/>
      <c r="R32" s="124"/>
      <c r="S32" s="124"/>
      <c r="T32" s="125"/>
      <c r="U32" s="126"/>
      <c r="V32" s="125"/>
      <c r="W32" s="127"/>
      <c r="X32" s="127"/>
      <c r="Y32" s="127"/>
      <c r="AA32" s="129"/>
      <c r="AB32" s="129"/>
      <c r="AC32" s="129"/>
      <c r="AD32" s="130"/>
      <c r="AE32" s="129"/>
      <c r="AF32" s="129"/>
      <c r="AG32" s="129"/>
      <c r="AH32" s="129"/>
      <c r="AI32" s="129"/>
      <c r="AJ32" s="129"/>
      <c r="AK32" s="129"/>
      <c r="AM32" s="131"/>
    </row>
    <row r="33" spans="1:39" s="128" customFormat="1" ht="12.75" x14ac:dyDescent="0.2">
      <c r="A33" s="123" t="s">
        <v>381</v>
      </c>
      <c r="B33" s="122">
        <v>32664</v>
      </c>
      <c r="C33" s="122">
        <v>738</v>
      </c>
      <c r="D33" s="122">
        <v>1791</v>
      </c>
      <c r="E33" s="122">
        <v>0</v>
      </c>
      <c r="F33" s="122">
        <v>0</v>
      </c>
      <c r="G33" s="122">
        <v>-9.7589949353091399</v>
      </c>
      <c r="H33" s="122"/>
      <c r="I33" s="122">
        <v>2519.2410050646899</v>
      </c>
      <c r="J33" s="122">
        <v>82288488</v>
      </c>
      <c r="K33" s="56"/>
      <c r="L33" s="122"/>
      <c r="M33" s="124"/>
      <c r="N33" s="124"/>
      <c r="O33" s="124"/>
      <c r="P33" s="124"/>
      <c r="Q33" s="124"/>
      <c r="R33" s="124"/>
      <c r="S33" s="124"/>
      <c r="T33" s="125"/>
      <c r="U33" s="126"/>
      <c r="V33" s="125"/>
      <c r="W33" s="127"/>
      <c r="X33" s="127"/>
      <c r="Y33" s="127"/>
      <c r="AA33" s="129"/>
      <c r="AB33" s="129"/>
      <c r="AC33" s="129"/>
      <c r="AD33" s="130"/>
      <c r="AE33" s="129"/>
      <c r="AF33" s="129"/>
      <c r="AG33" s="129"/>
      <c r="AH33" s="129"/>
      <c r="AI33" s="129"/>
      <c r="AJ33" s="129"/>
      <c r="AK33" s="129"/>
      <c r="AM33" s="131"/>
    </row>
    <row r="34" spans="1:39" s="128" customFormat="1" ht="12.75" x14ac:dyDescent="0.2">
      <c r="A34" s="123" t="s">
        <v>382</v>
      </c>
      <c r="B34" s="122">
        <v>11566</v>
      </c>
      <c r="C34" s="122">
        <v>-4736</v>
      </c>
      <c r="D34" s="122">
        <v>3735</v>
      </c>
      <c r="E34" s="122">
        <v>0</v>
      </c>
      <c r="F34" s="122">
        <v>361</v>
      </c>
      <c r="G34" s="122">
        <v>-9.7589949353091399</v>
      </c>
      <c r="H34" s="122"/>
      <c r="I34" s="122">
        <v>-649.75899493530903</v>
      </c>
      <c r="J34" s="122">
        <v>-7515113</v>
      </c>
      <c r="K34" s="56"/>
      <c r="L34" s="122"/>
      <c r="M34" s="124"/>
      <c r="N34" s="124"/>
      <c r="O34" s="124"/>
      <c r="P34" s="124"/>
      <c r="Q34" s="124"/>
      <c r="R34" s="124"/>
      <c r="S34" s="124"/>
      <c r="T34" s="125"/>
      <c r="U34" s="126"/>
      <c r="V34" s="125"/>
      <c r="W34" s="127"/>
      <c r="X34" s="127"/>
      <c r="Y34" s="127"/>
      <c r="AA34" s="129"/>
      <c r="AB34" s="129"/>
      <c r="AC34" s="129"/>
      <c r="AD34" s="130"/>
      <c r="AE34" s="129"/>
      <c r="AF34" s="129"/>
      <c r="AG34" s="129"/>
      <c r="AH34" s="129"/>
      <c r="AI34" s="129"/>
      <c r="AJ34" s="129"/>
      <c r="AK34" s="129"/>
      <c r="AM34" s="131"/>
    </row>
    <row r="35" spans="1:39" s="128" customFormat="1" ht="12.75" x14ac:dyDescent="0.2">
      <c r="A35" s="123" t="s">
        <v>383</v>
      </c>
      <c r="B35" s="122">
        <v>41837</v>
      </c>
      <c r="C35" s="122">
        <v>315</v>
      </c>
      <c r="D35" s="122">
        <v>2337</v>
      </c>
      <c r="E35" s="122">
        <v>0</v>
      </c>
      <c r="F35" s="122">
        <v>0</v>
      </c>
      <c r="G35" s="122">
        <v>-9.7589949353091399</v>
      </c>
      <c r="H35" s="122"/>
      <c r="I35" s="122">
        <v>2642.2410050646899</v>
      </c>
      <c r="J35" s="122">
        <v>110543437</v>
      </c>
      <c r="K35" s="56"/>
      <c r="L35" s="122"/>
      <c r="M35" s="124"/>
      <c r="N35" s="124"/>
      <c r="O35" s="124"/>
      <c r="P35" s="124"/>
      <c r="Q35" s="124"/>
      <c r="R35" s="124"/>
      <c r="S35" s="124"/>
      <c r="T35" s="125"/>
      <c r="U35" s="126"/>
      <c r="V35" s="125"/>
      <c r="W35" s="127"/>
      <c r="X35" s="127"/>
      <c r="Y35" s="127"/>
      <c r="AA35" s="129"/>
      <c r="AB35" s="129"/>
      <c r="AC35" s="129"/>
      <c r="AD35" s="130"/>
      <c r="AE35" s="129"/>
      <c r="AF35" s="129"/>
      <c r="AG35" s="129"/>
      <c r="AH35" s="129"/>
      <c r="AI35" s="129"/>
      <c r="AJ35" s="129"/>
      <c r="AK35" s="129"/>
      <c r="AM35" s="131"/>
    </row>
    <row r="36" spans="1:39" s="128" customFormat="1" ht="12.75" x14ac:dyDescent="0.2">
      <c r="A36" s="123" t="s">
        <v>384</v>
      </c>
      <c r="B36" s="122">
        <v>43163</v>
      </c>
      <c r="C36" s="122">
        <v>1026</v>
      </c>
      <c r="D36" s="122">
        <v>1593</v>
      </c>
      <c r="E36" s="122">
        <v>0</v>
      </c>
      <c r="F36" s="122">
        <v>0</v>
      </c>
      <c r="G36" s="122">
        <v>-9.7589949353091399</v>
      </c>
      <c r="H36" s="122"/>
      <c r="I36" s="122">
        <v>2609.2410050646899</v>
      </c>
      <c r="J36" s="122">
        <v>112622670</v>
      </c>
      <c r="K36" s="56"/>
      <c r="L36" s="122"/>
      <c r="M36" s="124"/>
      <c r="N36" s="124"/>
      <c r="O36" s="124"/>
      <c r="P36" s="124"/>
      <c r="Q36" s="124"/>
      <c r="R36" s="124"/>
      <c r="S36" s="124"/>
      <c r="T36" s="125"/>
      <c r="U36" s="126"/>
      <c r="V36" s="125"/>
      <c r="W36" s="127"/>
      <c r="X36" s="127"/>
      <c r="Y36" s="127"/>
      <c r="AA36" s="129"/>
      <c r="AB36" s="129"/>
      <c r="AC36" s="129"/>
      <c r="AD36" s="130"/>
      <c r="AE36" s="129"/>
      <c r="AF36" s="129"/>
      <c r="AG36" s="129"/>
      <c r="AH36" s="129"/>
      <c r="AI36" s="129"/>
      <c r="AJ36" s="129"/>
      <c r="AK36" s="129"/>
      <c r="AM36" s="131"/>
    </row>
    <row r="37" spans="1:39" s="128" customFormat="1" ht="18.75" customHeight="1" x14ac:dyDescent="0.2">
      <c r="A37" s="18" t="s">
        <v>385</v>
      </c>
      <c r="B37" s="19"/>
      <c r="C37" s="19"/>
      <c r="D37" s="19"/>
      <c r="E37" s="19"/>
      <c r="F37" s="19"/>
      <c r="G37" s="19"/>
      <c r="H37" s="19"/>
      <c r="I37" s="122"/>
      <c r="J37" s="122"/>
      <c r="K37" s="56"/>
      <c r="L37" s="122"/>
      <c r="M37" s="124"/>
      <c r="N37" s="124"/>
      <c r="O37" s="124"/>
      <c r="P37" s="124"/>
      <c r="Q37" s="124"/>
      <c r="R37" s="124"/>
      <c r="S37" s="124"/>
      <c r="T37" s="125"/>
      <c r="U37" s="126"/>
      <c r="V37" s="125"/>
      <c r="W37" s="127"/>
      <c r="X37" s="127"/>
      <c r="Y37" s="127"/>
      <c r="AA37" s="129"/>
      <c r="AB37" s="129"/>
      <c r="AC37" s="129"/>
      <c r="AD37" s="130"/>
      <c r="AE37" s="129"/>
      <c r="AF37" s="129"/>
      <c r="AG37" s="129"/>
      <c r="AH37" s="129"/>
      <c r="AI37" s="129"/>
      <c r="AJ37" s="129"/>
      <c r="AK37" s="129"/>
      <c r="AM37" s="131"/>
    </row>
    <row r="38" spans="1:39" s="128" customFormat="1" ht="12.75" x14ac:dyDescent="0.2">
      <c r="A38" s="123" t="s">
        <v>386</v>
      </c>
      <c r="B38" s="122">
        <v>42753</v>
      </c>
      <c r="C38" s="122">
        <v>7797</v>
      </c>
      <c r="D38" s="122">
        <v>-740</v>
      </c>
      <c r="E38" s="122">
        <v>0</v>
      </c>
      <c r="F38" s="122">
        <v>0</v>
      </c>
      <c r="G38" s="122">
        <v>-9.7589949353091399</v>
      </c>
      <c r="H38" s="122"/>
      <c r="I38" s="122">
        <v>7047.2410050646904</v>
      </c>
      <c r="J38" s="122">
        <v>301290695</v>
      </c>
      <c r="K38" s="56"/>
      <c r="L38" s="122"/>
      <c r="M38" s="124"/>
      <c r="N38" s="124"/>
      <c r="O38" s="124"/>
      <c r="P38" s="124"/>
      <c r="Q38" s="124"/>
      <c r="R38" s="124"/>
      <c r="S38" s="124"/>
      <c r="T38" s="125"/>
      <c r="U38" s="126"/>
      <c r="V38" s="125"/>
      <c r="W38" s="127"/>
      <c r="X38" s="127"/>
      <c r="Y38" s="127"/>
      <c r="AA38" s="129"/>
      <c r="AB38" s="129"/>
      <c r="AC38" s="129"/>
      <c r="AD38" s="130"/>
      <c r="AE38" s="129"/>
      <c r="AF38" s="129"/>
      <c r="AG38" s="129"/>
      <c r="AH38" s="129"/>
      <c r="AI38" s="129"/>
      <c r="AJ38" s="129"/>
      <c r="AK38" s="129"/>
      <c r="AM38" s="131"/>
    </row>
    <row r="39" spans="1:39" s="128" customFormat="1" ht="12.75" x14ac:dyDescent="0.2">
      <c r="A39" s="123" t="s">
        <v>387</v>
      </c>
      <c r="B39" s="122">
        <v>13763</v>
      </c>
      <c r="C39" s="122">
        <v>12023</v>
      </c>
      <c r="D39" s="122">
        <v>880</v>
      </c>
      <c r="E39" s="122">
        <v>0</v>
      </c>
      <c r="F39" s="122">
        <v>0</v>
      </c>
      <c r="G39" s="122">
        <v>-9.7589949353091399</v>
      </c>
      <c r="H39" s="122"/>
      <c r="I39" s="122">
        <v>12893.241005064699</v>
      </c>
      <c r="J39" s="122">
        <v>177449676</v>
      </c>
      <c r="K39" s="56"/>
      <c r="L39" s="122"/>
      <c r="M39" s="124"/>
      <c r="N39" s="124"/>
      <c r="O39" s="124"/>
      <c r="P39" s="124"/>
      <c r="Q39" s="124"/>
      <c r="R39" s="124"/>
      <c r="S39" s="124"/>
      <c r="T39" s="125"/>
      <c r="U39" s="126"/>
      <c r="V39" s="125"/>
      <c r="W39" s="127"/>
      <c r="X39" s="127"/>
      <c r="Y39" s="127"/>
      <c r="AA39" s="129"/>
      <c r="AB39" s="129"/>
      <c r="AC39" s="129"/>
      <c r="AD39" s="130"/>
      <c r="AE39" s="129"/>
      <c r="AF39" s="129"/>
      <c r="AG39" s="129"/>
      <c r="AH39" s="129"/>
      <c r="AI39" s="129"/>
      <c r="AJ39" s="129"/>
      <c r="AK39" s="129"/>
      <c r="AM39" s="131"/>
    </row>
    <row r="40" spans="1:39" s="128" customFormat="1" ht="12.75" x14ac:dyDescent="0.2">
      <c r="A40" s="123" t="s">
        <v>388</v>
      </c>
      <c r="B40" s="122">
        <v>20613</v>
      </c>
      <c r="C40" s="122">
        <v>3298</v>
      </c>
      <c r="D40" s="122">
        <v>-1115</v>
      </c>
      <c r="E40" s="122">
        <v>0</v>
      </c>
      <c r="F40" s="122">
        <v>0</v>
      </c>
      <c r="G40" s="122">
        <v>-9.7589949353091399</v>
      </c>
      <c r="H40" s="122"/>
      <c r="I40" s="122">
        <v>2173.2410050646899</v>
      </c>
      <c r="J40" s="122">
        <v>44797017</v>
      </c>
      <c r="K40" s="56"/>
      <c r="L40" s="122"/>
      <c r="M40" s="124"/>
      <c r="N40" s="124"/>
      <c r="O40" s="124"/>
      <c r="P40" s="124"/>
      <c r="Q40" s="124"/>
      <c r="R40" s="124"/>
      <c r="S40" s="124"/>
      <c r="T40" s="125"/>
      <c r="U40" s="126"/>
      <c r="V40" s="125"/>
      <c r="W40" s="127"/>
      <c r="X40" s="127"/>
      <c r="Y40" s="127"/>
      <c r="AA40" s="129"/>
      <c r="AB40" s="129"/>
      <c r="AC40" s="129"/>
      <c r="AD40" s="130"/>
      <c r="AE40" s="129"/>
      <c r="AF40" s="129"/>
      <c r="AG40" s="129"/>
      <c r="AH40" s="129"/>
      <c r="AI40" s="129"/>
      <c r="AJ40" s="129"/>
      <c r="AK40" s="129"/>
      <c r="AM40" s="131"/>
    </row>
    <row r="41" spans="1:39" s="128" customFormat="1" ht="12.75" x14ac:dyDescent="0.2">
      <c r="A41" s="123" t="s">
        <v>389</v>
      </c>
      <c r="B41" s="122">
        <v>17240</v>
      </c>
      <c r="C41" s="122">
        <v>2822</v>
      </c>
      <c r="D41" s="122">
        <v>2372</v>
      </c>
      <c r="E41" s="122">
        <v>0</v>
      </c>
      <c r="F41" s="122">
        <v>0</v>
      </c>
      <c r="G41" s="122">
        <v>-9.7589949353091399</v>
      </c>
      <c r="H41" s="122"/>
      <c r="I41" s="122">
        <v>5184.2410050646904</v>
      </c>
      <c r="J41" s="122">
        <v>89376315</v>
      </c>
      <c r="K41" s="56"/>
      <c r="L41" s="122"/>
      <c r="M41" s="124"/>
      <c r="N41" s="124"/>
      <c r="O41" s="124"/>
      <c r="P41" s="124"/>
      <c r="Q41" s="124"/>
      <c r="R41" s="124"/>
      <c r="S41" s="124"/>
      <c r="T41" s="125"/>
      <c r="U41" s="126"/>
      <c r="V41" s="125"/>
      <c r="W41" s="127"/>
      <c r="X41" s="127"/>
      <c r="Y41" s="127"/>
      <c r="AA41" s="129"/>
      <c r="AB41" s="129"/>
      <c r="AC41" s="129"/>
      <c r="AD41" s="130"/>
      <c r="AE41" s="129"/>
      <c r="AF41" s="129"/>
      <c r="AG41" s="129"/>
      <c r="AH41" s="129"/>
      <c r="AI41" s="129"/>
      <c r="AJ41" s="129"/>
      <c r="AK41" s="129"/>
      <c r="AM41" s="131"/>
    </row>
    <row r="42" spans="1:39" s="128" customFormat="1" ht="12.75" x14ac:dyDescent="0.2">
      <c r="A42" s="123" t="s">
        <v>390</v>
      </c>
      <c r="B42" s="122">
        <v>20717</v>
      </c>
      <c r="C42" s="122">
        <v>11982</v>
      </c>
      <c r="D42" s="122">
        <v>1036</v>
      </c>
      <c r="E42" s="122">
        <v>0</v>
      </c>
      <c r="F42" s="122">
        <v>0</v>
      </c>
      <c r="G42" s="122">
        <v>-9.7589949353091399</v>
      </c>
      <c r="H42" s="122"/>
      <c r="I42" s="122">
        <v>13008.241005064699</v>
      </c>
      <c r="J42" s="122">
        <v>269491729</v>
      </c>
      <c r="K42" s="56"/>
      <c r="L42" s="122"/>
      <c r="M42" s="124"/>
      <c r="N42" s="124"/>
      <c r="O42" s="124"/>
      <c r="P42" s="124"/>
      <c r="Q42" s="124"/>
      <c r="R42" s="124"/>
      <c r="S42" s="124"/>
      <c r="T42" s="125"/>
      <c r="U42" s="126"/>
      <c r="V42" s="125"/>
      <c r="W42" s="127"/>
      <c r="X42" s="127"/>
      <c r="Y42" s="127"/>
      <c r="AA42" s="129"/>
      <c r="AB42" s="129"/>
      <c r="AC42" s="129"/>
      <c r="AD42" s="130"/>
      <c r="AE42" s="129"/>
      <c r="AF42" s="129"/>
      <c r="AG42" s="129"/>
      <c r="AH42" s="129"/>
      <c r="AI42" s="129"/>
      <c r="AJ42" s="129"/>
      <c r="AK42" s="129"/>
      <c r="AM42" s="131"/>
    </row>
    <row r="43" spans="1:39" s="128" customFormat="1" ht="12.75" x14ac:dyDescent="0.2">
      <c r="A43" s="123" t="s">
        <v>385</v>
      </c>
      <c r="B43" s="122">
        <v>213891</v>
      </c>
      <c r="C43" s="122">
        <v>5201</v>
      </c>
      <c r="D43" s="122">
        <v>-3034</v>
      </c>
      <c r="E43" s="122">
        <v>0</v>
      </c>
      <c r="F43" s="122">
        <v>0</v>
      </c>
      <c r="G43" s="122">
        <v>-9.7589949353091399</v>
      </c>
      <c r="H43" s="122"/>
      <c r="I43" s="122">
        <v>2157.2410050646899</v>
      </c>
      <c r="J43" s="122">
        <v>461414436</v>
      </c>
      <c r="K43" s="56"/>
      <c r="L43" s="122"/>
      <c r="M43" s="124"/>
      <c r="N43" s="124"/>
      <c r="O43" s="124"/>
      <c r="P43" s="124"/>
      <c r="Q43" s="124"/>
      <c r="R43" s="124"/>
      <c r="S43" s="124"/>
      <c r="T43" s="125"/>
      <c r="U43" s="126"/>
      <c r="V43" s="125"/>
      <c r="W43" s="127"/>
      <c r="X43" s="127"/>
      <c r="Y43" s="127"/>
      <c r="AA43" s="129"/>
      <c r="AB43" s="129"/>
      <c r="AC43" s="129"/>
      <c r="AD43" s="130"/>
      <c r="AE43" s="129"/>
      <c r="AF43" s="129"/>
      <c r="AG43" s="129"/>
      <c r="AH43" s="129"/>
      <c r="AI43" s="129"/>
      <c r="AJ43" s="129"/>
      <c r="AK43" s="129"/>
      <c r="AM43" s="131"/>
    </row>
    <row r="44" spans="1:39" s="128" customFormat="1" ht="12.75" x14ac:dyDescent="0.2">
      <c r="A44" s="123" t="s">
        <v>391</v>
      </c>
      <c r="B44" s="122">
        <v>9372</v>
      </c>
      <c r="C44" s="122">
        <v>10487</v>
      </c>
      <c r="D44" s="122">
        <v>420</v>
      </c>
      <c r="E44" s="122">
        <v>0</v>
      </c>
      <c r="F44" s="122">
        <v>0</v>
      </c>
      <c r="G44" s="122">
        <v>-9.7589949353091399</v>
      </c>
      <c r="H44" s="122"/>
      <c r="I44" s="122">
        <v>10897.241005064699</v>
      </c>
      <c r="J44" s="122">
        <v>102128943</v>
      </c>
      <c r="K44" s="56"/>
      <c r="L44" s="122"/>
      <c r="M44" s="124"/>
      <c r="N44" s="124"/>
      <c r="O44" s="124"/>
      <c r="P44" s="124"/>
      <c r="Q44" s="124"/>
      <c r="R44" s="124"/>
      <c r="S44" s="124"/>
      <c r="T44" s="125"/>
      <c r="U44" s="126"/>
      <c r="V44" s="125"/>
      <c r="W44" s="127"/>
      <c r="X44" s="127"/>
      <c r="Y44" s="127"/>
      <c r="AA44" s="129"/>
      <c r="AB44" s="129"/>
      <c r="AC44" s="129"/>
      <c r="AD44" s="130"/>
      <c r="AE44" s="129"/>
      <c r="AF44" s="129"/>
      <c r="AG44" s="129"/>
      <c r="AH44" s="129"/>
      <c r="AI44" s="129"/>
      <c r="AJ44" s="129"/>
      <c r="AK44" s="129"/>
      <c r="AM44" s="131"/>
    </row>
    <row r="45" spans="1:39" s="128" customFormat="1" ht="12.75" x14ac:dyDescent="0.2">
      <c r="A45" s="123" t="s">
        <v>392</v>
      </c>
      <c r="B45" s="122">
        <v>21775</v>
      </c>
      <c r="C45" s="122">
        <v>6980</v>
      </c>
      <c r="D45" s="122">
        <v>-874</v>
      </c>
      <c r="E45" s="122">
        <v>0</v>
      </c>
      <c r="F45" s="122">
        <v>0</v>
      </c>
      <c r="G45" s="122">
        <v>-9.7589949353091399</v>
      </c>
      <c r="H45" s="122"/>
      <c r="I45" s="122">
        <v>6096.2410050646904</v>
      </c>
      <c r="J45" s="122">
        <v>132745648</v>
      </c>
      <c r="K45" s="56"/>
      <c r="L45" s="122"/>
      <c r="M45" s="124"/>
      <c r="N45" s="124"/>
      <c r="O45" s="124"/>
      <c r="P45" s="124"/>
      <c r="Q45" s="124"/>
      <c r="R45" s="124"/>
      <c r="S45" s="124"/>
      <c r="T45" s="125"/>
      <c r="U45" s="126"/>
      <c r="V45" s="125"/>
      <c r="W45" s="127"/>
      <c r="X45" s="127"/>
      <c r="Y45" s="127"/>
      <c r="AA45" s="129"/>
      <c r="AB45" s="129"/>
      <c r="AC45" s="129"/>
      <c r="AD45" s="130"/>
      <c r="AE45" s="129"/>
      <c r="AF45" s="129"/>
      <c r="AG45" s="129"/>
      <c r="AH45" s="129"/>
      <c r="AI45" s="129"/>
      <c r="AJ45" s="129"/>
      <c r="AK45" s="129"/>
      <c r="AM45" s="131"/>
    </row>
    <row r="46" spans="1:39" s="128" customFormat="1" ht="18.75" customHeight="1" x14ac:dyDescent="0.2">
      <c r="A46" s="18" t="s">
        <v>393</v>
      </c>
      <c r="B46" s="19"/>
      <c r="C46" s="19"/>
      <c r="D46" s="19"/>
      <c r="E46" s="19"/>
      <c r="F46" s="19"/>
      <c r="G46" s="19"/>
      <c r="H46" s="19"/>
      <c r="I46" s="122"/>
      <c r="J46" s="122"/>
      <c r="K46" s="56"/>
      <c r="L46" s="122"/>
      <c r="M46" s="124"/>
      <c r="N46" s="124"/>
      <c r="O46" s="124"/>
      <c r="P46" s="124"/>
      <c r="Q46" s="124"/>
      <c r="R46" s="124"/>
      <c r="S46" s="124"/>
      <c r="T46" s="125"/>
      <c r="U46" s="126"/>
      <c r="V46" s="125"/>
      <c r="W46" s="127"/>
      <c r="X46" s="127"/>
      <c r="Y46" s="127"/>
      <c r="AA46" s="129"/>
      <c r="AB46" s="129"/>
      <c r="AC46" s="129"/>
      <c r="AD46" s="130"/>
      <c r="AE46" s="129"/>
      <c r="AF46" s="129"/>
      <c r="AG46" s="129"/>
      <c r="AH46" s="129"/>
      <c r="AI46" s="129"/>
      <c r="AJ46" s="129"/>
      <c r="AK46" s="129"/>
      <c r="AM46" s="131"/>
    </row>
    <row r="47" spans="1:39" s="128" customFormat="1" ht="12.75" x14ac:dyDescent="0.2">
      <c r="A47" s="123" t="s">
        <v>394</v>
      </c>
      <c r="B47" s="122">
        <v>103295</v>
      </c>
      <c r="C47" s="122">
        <v>12145</v>
      </c>
      <c r="D47" s="122">
        <v>2052</v>
      </c>
      <c r="E47" s="122">
        <v>0</v>
      </c>
      <c r="F47" s="122">
        <v>0</v>
      </c>
      <c r="G47" s="122">
        <v>-9.7589949353091399</v>
      </c>
      <c r="H47" s="122"/>
      <c r="I47" s="122">
        <v>14187.241005064699</v>
      </c>
      <c r="J47" s="122">
        <v>1465471060</v>
      </c>
      <c r="K47" s="56"/>
      <c r="L47" s="122"/>
      <c r="M47" s="124"/>
      <c r="N47" s="124"/>
      <c r="O47" s="124"/>
      <c r="P47" s="124"/>
      <c r="Q47" s="124"/>
      <c r="R47" s="124"/>
      <c r="S47" s="124"/>
      <c r="T47" s="125"/>
      <c r="U47" s="126"/>
      <c r="V47" s="125"/>
      <c r="W47" s="127"/>
      <c r="X47" s="127"/>
      <c r="Y47" s="127"/>
      <c r="AA47" s="129"/>
      <c r="AB47" s="129"/>
      <c r="AC47" s="129"/>
      <c r="AD47" s="130"/>
      <c r="AE47" s="129"/>
      <c r="AF47" s="129"/>
      <c r="AG47" s="129"/>
      <c r="AH47" s="129"/>
      <c r="AI47" s="129"/>
      <c r="AJ47" s="129"/>
      <c r="AK47" s="129"/>
      <c r="AM47" s="131"/>
    </row>
    <row r="48" spans="1:39" s="128" customFormat="1" ht="12.75" x14ac:dyDescent="0.2">
      <c r="A48" s="123" t="s">
        <v>395</v>
      </c>
      <c r="B48" s="122">
        <v>16692</v>
      </c>
      <c r="C48" s="122">
        <v>14442</v>
      </c>
      <c r="D48" s="122">
        <v>1760</v>
      </c>
      <c r="E48" s="122">
        <v>0</v>
      </c>
      <c r="F48" s="122">
        <v>0</v>
      </c>
      <c r="G48" s="122">
        <v>-9.7589949353091399</v>
      </c>
      <c r="H48" s="122"/>
      <c r="I48" s="122">
        <v>16192.241005064699</v>
      </c>
      <c r="J48" s="122">
        <v>270280887</v>
      </c>
      <c r="K48" s="56"/>
      <c r="L48" s="122"/>
      <c r="M48" s="124"/>
      <c r="N48" s="124"/>
      <c r="O48" s="124"/>
      <c r="P48" s="124"/>
      <c r="Q48" s="124"/>
      <c r="R48" s="124"/>
      <c r="S48" s="124"/>
      <c r="T48" s="125"/>
      <c r="U48" s="126"/>
      <c r="V48" s="125"/>
      <c r="W48" s="127"/>
      <c r="X48" s="127"/>
      <c r="Y48" s="127"/>
      <c r="AA48" s="129"/>
      <c r="AB48" s="129"/>
      <c r="AC48" s="129"/>
      <c r="AD48" s="130"/>
      <c r="AE48" s="129"/>
      <c r="AF48" s="129"/>
      <c r="AG48" s="129"/>
      <c r="AH48" s="129"/>
      <c r="AI48" s="129"/>
      <c r="AJ48" s="129"/>
      <c r="AK48" s="129"/>
      <c r="AM48" s="131"/>
    </row>
    <row r="49" spans="1:39" s="128" customFormat="1" ht="12.75" x14ac:dyDescent="0.2">
      <c r="A49" s="123" t="s">
        <v>396</v>
      </c>
      <c r="B49" s="122">
        <v>10838</v>
      </c>
      <c r="C49" s="122">
        <v>9392</v>
      </c>
      <c r="D49" s="122">
        <v>-636</v>
      </c>
      <c r="E49" s="122">
        <v>0</v>
      </c>
      <c r="F49" s="122">
        <v>0</v>
      </c>
      <c r="G49" s="122">
        <v>-9.7589949353091399</v>
      </c>
      <c r="H49" s="122"/>
      <c r="I49" s="122">
        <v>8746.2410050646904</v>
      </c>
      <c r="J49" s="122">
        <v>94791760</v>
      </c>
      <c r="K49" s="56"/>
      <c r="L49" s="122"/>
      <c r="M49" s="124"/>
      <c r="N49" s="124"/>
      <c r="O49" s="124"/>
      <c r="P49" s="124"/>
      <c r="Q49" s="124"/>
      <c r="R49" s="124"/>
      <c r="S49" s="124"/>
      <c r="T49" s="125"/>
      <c r="U49" s="126"/>
      <c r="V49" s="125"/>
      <c r="W49" s="127"/>
      <c r="X49" s="127"/>
      <c r="Y49" s="127"/>
      <c r="AA49" s="129"/>
      <c r="AB49" s="129"/>
      <c r="AC49" s="129"/>
      <c r="AD49" s="130"/>
      <c r="AE49" s="129"/>
      <c r="AF49" s="129"/>
      <c r="AG49" s="129"/>
      <c r="AH49" s="129"/>
      <c r="AI49" s="129"/>
      <c r="AJ49" s="129"/>
      <c r="AK49" s="129"/>
      <c r="AM49" s="131"/>
    </row>
    <row r="50" spans="1:39" s="128" customFormat="1" ht="12.75" x14ac:dyDescent="0.2">
      <c r="A50" s="123" t="s">
        <v>397</v>
      </c>
      <c r="B50" s="122">
        <v>33611</v>
      </c>
      <c r="C50" s="122">
        <v>12012</v>
      </c>
      <c r="D50" s="122">
        <v>2477</v>
      </c>
      <c r="E50" s="122">
        <v>0</v>
      </c>
      <c r="F50" s="122">
        <v>0</v>
      </c>
      <c r="G50" s="122">
        <v>-9.7589949353091399</v>
      </c>
      <c r="H50" s="122"/>
      <c r="I50" s="122">
        <v>14479.241005064699</v>
      </c>
      <c r="J50" s="122">
        <v>486661769</v>
      </c>
      <c r="K50" s="56"/>
      <c r="L50" s="122"/>
      <c r="M50" s="124"/>
      <c r="N50" s="124"/>
      <c r="O50" s="124"/>
      <c r="P50" s="124"/>
      <c r="Q50" s="124"/>
      <c r="R50" s="124"/>
      <c r="S50" s="124"/>
      <c r="T50" s="125"/>
      <c r="U50" s="126"/>
      <c r="V50" s="125"/>
      <c r="W50" s="127"/>
      <c r="X50" s="127"/>
      <c r="Y50" s="127"/>
      <c r="AA50" s="129"/>
      <c r="AB50" s="129"/>
      <c r="AC50" s="129"/>
      <c r="AD50" s="130"/>
      <c r="AE50" s="129"/>
      <c r="AF50" s="129"/>
      <c r="AG50" s="129"/>
      <c r="AH50" s="129"/>
      <c r="AI50" s="129"/>
      <c r="AJ50" s="129"/>
      <c r="AK50" s="129"/>
      <c r="AM50" s="131"/>
    </row>
    <row r="51" spans="1:39" s="128" customFormat="1" ht="12.75" x14ac:dyDescent="0.2">
      <c r="A51" s="123" t="s">
        <v>398</v>
      </c>
      <c r="B51" s="122">
        <v>54833</v>
      </c>
      <c r="C51" s="122">
        <v>7760</v>
      </c>
      <c r="D51" s="122">
        <v>649</v>
      </c>
      <c r="E51" s="122">
        <v>0</v>
      </c>
      <c r="F51" s="122">
        <v>0</v>
      </c>
      <c r="G51" s="122">
        <v>-9.7589949353091399</v>
      </c>
      <c r="H51" s="122"/>
      <c r="I51" s="122">
        <v>8399.2410050646904</v>
      </c>
      <c r="J51" s="122">
        <v>460555582</v>
      </c>
      <c r="K51" s="56"/>
      <c r="L51" s="122"/>
      <c r="M51" s="124"/>
      <c r="N51" s="124"/>
      <c r="O51" s="124"/>
      <c r="P51" s="124"/>
      <c r="Q51" s="124"/>
      <c r="R51" s="124"/>
      <c r="S51" s="124"/>
      <c r="T51" s="125"/>
      <c r="U51" s="126"/>
      <c r="V51" s="125"/>
      <c r="W51" s="127"/>
      <c r="X51" s="127"/>
      <c r="Y51" s="127"/>
      <c r="AA51" s="129"/>
      <c r="AB51" s="129"/>
      <c r="AC51" s="129"/>
      <c r="AD51" s="130"/>
      <c r="AE51" s="129"/>
      <c r="AF51" s="129"/>
      <c r="AG51" s="129"/>
      <c r="AH51" s="129"/>
      <c r="AI51" s="129"/>
      <c r="AJ51" s="129"/>
      <c r="AK51" s="129"/>
      <c r="AM51" s="131"/>
    </row>
    <row r="52" spans="1:39" s="128" customFormat="1" ht="12.75" x14ac:dyDescent="0.2">
      <c r="A52" s="123" t="s">
        <v>399</v>
      </c>
      <c r="B52" s="122">
        <v>11847</v>
      </c>
      <c r="C52" s="122">
        <v>8734</v>
      </c>
      <c r="D52" s="122">
        <v>-2234</v>
      </c>
      <c r="E52" s="122">
        <v>0</v>
      </c>
      <c r="F52" s="122">
        <v>0</v>
      </c>
      <c r="G52" s="122">
        <v>-9.7589949353091399</v>
      </c>
      <c r="H52" s="122"/>
      <c r="I52" s="122">
        <v>6490.2410050646904</v>
      </c>
      <c r="J52" s="122">
        <v>76889885</v>
      </c>
      <c r="K52" s="56"/>
      <c r="L52" s="122"/>
      <c r="M52" s="124"/>
      <c r="N52" s="124"/>
      <c r="O52" s="124"/>
      <c r="P52" s="124"/>
      <c r="Q52" s="124"/>
      <c r="R52" s="124"/>
      <c r="S52" s="124"/>
      <c r="T52" s="125"/>
      <c r="U52" s="126"/>
      <c r="V52" s="125"/>
      <c r="W52" s="127"/>
      <c r="X52" s="127"/>
      <c r="Y52" s="127"/>
      <c r="AA52" s="129"/>
      <c r="AB52" s="129"/>
      <c r="AC52" s="129"/>
      <c r="AD52" s="130"/>
      <c r="AE52" s="129"/>
      <c r="AF52" s="129"/>
      <c r="AG52" s="129"/>
      <c r="AH52" s="129"/>
      <c r="AI52" s="129"/>
      <c r="AJ52" s="129"/>
      <c r="AK52" s="129"/>
      <c r="AM52" s="131"/>
    </row>
    <row r="53" spans="1:39" s="128" customFormat="1" ht="12.75" x14ac:dyDescent="0.2">
      <c r="A53" s="123" t="s">
        <v>400</v>
      </c>
      <c r="B53" s="122">
        <v>34527</v>
      </c>
      <c r="C53" s="122">
        <v>5627</v>
      </c>
      <c r="D53" s="122">
        <v>-166</v>
      </c>
      <c r="E53" s="122">
        <v>0</v>
      </c>
      <c r="F53" s="122">
        <v>0</v>
      </c>
      <c r="G53" s="122">
        <v>-9.7589949353091399</v>
      </c>
      <c r="H53" s="122"/>
      <c r="I53" s="122">
        <v>5451.2410050646904</v>
      </c>
      <c r="J53" s="122">
        <v>188214998</v>
      </c>
      <c r="K53" s="56"/>
      <c r="L53" s="122"/>
      <c r="M53" s="124"/>
      <c r="N53" s="124"/>
      <c r="O53" s="124"/>
      <c r="P53" s="124"/>
      <c r="Q53" s="124"/>
      <c r="R53" s="124"/>
      <c r="S53" s="124"/>
      <c r="T53" s="125"/>
      <c r="U53" s="126"/>
      <c r="V53" s="125"/>
      <c r="W53" s="127"/>
      <c r="X53" s="127"/>
      <c r="Y53" s="127"/>
      <c r="AA53" s="129"/>
      <c r="AB53" s="129"/>
      <c r="AC53" s="129"/>
      <c r="AD53" s="130"/>
      <c r="AE53" s="129"/>
      <c r="AF53" s="129"/>
      <c r="AG53" s="129"/>
      <c r="AH53" s="129"/>
      <c r="AI53" s="129"/>
      <c r="AJ53" s="129"/>
      <c r="AK53" s="129"/>
      <c r="AM53" s="131"/>
    </row>
    <row r="54" spans="1:39" s="128" customFormat="1" ht="12.75" x14ac:dyDescent="0.2">
      <c r="A54" s="123" t="s">
        <v>401</v>
      </c>
      <c r="B54" s="122">
        <v>12371</v>
      </c>
      <c r="C54" s="122">
        <v>4073</v>
      </c>
      <c r="D54" s="122">
        <v>-1663</v>
      </c>
      <c r="E54" s="122">
        <v>0</v>
      </c>
      <c r="F54" s="122">
        <v>0</v>
      </c>
      <c r="G54" s="122">
        <v>-9.7589949353091399</v>
      </c>
      <c r="H54" s="122"/>
      <c r="I54" s="122">
        <v>2400.2410050646899</v>
      </c>
      <c r="J54" s="122">
        <v>29693381</v>
      </c>
      <c r="K54" s="56"/>
      <c r="L54" s="122"/>
      <c r="M54" s="124"/>
      <c r="N54" s="124"/>
      <c r="O54" s="124"/>
      <c r="P54" s="124"/>
      <c r="Q54" s="124"/>
      <c r="R54" s="124"/>
      <c r="S54" s="124"/>
      <c r="T54" s="125"/>
      <c r="U54" s="126"/>
      <c r="V54" s="125"/>
      <c r="W54" s="127"/>
      <c r="X54" s="127"/>
      <c r="Y54" s="127"/>
      <c r="AA54" s="129"/>
      <c r="AB54" s="129"/>
      <c r="AC54" s="129"/>
      <c r="AD54" s="130"/>
      <c r="AE54" s="129"/>
      <c r="AF54" s="129"/>
      <c r="AG54" s="129"/>
      <c r="AH54" s="129"/>
      <c r="AI54" s="129"/>
      <c r="AJ54" s="129"/>
      <c r="AK54" s="129"/>
      <c r="AM54" s="131"/>
    </row>
    <row r="55" spans="1:39" s="128" customFormat="1" ht="12.75" x14ac:dyDescent="0.2">
      <c r="A55" s="123" t="s">
        <v>402</v>
      </c>
      <c r="B55" s="122">
        <v>9072</v>
      </c>
      <c r="C55" s="122">
        <v>13775</v>
      </c>
      <c r="D55" s="122">
        <v>1109</v>
      </c>
      <c r="E55" s="122">
        <v>0</v>
      </c>
      <c r="F55" s="122">
        <v>0</v>
      </c>
      <c r="G55" s="122">
        <v>-9.7589949353091399</v>
      </c>
      <c r="H55" s="122"/>
      <c r="I55" s="122">
        <v>14874.241005064699</v>
      </c>
      <c r="J55" s="122">
        <v>134939114</v>
      </c>
      <c r="K55" s="56"/>
      <c r="L55" s="122"/>
      <c r="M55" s="124"/>
      <c r="N55" s="124"/>
      <c r="O55" s="124"/>
      <c r="P55" s="124"/>
      <c r="Q55" s="124"/>
      <c r="R55" s="124"/>
      <c r="S55" s="124"/>
      <c r="T55" s="125"/>
      <c r="U55" s="126"/>
      <c r="V55" s="125"/>
      <c r="W55" s="127"/>
      <c r="X55" s="127"/>
      <c r="Y55" s="127"/>
      <c r="AA55" s="129"/>
      <c r="AB55" s="129"/>
      <c r="AC55" s="129"/>
      <c r="AD55" s="130"/>
      <c r="AE55" s="129"/>
      <c r="AF55" s="129"/>
      <c r="AG55" s="129"/>
      <c r="AH55" s="129"/>
      <c r="AI55" s="129"/>
      <c r="AJ55" s="129"/>
      <c r="AK55" s="129"/>
      <c r="AM55" s="131"/>
    </row>
    <row r="56" spans="1:39" s="128" customFormat="1" ht="18.75" customHeight="1" x14ac:dyDescent="0.2">
      <c r="A56" s="18" t="s">
        <v>403</v>
      </c>
      <c r="B56" s="19"/>
      <c r="C56" s="19"/>
      <c r="D56" s="19"/>
      <c r="E56" s="19"/>
      <c r="F56" s="19"/>
      <c r="G56" s="19"/>
      <c r="H56" s="19"/>
      <c r="I56" s="122"/>
      <c r="J56" s="122"/>
      <c r="K56" s="56"/>
      <c r="L56" s="122"/>
      <c r="M56" s="124"/>
      <c r="N56" s="124"/>
      <c r="O56" s="124"/>
      <c r="P56" s="124"/>
      <c r="Q56" s="124"/>
      <c r="R56" s="124"/>
      <c r="S56" s="124"/>
      <c r="T56" s="125"/>
      <c r="U56" s="126"/>
      <c r="V56" s="125"/>
      <c r="W56" s="127"/>
      <c r="X56" s="127"/>
      <c r="Y56" s="127"/>
      <c r="AA56" s="129"/>
      <c r="AB56" s="129"/>
      <c r="AC56" s="129"/>
      <c r="AD56" s="130"/>
      <c r="AE56" s="129"/>
      <c r="AF56" s="129"/>
      <c r="AG56" s="129"/>
      <c r="AH56" s="129"/>
      <c r="AI56" s="129"/>
      <c r="AJ56" s="129"/>
      <c r="AK56" s="129"/>
      <c r="AM56" s="131"/>
    </row>
    <row r="57" spans="1:39" s="128" customFormat="1" ht="12.75" x14ac:dyDescent="0.2">
      <c r="A57" s="123" t="s">
        <v>404</v>
      </c>
      <c r="B57" s="122">
        <v>5351</v>
      </c>
      <c r="C57" s="122">
        <v>10435</v>
      </c>
      <c r="D57" s="122">
        <v>-66</v>
      </c>
      <c r="E57" s="122">
        <v>0</v>
      </c>
      <c r="F57" s="122">
        <v>0</v>
      </c>
      <c r="G57" s="122">
        <v>-9.7589949353091399</v>
      </c>
      <c r="H57" s="122"/>
      <c r="I57" s="122">
        <v>10359.241005064699</v>
      </c>
      <c r="J57" s="122">
        <v>55432299</v>
      </c>
      <c r="K57" s="56"/>
      <c r="L57" s="122"/>
      <c r="M57" s="124"/>
      <c r="N57" s="124"/>
      <c r="O57" s="124"/>
      <c r="P57" s="124"/>
      <c r="Q57" s="124"/>
      <c r="R57" s="124"/>
      <c r="S57" s="124"/>
      <c r="T57" s="125"/>
      <c r="U57" s="126"/>
      <c r="V57" s="125"/>
      <c r="W57" s="127"/>
      <c r="X57" s="127"/>
      <c r="Y57" s="127"/>
      <c r="AA57" s="129"/>
      <c r="AB57" s="129"/>
      <c r="AC57" s="129"/>
      <c r="AD57" s="130"/>
      <c r="AE57" s="129"/>
      <c r="AF57" s="129"/>
      <c r="AG57" s="129"/>
      <c r="AH57" s="129"/>
      <c r="AI57" s="129"/>
      <c r="AJ57" s="129"/>
      <c r="AK57" s="129"/>
      <c r="AM57" s="131"/>
    </row>
    <row r="58" spans="1:39" s="128" customFormat="1" ht="12.75" x14ac:dyDescent="0.2">
      <c r="A58" s="123" t="s">
        <v>405</v>
      </c>
      <c r="B58" s="122">
        <v>21404</v>
      </c>
      <c r="C58" s="122">
        <v>9032</v>
      </c>
      <c r="D58" s="122">
        <v>278</v>
      </c>
      <c r="E58" s="122">
        <v>0</v>
      </c>
      <c r="F58" s="122">
        <v>0</v>
      </c>
      <c r="G58" s="122">
        <v>-9.7589949353091399</v>
      </c>
      <c r="H58" s="122"/>
      <c r="I58" s="122">
        <v>9300.2410050646904</v>
      </c>
      <c r="J58" s="122">
        <v>199062358</v>
      </c>
      <c r="K58" s="56"/>
      <c r="L58" s="122"/>
      <c r="M58" s="124"/>
      <c r="N58" s="124"/>
      <c r="O58" s="124"/>
      <c r="P58" s="124"/>
      <c r="Q58" s="124"/>
      <c r="R58" s="124"/>
      <c r="S58" s="124"/>
      <c r="T58" s="125"/>
      <c r="U58" s="126"/>
      <c r="V58" s="125"/>
      <c r="W58" s="127"/>
      <c r="X58" s="127"/>
      <c r="Y58" s="127"/>
      <c r="AA58" s="129"/>
      <c r="AB58" s="129"/>
      <c r="AC58" s="129"/>
      <c r="AD58" s="130"/>
      <c r="AE58" s="129"/>
      <c r="AF58" s="129"/>
      <c r="AG58" s="129"/>
      <c r="AH58" s="129"/>
      <c r="AI58" s="129"/>
      <c r="AJ58" s="129"/>
      <c r="AK58" s="129"/>
      <c r="AM58" s="131"/>
    </row>
    <row r="59" spans="1:39" s="128" customFormat="1" ht="12.75" x14ac:dyDescent="0.2">
      <c r="A59" s="123" t="s">
        <v>406</v>
      </c>
      <c r="B59" s="122">
        <v>9882</v>
      </c>
      <c r="C59" s="122">
        <v>10608</v>
      </c>
      <c r="D59" s="122">
        <v>1754</v>
      </c>
      <c r="E59" s="122">
        <v>0</v>
      </c>
      <c r="F59" s="122">
        <v>0</v>
      </c>
      <c r="G59" s="122">
        <v>-9.7589949353091399</v>
      </c>
      <c r="H59" s="122"/>
      <c r="I59" s="122">
        <v>12352.241005064699</v>
      </c>
      <c r="J59" s="122">
        <v>122064846</v>
      </c>
      <c r="K59" s="56"/>
      <c r="L59" s="122"/>
      <c r="M59" s="124"/>
      <c r="N59" s="124"/>
      <c r="O59" s="124"/>
      <c r="P59" s="124"/>
      <c r="Q59" s="124"/>
      <c r="R59" s="124"/>
      <c r="S59" s="124"/>
      <c r="T59" s="125"/>
      <c r="U59" s="126"/>
      <c r="V59" s="125"/>
      <c r="W59" s="127"/>
      <c r="X59" s="127"/>
      <c r="Y59" s="127"/>
      <c r="AA59" s="129"/>
      <c r="AB59" s="129"/>
      <c r="AC59" s="129"/>
      <c r="AD59" s="130"/>
      <c r="AE59" s="129"/>
      <c r="AF59" s="129"/>
      <c r="AG59" s="129"/>
      <c r="AH59" s="129"/>
      <c r="AI59" s="129"/>
      <c r="AJ59" s="129"/>
      <c r="AK59" s="129"/>
      <c r="AM59" s="131"/>
    </row>
    <row r="60" spans="1:39" s="128" customFormat="1" ht="12.75" x14ac:dyDescent="0.2">
      <c r="A60" s="123" t="s">
        <v>407</v>
      </c>
      <c r="B60" s="122">
        <v>155539</v>
      </c>
      <c r="C60" s="122">
        <v>6600</v>
      </c>
      <c r="D60" s="122">
        <v>-1914</v>
      </c>
      <c r="E60" s="122">
        <v>0</v>
      </c>
      <c r="F60" s="122">
        <v>0</v>
      </c>
      <c r="G60" s="122">
        <v>-9.7589949353091399</v>
      </c>
      <c r="H60" s="122"/>
      <c r="I60" s="122">
        <v>4676.2410050646904</v>
      </c>
      <c r="J60" s="122">
        <v>727337850</v>
      </c>
      <c r="K60" s="56"/>
      <c r="L60" s="122"/>
      <c r="M60" s="124"/>
      <c r="N60" s="124"/>
      <c r="O60" s="124"/>
      <c r="P60" s="124"/>
      <c r="Q60" s="124"/>
      <c r="R60" s="124"/>
      <c r="S60" s="124"/>
      <c r="T60" s="125"/>
      <c r="U60" s="126"/>
      <c r="V60" s="125"/>
      <c r="W60" s="127"/>
      <c r="X60" s="127"/>
      <c r="Y60" s="127"/>
      <c r="AA60" s="129"/>
      <c r="AB60" s="129"/>
      <c r="AC60" s="129"/>
      <c r="AD60" s="130"/>
      <c r="AE60" s="129"/>
      <c r="AF60" s="129"/>
      <c r="AG60" s="129"/>
      <c r="AH60" s="129"/>
      <c r="AI60" s="129"/>
      <c r="AJ60" s="129"/>
      <c r="AK60" s="129"/>
      <c r="AM60" s="131"/>
    </row>
    <row r="61" spans="1:39" s="128" customFormat="1" ht="12.75" x14ac:dyDescent="0.2">
      <c r="A61" s="123" t="s">
        <v>408</v>
      </c>
      <c r="B61" s="122">
        <v>26649</v>
      </c>
      <c r="C61" s="122">
        <v>9085</v>
      </c>
      <c r="D61" s="122">
        <v>-232</v>
      </c>
      <c r="E61" s="122">
        <v>0</v>
      </c>
      <c r="F61" s="122">
        <v>0</v>
      </c>
      <c r="G61" s="122">
        <v>-9.7589949353091399</v>
      </c>
      <c r="H61" s="122"/>
      <c r="I61" s="122">
        <v>8843.2410050646904</v>
      </c>
      <c r="J61" s="122">
        <v>235663530</v>
      </c>
      <c r="K61" s="56"/>
      <c r="L61" s="122"/>
      <c r="M61" s="124"/>
      <c r="N61" s="124"/>
      <c r="O61" s="124"/>
      <c r="P61" s="124"/>
      <c r="Q61" s="124"/>
      <c r="R61" s="124"/>
      <c r="S61" s="124"/>
      <c r="T61" s="125"/>
      <c r="U61" s="126"/>
      <c r="V61" s="125"/>
      <c r="W61" s="127"/>
      <c r="X61" s="127"/>
      <c r="Y61" s="127"/>
      <c r="AA61" s="129"/>
      <c r="AB61" s="129"/>
      <c r="AC61" s="129"/>
      <c r="AD61" s="130"/>
      <c r="AE61" s="129"/>
      <c r="AF61" s="129"/>
      <c r="AG61" s="129"/>
      <c r="AH61" s="129"/>
      <c r="AI61" s="129"/>
      <c r="AJ61" s="129"/>
      <c r="AK61" s="129"/>
      <c r="AM61" s="131"/>
    </row>
    <row r="62" spans="1:39" s="128" customFormat="1" ht="12.75" x14ac:dyDescent="0.2">
      <c r="A62" s="123" t="s">
        <v>409</v>
      </c>
      <c r="B62" s="122">
        <v>43235</v>
      </c>
      <c r="C62" s="122">
        <v>10516</v>
      </c>
      <c r="D62" s="122">
        <v>-734</v>
      </c>
      <c r="E62" s="122">
        <v>0</v>
      </c>
      <c r="F62" s="122">
        <v>0</v>
      </c>
      <c r="G62" s="122">
        <v>-9.7589949353091399</v>
      </c>
      <c r="H62" s="122"/>
      <c r="I62" s="122">
        <v>9772.2410050646904</v>
      </c>
      <c r="J62" s="122">
        <v>422502840</v>
      </c>
      <c r="K62" s="56"/>
      <c r="L62" s="122"/>
      <c r="M62" s="124"/>
      <c r="N62" s="124"/>
      <c r="O62" s="124"/>
      <c r="P62" s="124"/>
      <c r="Q62" s="124"/>
      <c r="R62" s="124"/>
      <c r="S62" s="124"/>
      <c r="T62" s="125"/>
      <c r="U62" s="126"/>
      <c r="V62" s="125"/>
      <c r="W62" s="127"/>
      <c r="X62" s="127"/>
      <c r="Y62" s="127"/>
      <c r="AA62" s="129"/>
      <c r="AB62" s="129"/>
      <c r="AC62" s="129"/>
      <c r="AD62" s="130"/>
      <c r="AE62" s="129"/>
      <c r="AF62" s="129"/>
      <c r="AG62" s="129"/>
      <c r="AH62" s="129"/>
      <c r="AI62" s="129"/>
      <c r="AJ62" s="129"/>
      <c r="AK62" s="129"/>
      <c r="AM62" s="131"/>
    </row>
    <row r="63" spans="1:39" s="128" customFormat="1" ht="12.75" x14ac:dyDescent="0.2">
      <c r="A63" s="123" t="s">
        <v>410</v>
      </c>
      <c r="B63" s="122">
        <v>138817</v>
      </c>
      <c r="C63" s="122">
        <v>9926</v>
      </c>
      <c r="D63" s="122">
        <v>677</v>
      </c>
      <c r="E63" s="122">
        <v>0</v>
      </c>
      <c r="F63" s="122">
        <v>0</v>
      </c>
      <c r="G63" s="122">
        <v>-9.7589949353091399</v>
      </c>
      <c r="H63" s="122"/>
      <c r="I63" s="122">
        <v>10593.241005064699</v>
      </c>
      <c r="J63" s="122">
        <v>1470521937</v>
      </c>
      <c r="K63" s="56"/>
      <c r="L63" s="122"/>
      <c r="M63" s="124"/>
      <c r="N63" s="124"/>
      <c r="O63" s="124"/>
      <c r="P63" s="124"/>
      <c r="Q63" s="124"/>
      <c r="R63" s="124"/>
      <c r="S63" s="124"/>
      <c r="T63" s="125"/>
      <c r="U63" s="126"/>
      <c r="V63" s="125"/>
      <c r="W63" s="127"/>
      <c r="X63" s="127"/>
      <c r="Y63" s="127"/>
      <c r="AA63" s="129"/>
      <c r="AB63" s="129"/>
      <c r="AC63" s="129"/>
      <c r="AD63" s="130"/>
      <c r="AE63" s="129"/>
      <c r="AF63" s="129"/>
      <c r="AG63" s="129"/>
      <c r="AH63" s="129"/>
      <c r="AI63" s="129"/>
      <c r="AJ63" s="129"/>
      <c r="AK63" s="129"/>
      <c r="AM63" s="131"/>
    </row>
    <row r="64" spans="1:39" s="128" customFormat="1" ht="12.75" x14ac:dyDescent="0.2">
      <c r="A64" s="123" t="s">
        <v>411</v>
      </c>
      <c r="B64" s="122">
        <v>14397</v>
      </c>
      <c r="C64" s="122">
        <v>7592</v>
      </c>
      <c r="D64" s="122">
        <v>-544</v>
      </c>
      <c r="E64" s="122">
        <v>0</v>
      </c>
      <c r="F64" s="122">
        <v>0</v>
      </c>
      <c r="G64" s="122">
        <v>-9.7589949353091399</v>
      </c>
      <c r="H64" s="122"/>
      <c r="I64" s="122">
        <v>7038.2410050646904</v>
      </c>
      <c r="J64" s="122">
        <v>101329556</v>
      </c>
      <c r="K64" s="56"/>
      <c r="L64" s="122"/>
      <c r="M64" s="124"/>
      <c r="N64" s="124"/>
      <c r="O64" s="124"/>
      <c r="P64" s="124"/>
      <c r="Q64" s="124"/>
      <c r="R64" s="124"/>
      <c r="S64" s="124"/>
      <c r="T64" s="125"/>
      <c r="U64" s="126"/>
      <c r="V64" s="125"/>
      <c r="W64" s="127"/>
      <c r="X64" s="127"/>
      <c r="Y64" s="127"/>
      <c r="AA64" s="129"/>
      <c r="AB64" s="129"/>
      <c r="AC64" s="129"/>
      <c r="AD64" s="130"/>
      <c r="AE64" s="129"/>
      <c r="AF64" s="129"/>
      <c r="AG64" s="129"/>
      <c r="AH64" s="129"/>
      <c r="AI64" s="129"/>
      <c r="AJ64" s="129"/>
      <c r="AK64" s="129"/>
      <c r="AM64" s="131"/>
    </row>
    <row r="65" spans="1:39" s="128" customFormat="1" ht="12.75" x14ac:dyDescent="0.2">
      <c r="A65" s="123" t="s">
        <v>412</v>
      </c>
      <c r="B65" s="122">
        <v>7348</v>
      </c>
      <c r="C65" s="122">
        <v>7737</v>
      </c>
      <c r="D65" s="122">
        <v>1061</v>
      </c>
      <c r="E65" s="122">
        <v>0</v>
      </c>
      <c r="F65" s="122">
        <v>0</v>
      </c>
      <c r="G65" s="122">
        <v>-9.7589949353091399</v>
      </c>
      <c r="H65" s="122"/>
      <c r="I65" s="122">
        <v>8788.2410050646904</v>
      </c>
      <c r="J65" s="122">
        <v>64575995</v>
      </c>
      <c r="K65" s="56"/>
      <c r="L65" s="122"/>
      <c r="M65" s="124"/>
      <c r="N65" s="124"/>
      <c r="O65" s="124"/>
      <c r="P65" s="124"/>
      <c r="Q65" s="124"/>
      <c r="R65" s="124"/>
      <c r="S65" s="124"/>
      <c r="T65" s="125"/>
      <c r="U65" s="126"/>
      <c r="V65" s="125"/>
      <c r="W65" s="127"/>
      <c r="X65" s="127"/>
      <c r="Y65" s="127"/>
      <c r="AA65" s="129"/>
      <c r="AB65" s="129"/>
      <c r="AC65" s="129"/>
      <c r="AD65" s="130"/>
      <c r="AE65" s="129"/>
      <c r="AF65" s="129"/>
      <c r="AG65" s="129"/>
      <c r="AH65" s="129"/>
      <c r="AI65" s="129"/>
      <c r="AJ65" s="129"/>
      <c r="AK65" s="129"/>
      <c r="AM65" s="131"/>
    </row>
    <row r="66" spans="1:39" s="128" customFormat="1" ht="12.75" x14ac:dyDescent="0.2">
      <c r="A66" s="123" t="s">
        <v>413</v>
      </c>
      <c r="B66" s="122">
        <v>7756</v>
      </c>
      <c r="C66" s="122">
        <v>12527</v>
      </c>
      <c r="D66" s="122">
        <v>-509</v>
      </c>
      <c r="E66" s="122">
        <v>0</v>
      </c>
      <c r="F66" s="122">
        <v>0</v>
      </c>
      <c r="G66" s="122">
        <v>-9.7589949353091399</v>
      </c>
      <c r="H66" s="122"/>
      <c r="I66" s="122">
        <v>12008.241005064699</v>
      </c>
      <c r="J66" s="122">
        <v>93135917</v>
      </c>
      <c r="K66" s="56"/>
      <c r="L66" s="122"/>
      <c r="M66" s="124"/>
      <c r="N66" s="124"/>
      <c r="O66" s="124"/>
      <c r="P66" s="124"/>
      <c r="Q66" s="124"/>
      <c r="R66" s="124"/>
      <c r="S66" s="124"/>
      <c r="T66" s="125"/>
      <c r="U66" s="126"/>
      <c r="V66" s="125"/>
      <c r="W66" s="127"/>
      <c r="X66" s="127"/>
      <c r="Y66" s="127"/>
      <c r="AA66" s="129"/>
      <c r="AB66" s="129"/>
      <c r="AC66" s="129"/>
      <c r="AD66" s="130"/>
      <c r="AE66" s="129"/>
      <c r="AF66" s="129"/>
      <c r="AG66" s="129"/>
      <c r="AH66" s="129"/>
      <c r="AI66" s="129"/>
      <c r="AJ66" s="129"/>
      <c r="AK66" s="129"/>
      <c r="AM66" s="131"/>
    </row>
    <row r="67" spans="1:39" s="128" customFormat="1" ht="12.75" x14ac:dyDescent="0.2">
      <c r="A67" s="123" t="s">
        <v>414</v>
      </c>
      <c r="B67" s="122">
        <v>3665</v>
      </c>
      <c r="C67" s="122">
        <v>11369</v>
      </c>
      <c r="D67" s="122">
        <v>3509</v>
      </c>
      <c r="E67" s="122">
        <v>0</v>
      </c>
      <c r="F67" s="122">
        <v>0</v>
      </c>
      <c r="G67" s="122">
        <v>-9.7589949353091399</v>
      </c>
      <c r="H67" s="122"/>
      <c r="I67" s="122">
        <v>14868.241005064699</v>
      </c>
      <c r="J67" s="122">
        <v>54492103</v>
      </c>
      <c r="K67" s="56"/>
      <c r="L67" s="122"/>
      <c r="M67" s="124"/>
      <c r="N67" s="124"/>
      <c r="O67" s="124"/>
      <c r="P67" s="124"/>
      <c r="Q67" s="124"/>
      <c r="R67" s="124"/>
      <c r="S67" s="124"/>
      <c r="T67" s="125"/>
      <c r="U67" s="126"/>
      <c r="V67" s="125"/>
      <c r="W67" s="127"/>
      <c r="X67" s="127"/>
      <c r="Y67" s="127"/>
      <c r="AA67" s="129"/>
      <c r="AB67" s="129"/>
      <c r="AC67" s="129"/>
      <c r="AD67" s="130"/>
      <c r="AE67" s="129"/>
      <c r="AF67" s="129"/>
      <c r="AG67" s="129"/>
      <c r="AH67" s="129"/>
      <c r="AI67" s="129"/>
      <c r="AJ67" s="129"/>
      <c r="AK67" s="129"/>
      <c r="AM67" s="131"/>
    </row>
    <row r="68" spans="1:39" s="128" customFormat="1" ht="12.75" x14ac:dyDescent="0.2">
      <c r="A68" s="123" t="s">
        <v>415</v>
      </c>
      <c r="B68" s="122">
        <v>11624</v>
      </c>
      <c r="C68" s="122">
        <v>10670</v>
      </c>
      <c r="D68" s="122">
        <v>112</v>
      </c>
      <c r="E68" s="122">
        <v>0</v>
      </c>
      <c r="F68" s="122">
        <v>0</v>
      </c>
      <c r="G68" s="122">
        <v>-9.7589949353091399</v>
      </c>
      <c r="H68" s="122"/>
      <c r="I68" s="122">
        <v>10772.241005064699</v>
      </c>
      <c r="J68" s="122">
        <v>125216529</v>
      </c>
      <c r="K68" s="56"/>
      <c r="L68" s="122"/>
      <c r="M68" s="124"/>
      <c r="N68" s="124"/>
      <c r="O68" s="124"/>
      <c r="P68" s="124"/>
      <c r="Q68" s="124"/>
      <c r="R68" s="124"/>
      <c r="S68" s="124"/>
      <c r="T68" s="125"/>
      <c r="U68" s="126"/>
      <c r="V68" s="125"/>
      <c r="W68" s="127"/>
      <c r="X68" s="127"/>
      <c r="Y68" s="127"/>
      <c r="AA68" s="129"/>
      <c r="AB68" s="129"/>
      <c r="AC68" s="129"/>
      <c r="AD68" s="130"/>
      <c r="AE68" s="129"/>
      <c r="AF68" s="129"/>
      <c r="AG68" s="129"/>
      <c r="AH68" s="129"/>
      <c r="AI68" s="129"/>
      <c r="AJ68" s="129"/>
      <c r="AK68" s="129"/>
      <c r="AM68" s="131"/>
    </row>
    <row r="69" spans="1:39" s="128" customFormat="1" ht="12.75" x14ac:dyDescent="0.2">
      <c r="A69" s="123" t="s">
        <v>416</v>
      </c>
      <c r="B69" s="122">
        <v>5306</v>
      </c>
      <c r="C69" s="122">
        <v>13264</v>
      </c>
      <c r="D69" s="122">
        <v>1586</v>
      </c>
      <c r="E69" s="122">
        <v>0</v>
      </c>
      <c r="F69" s="122">
        <v>0</v>
      </c>
      <c r="G69" s="122">
        <v>-9.7589949353091399</v>
      </c>
      <c r="H69" s="122"/>
      <c r="I69" s="122">
        <v>14840.241005064699</v>
      </c>
      <c r="J69" s="122">
        <v>78742319</v>
      </c>
      <c r="K69" s="56"/>
      <c r="L69" s="122"/>
      <c r="M69" s="124"/>
      <c r="N69" s="124"/>
      <c r="O69" s="124"/>
      <c r="P69" s="124"/>
      <c r="Q69" s="124"/>
      <c r="R69" s="124"/>
      <c r="S69" s="124"/>
      <c r="T69" s="125"/>
      <c r="U69" s="126"/>
      <c r="V69" s="125"/>
      <c r="W69" s="127"/>
      <c r="X69" s="127"/>
      <c r="Y69" s="127"/>
      <c r="AA69" s="129"/>
      <c r="AB69" s="129"/>
      <c r="AC69" s="129"/>
      <c r="AD69" s="130"/>
      <c r="AE69" s="129"/>
      <c r="AF69" s="129"/>
      <c r="AG69" s="129"/>
      <c r="AH69" s="129"/>
      <c r="AI69" s="129"/>
      <c r="AJ69" s="129"/>
      <c r="AK69" s="129"/>
      <c r="AM69" s="131"/>
    </row>
    <row r="70" spans="1:39" s="128" customFormat="1" ht="18.75" customHeight="1" x14ac:dyDescent="0.2">
      <c r="A70" s="18" t="s">
        <v>417</v>
      </c>
      <c r="B70" s="19"/>
      <c r="C70" s="19"/>
      <c r="D70" s="19"/>
      <c r="E70" s="19"/>
      <c r="F70" s="19"/>
      <c r="G70" s="19"/>
      <c r="H70" s="19"/>
      <c r="I70" s="122"/>
      <c r="J70" s="122"/>
      <c r="K70" s="56"/>
      <c r="L70" s="122"/>
      <c r="M70" s="124"/>
      <c r="N70" s="124"/>
      <c r="O70" s="124"/>
      <c r="P70" s="124"/>
      <c r="Q70" s="124"/>
      <c r="R70" s="124"/>
      <c r="S70" s="124"/>
      <c r="T70" s="125"/>
      <c r="U70" s="126"/>
      <c r="V70" s="125"/>
      <c r="W70" s="127"/>
      <c r="X70" s="127"/>
      <c r="Y70" s="127"/>
      <c r="AA70" s="129"/>
      <c r="AB70" s="129"/>
      <c r="AC70" s="129"/>
      <c r="AD70" s="130"/>
      <c r="AE70" s="129"/>
      <c r="AF70" s="129"/>
      <c r="AG70" s="129"/>
      <c r="AH70" s="129"/>
      <c r="AI70" s="129"/>
      <c r="AJ70" s="129"/>
      <c r="AK70" s="129"/>
      <c r="AM70" s="131"/>
    </row>
    <row r="71" spans="1:39" s="128" customFormat="1" ht="12.75" x14ac:dyDescent="0.2">
      <c r="A71" s="123" t="s">
        <v>418</v>
      </c>
      <c r="B71" s="122">
        <v>6621</v>
      </c>
      <c r="C71" s="122">
        <v>10661</v>
      </c>
      <c r="D71" s="122">
        <v>-837</v>
      </c>
      <c r="E71" s="122">
        <v>0</v>
      </c>
      <c r="F71" s="122">
        <v>0</v>
      </c>
      <c r="G71" s="122">
        <v>-9.7589949353091399</v>
      </c>
      <c r="H71" s="122"/>
      <c r="I71" s="122">
        <v>9814.2410050646904</v>
      </c>
      <c r="J71" s="122">
        <v>64980090</v>
      </c>
      <c r="K71" s="56"/>
      <c r="L71" s="122"/>
      <c r="M71" s="124"/>
      <c r="N71" s="124"/>
      <c r="O71" s="124"/>
      <c r="P71" s="124"/>
      <c r="Q71" s="124"/>
      <c r="R71" s="124"/>
      <c r="S71" s="124"/>
      <c r="T71" s="125"/>
      <c r="U71" s="126"/>
      <c r="V71" s="125"/>
      <c r="W71" s="127"/>
      <c r="X71" s="127"/>
      <c r="Y71" s="127"/>
      <c r="AA71" s="129"/>
      <c r="AB71" s="129"/>
      <c r="AC71" s="129"/>
      <c r="AD71" s="130"/>
      <c r="AE71" s="129"/>
      <c r="AF71" s="129"/>
      <c r="AG71" s="129"/>
      <c r="AH71" s="129"/>
      <c r="AI71" s="129"/>
      <c r="AJ71" s="129"/>
      <c r="AK71" s="129"/>
      <c r="AM71" s="131"/>
    </row>
    <row r="72" spans="1:39" s="128" customFormat="1" ht="12.75" x14ac:dyDescent="0.2">
      <c r="A72" s="123" t="s">
        <v>419</v>
      </c>
      <c r="B72" s="122">
        <v>17100</v>
      </c>
      <c r="C72" s="122">
        <v>8758</v>
      </c>
      <c r="D72" s="122">
        <v>-876</v>
      </c>
      <c r="E72" s="122">
        <v>0</v>
      </c>
      <c r="F72" s="122">
        <v>0</v>
      </c>
      <c r="G72" s="122">
        <v>-9.7589949353091399</v>
      </c>
      <c r="H72" s="122"/>
      <c r="I72" s="122">
        <v>7872.2410050646904</v>
      </c>
      <c r="J72" s="122">
        <v>134615321</v>
      </c>
      <c r="K72" s="56"/>
      <c r="L72" s="122"/>
      <c r="M72" s="124"/>
      <c r="N72" s="124"/>
      <c r="O72" s="124"/>
      <c r="P72" s="124"/>
      <c r="Q72" s="124"/>
      <c r="R72" s="124"/>
      <c r="S72" s="124"/>
      <c r="T72" s="125"/>
      <c r="U72" s="126"/>
      <c r="V72" s="125"/>
      <c r="W72" s="127"/>
      <c r="X72" s="127"/>
      <c r="Y72" s="127"/>
      <c r="AA72" s="129"/>
      <c r="AB72" s="129"/>
      <c r="AC72" s="129"/>
      <c r="AD72" s="130"/>
      <c r="AE72" s="129"/>
      <c r="AF72" s="129"/>
      <c r="AG72" s="129"/>
      <c r="AH72" s="129"/>
      <c r="AI72" s="129"/>
      <c r="AJ72" s="129"/>
      <c r="AK72" s="129"/>
      <c r="AM72" s="131"/>
    </row>
    <row r="73" spans="1:39" s="128" customFormat="1" ht="12.75" x14ac:dyDescent="0.2">
      <c r="A73" s="123" t="s">
        <v>420</v>
      </c>
      <c r="B73" s="122">
        <v>29435</v>
      </c>
      <c r="C73" s="122">
        <v>9869</v>
      </c>
      <c r="D73" s="122">
        <v>171</v>
      </c>
      <c r="E73" s="122">
        <v>0</v>
      </c>
      <c r="F73" s="122">
        <v>0</v>
      </c>
      <c r="G73" s="122">
        <v>-9.7589949353091399</v>
      </c>
      <c r="H73" s="122"/>
      <c r="I73" s="122">
        <v>10030.241005064699</v>
      </c>
      <c r="J73" s="122">
        <v>295240144</v>
      </c>
      <c r="K73" s="56"/>
      <c r="L73" s="122"/>
      <c r="M73" s="124"/>
      <c r="N73" s="124"/>
      <c r="O73" s="124"/>
      <c r="P73" s="124"/>
      <c r="Q73" s="124"/>
      <c r="R73" s="124"/>
      <c r="S73" s="124"/>
      <c r="T73" s="125"/>
      <c r="U73" s="126"/>
      <c r="V73" s="125"/>
      <c r="W73" s="127"/>
      <c r="X73" s="127"/>
      <c r="Y73" s="127"/>
      <c r="AA73" s="129"/>
      <c r="AB73" s="129"/>
      <c r="AC73" s="129"/>
      <c r="AD73" s="130"/>
      <c r="AE73" s="129"/>
      <c r="AF73" s="129"/>
      <c r="AG73" s="129"/>
      <c r="AH73" s="129"/>
      <c r="AI73" s="129"/>
      <c r="AJ73" s="129"/>
      <c r="AK73" s="129"/>
      <c r="AM73" s="131"/>
    </row>
    <row r="74" spans="1:39" s="128" customFormat="1" ht="12.75" x14ac:dyDescent="0.2">
      <c r="A74" s="123" t="s">
        <v>421</v>
      </c>
      <c r="B74" s="122">
        <v>9609</v>
      </c>
      <c r="C74" s="122">
        <v>8388</v>
      </c>
      <c r="D74" s="122">
        <v>-200</v>
      </c>
      <c r="E74" s="122">
        <v>0</v>
      </c>
      <c r="F74" s="122">
        <v>0</v>
      </c>
      <c r="G74" s="122">
        <v>-9.7589949353091399</v>
      </c>
      <c r="H74" s="122"/>
      <c r="I74" s="122">
        <v>8178.2410050646904</v>
      </c>
      <c r="J74" s="122">
        <v>78584718</v>
      </c>
      <c r="K74" s="56"/>
      <c r="L74" s="122"/>
      <c r="M74" s="124"/>
      <c r="N74" s="124"/>
      <c r="O74" s="124"/>
      <c r="P74" s="124"/>
      <c r="Q74" s="124"/>
      <c r="R74" s="124"/>
      <c r="S74" s="124"/>
      <c r="T74" s="125"/>
      <c r="U74" s="126"/>
      <c r="V74" s="125"/>
      <c r="W74" s="127"/>
      <c r="X74" s="127"/>
      <c r="Y74" s="127"/>
      <c r="AA74" s="129"/>
      <c r="AB74" s="129"/>
      <c r="AC74" s="129"/>
      <c r="AD74" s="130"/>
      <c r="AE74" s="129"/>
      <c r="AF74" s="129"/>
      <c r="AG74" s="129"/>
      <c r="AH74" s="129"/>
      <c r="AI74" s="129"/>
      <c r="AJ74" s="129"/>
      <c r="AK74" s="129"/>
      <c r="AM74" s="131"/>
    </row>
    <row r="75" spans="1:39" s="128" customFormat="1" ht="12.75" x14ac:dyDescent="0.2">
      <c r="A75" s="123" t="s">
        <v>422</v>
      </c>
      <c r="B75" s="122">
        <v>11576</v>
      </c>
      <c r="C75" s="122">
        <v>9207</v>
      </c>
      <c r="D75" s="122">
        <v>498</v>
      </c>
      <c r="E75" s="122">
        <v>0</v>
      </c>
      <c r="F75" s="122">
        <v>0</v>
      </c>
      <c r="G75" s="122">
        <v>-9.7589949353091399</v>
      </c>
      <c r="H75" s="122"/>
      <c r="I75" s="122">
        <v>9695.2410050646904</v>
      </c>
      <c r="J75" s="122">
        <v>112232110</v>
      </c>
      <c r="K75" s="56"/>
      <c r="L75" s="122"/>
      <c r="M75" s="124"/>
      <c r="N75" s="124"/>
      <c r="O75" s="124"/>
      <c r="P75" s="124"/>
      <c r="Q75" s="124"/>
      <c r="R75" s="124"/>
      <c r="S75" s="124"/>
      <c r="T75" s="125"/>
      <c r="U75" s="126"/>
      <c r="V75" s="125"/>
      <c r="W75" s="127"/>
      <c r="X75" s="127"/>
      <c r="Y75" s="127"/>
      <c r="AA75" s="129"/>
      <c r="AB75" s="129"/>
      <c r="AC75" s="129"/>
      <c r="AD75" s="130"/>
      <c r="AE75" s="129"/>
      <c r="AF75" s="129"/>
      <c r="AG75" s="129"/>
      <c r="AH75" s="129"/>
      <c r="AI75" s="129"/>
      <c r="AJ75" s="129"/>
      <c r="AK75" s="129"/>
      <c r="AM75" s="131"/>
    </row>
    <row r="76" spans="1:39" s="128" customFormat="1" ht="12.75" x14ac:dyDescent="0.2">
      <c r="A76" s="123" t="s">
        <v>423</v>
      </c>
      <c r="B76" s="122">
        <v>135103</v>
      </c>
      <c r="C76" s="122">
        <v>7486</v>
      </c>
      <c r="D76" s="122">
        <v>-1589</v>
      </c>
      <c r="E76" s="122">
        <v>0</v>
      </c>
      <c r="F76" s="122">
        <v>0</v>
      </c>
      <c r="G76" s="122">
        <v>-9.7589949353091399</v>
      </c>
      <c r="H76" s="122"/>
      <c r="I76" s="122">
        <v>5887.2410050646904</v>
      </c>
      <c r="J76" s="122">
        <v>795383922</v>
      </c>
      <c r="K76" s="56"/>
      <c r="L76" s="122"/>
      <c r="M76" s="124"/>
      <c r="N76" s="124"/>
      <c r="O76" s="124"/>
      <c r="P76" s="124"/>
      <c r="Q76" s="124"/>
      <c r="R76" s="124"/>
      <c r="S76" s="124"/>
      <c r="T76" s="125"/>
      <c r="U76" s="126"/>
      <c r="V76" s="125"/>
      <c r="W76" s="127"/>
      <c r="X76" s="127"/>
      <c r="Y76" s="127"/>
      <c r="AA76" s="129"/>
      <c r="AB76" s="129"/>
      <c r="AC76" s="129"/>
      <c r="AD76" s="130"/>
      <c r="AE76" s="129"/>
      <c r="AF76" s="129"/>
      <c r="AG76" s="129"/>
      <c r="AH76" s="129"/>
      <c r="AI76" s="129"/>
      <c r="AJ76" s="129"/>
      <c r="AK76" s="129"/>
      <c r="AM76" s="131"/>
    </row>
    <row r="77" spans="1:39" s="128" customFormat="1" ht="12.75" x14ac:dyDescent="0.2">
      <c r="A77" s="123" t="s">
        <v>424</v>
      </c>
      <c r="B77" s="122">
        <v>7237</v>
      </c>
      <c r="C77" s="122">
        <v>10933</v>
      </c>
      <c r="D77" s="122">
        <v>354</v>
      </c>
      <c r="E77" s="122">
        <v>0</v>
      </c>
      <c r="F77" s="122">
        <v>0</v>
      </c>
      <c r="G77" s="122">
        <v>-9.7589949353091399</v>
      </c>
      <c r="H77" s="122"/>
      <c r="I77" s="122">
        <v>11277.241005064699</v>
      </c>
      <c r="J77" s="122">
        <v>81613393</v>
      </c>
      <c r="K77" s="56"/>
      <c r="L77" s="122"/>
      <c r="M77" s="124"/>
      <c r="N77" s="124"/>
      <c r="O77" s="124"/>
      <c r="P77" s="124"/>
      <c r="Q77" s="124"/>
      <c r="R77" s="124"/>
      <c r="S77" s="124"/>
      <c r="T77" s="125"/>
      <c r="U77" s="126"/>
      <c r="V77" s="125"/>
      <c r="W77" s="127"/>
      <c r="X77" s="127"/>
      <c r="Y77" s="127"/>
      <c r="AA77" s="129"/>
      <c r="AB77" s="129"/>
      <c r="AC77" s="129"/>
      <c r="AD77" s="130"/>
      <c r="AE77" s="129"/>
      <c r="AF77" s="129"/>
      <c r="AG77" s="129"/>
      <c r="AH77" s="129"/>
      <c r="AI77" s="129"/>
      <c r="AJ77" s="129"/>
      <c r="AK77" s="129"/>
      <c r="AM77" s="131"/>
    </row>
    <row r="78" spans="1:39" s="128" customFormat="1" ht="12.75" x14ac:dyDescent="0.2">
      <c r="A78" s="123" t="s">
        <v>425</v>
      </c>
      <c r="B78" s="122">
        <v>30711</v>
      </c>
      <c r="C78" s="122">
        <v>11564</v>
      </c>
      <c r="D78" s="122">
        <v>1399</v>
      </c>
      <c r="E78" s="122">
        <v>0</v>
      </c>
      <c r="F78" s="122">
        <v>0</v>
      </c>
      <c r="G78" s="122">
        <v>-9.7589949353091399</v>
      </c>
      <c r="H78" s="122"/>
      <c r="I78" s="122">
        <v>12953.241005064699</v>
      </c>
      <c r="J78" s="122">
        <v>397806985</v>
      </c>
      <c r="K78" s="56"/>
      <c r="L78" s="122"/>
      <c r="M78" s="124"/>
      <c r="N78" s="124"/>
      <c r="O78" s="124"/>
      <c r="P78" s="124"/>
      <c r="Q78" s="124"/>
      <c r="R78" s="124"/>
      <c r="S78" s="124"/>
      <c r="T78" s="125"/>
      <c r="U78" s="126"/>
      <c r="V78" s="125"/>
      <c r="W78" s="127"/>
      <c r="X78" s="127"/>
      <c r="Y78" s="127"/>
      <c r="AA78" s="129"/>
      <c r="AB78" s="129"/>
      <c r="AC78" s="129"/>
      <c r="AD78" s="130"/>
      <c r="AE78" s="129"/>
      <c r="AF78" s="129"/>
      <c r="AG78" s="129"/>
      <c r="AH78" s="129"/>
      <c r="AI78" s="129"/>
      <c r="AJ78" s="129"/>
      <c r="AK78" s="129"/>
      <c r="AM78" s="131"/>
    </row>
    <row r="79" spans="1:39" s="128" customFormat="1" ht="12.75" x14ac:dyDescent="0.2">
      <c r="A79" s="123" t="s">
        <v>426</v>
      </c>
      <c r="B79" s="122">
        <v>11338</v>
      </c>
      <c r="C79" s="122">
        <v>13422</v>
      </c>
      <c r="D79" s="122">
        <v>2471</v>
      </c>
      <c r="E79" s="122">
        <v>0</v>
      </c>
      <c r="F79" s="122">
        <v>0</v>
      </c>
      <c r="G79" s="122">
        <v>-9.7589949353091399</v>
      </c>
      <c r="H79" s="122"/>
      <c r="I79" s="122">
        <v>15883.241005064699</v>
      </c>
      <c r="J79" s="122">
        <v>180084187</v>
      </c>
      <c r="K79" s="56"/>
      <c r="L79" s="122"/>
      <c r="M79" s="124"/>
      <c r="N79" s="124"/>
      <c r="O79" s="124"/>
      <c r="P79" s="124"/>
      <c r="Q79" s="124"/>
      <c r="R79" s="124"/>
      <c r="S79" s="124"/>
      <c r="T79" s="125"/>
      <c r="U79" s="126"/>
      <c r="V79" s="125"/>
      <c r="W79" s="127"/>
      <c r="X79" s="127"/>
      <c r="Y79" s="127"/>
      <c r="AA79" s="129"/>
      <c r="AB79" s="129"/>
      <c r="AC79" s="129"/>
      <c r="AD79" s="130"/>
      <c r="AE79" s="129"/>
      <c r="AF79" s="129"/>
      <c r="AG79" s="129"/>
      <c r="AH79" s="129"/>
      <c r="AI79" s="129"/>
      <c r="AJ79" s="129"/>
      <c r="AK79" s="129"/>
      <c r="AM79" s="131"/>
    </row>
    <row r="80" spans="1:39" s="128" customFormat="1" ht="12.75" x14ac:dyDescent="0.2">
      <c r="A80" s="123" t="s">
        <v>427</v>
      </c>
      <c r="B80" s="122">
        <v>18718</v>
      </c>
      <c r="C80" s="122">
        <v>11781</v>
      </c>
      <c r="D80" s="122">
        <v>1422</v>
      </c>
      <c r="E80" s="122">
        <v>0</v>
      </c>
      <c r="F80" s="122">
        <v>0</v>
      </c>
      <c r="G80" s="122">
        <v>-9.7589949353091399</v>
      </c>
      <c r="H80" s="122"/>
      <c r="I80" s="122">
        <v>13193.241005064699</v>
      </c>
      <c r="J80" s="122">
        <v>246951085</v>
      </c>
      <c r="K80" s="56"/>
      <c r="L80" s="122"/>
      <c r="M80" s="124"/>
      <c r="N80" s="124"/>
      <c r="O80" s="124"/>
      <c r="P80" s="124"/>
      <c r="Q80" s="124"/>
      <c r="R80" s="124"/>
      <c r="S80" s="124"/>
      <c r="T80" s="125"/>
      <c r="U80" s="126"/>
      <c r="V80" s="125"/>
      <c r="W80" s="127"/>
      <c r="X80" s="127"/>
      <c r="Y80" s="127"/>
      <c r="AA80" s="129"/>
      <c r="AB80" s="129"/>
      <c r="AC80" s="129"/>
      <c r="AD80" s="130"/>
      <c r="AE80" s="129"/>
      <c r="AF80" s="129"/>
      <c r="AG80" s="129"/>
      <c r="AH80" s="129"/>
      <c r="AI80" s="129"/>
      <c r="AJ80" s="129"/>
      <c r="AK80" s="129"/>
      <c r="AM80" s="131"/>
    </row>
    <row r="81" spans="1:39" s="128" customFormat="1" ht="12.75" x14ac:dyDescent="0.2">
      <c r="A81" s="123" t="s">
        <v>428</v>
      </c>
      <c r="B81" s="122">
        <v>13540</v>
      </c>
      <c r="C81" s="122">
        <v>9792</v>
      </c>
      <c r="D81" s="122">
        <v>180</v>
      </c>
      <c r="E81" s="122">
        <v>0</v>
      </c>
      <c r="F81" s="122">
        <v>0</v>
      </c>
      <c r="G81" s="122">
        <v>-9.7589949353091399</v>
      </c>
      <c r="H81" s="122"/>
      <c r="I81" s="122">
        <v>9962.2410050646904</v>
      </c>
      <c r="J81" s="122">
        <v>134888743</v>
      </c>
      <c r="K81" s="56"/>
      <c r="L81" s="122"/>
      <c r="M81" s="124"/>
      <c r="N81" s="124"/>
      <c r="O81" s="124"/>
      <c r="P81" s="124"/>
      <c r="Q81" s="124"/>
      <c r="R81" s="124"/>
      <c r="S81" s="124"/>
      <c r="T81" s="125"/>
      <c r="U81" s="126"/>
      <c r="V81" s="125"/>
      <c r="W81" s="127"/>
      <c r="X81" s="127"/>
      <c r="Y81" s="127"/>
      <c r="AA81" s="129"/>
      <c r="AB81" s="129"/>
      <c r="AC81" s="129"/>
      <c r="AD81" s="130"/>
      <c r="AE81" s="129"/>
      <c r="AF81" s="129"/>
      <c r="AG81" s="129"/>
      <c r="AH81" s="129"/>
      <c r="AI81" s="129"/>
      <c r="AJ81" s="129"/>
      <c r="AK81" s="129"/>
      <c r="AM81" s="131"/>
    </row>
    <row r="82" spans="1:39" s="128" customFormat="1" ht="12.75" x14ac:dyDescent="0.2">
      <c r="A82" s="123" t="s">
        <v>429</v>
      </c>
      <c r="B82" s="122">
        <v>27174</v>
      </c>
      <c r="C82" s="122">
        <v>10254</v>
      </c>
      <c r="D82" s="122">
        <v>458</v>
      </c>
      <c r="E82" s="122">
        <v>0</v>
      </c>
      <c r="F82" s="122">
        <v>0</v>
      </c>
      <c r="G82" s="122">
        <v>-9.7589949353091399</v>
      </c>
      <c r="H82" s="122"/>
      <c r="I82" s="122">
        <v>10702.241005064699</v>
      </c>
      <c r="J82" s="122">
        <v>290822697</v>
      </c>
      <c r="K82" s="56"/>
      <c r="L82" s="122"/>
      <c r="M82" s="124"/>
      <c r="N82" s="124"/>
      <c r="O82" s="124"/>
      <c r="P82" s="124"/>
      <c r="Q82" s="124"/>
      <c r="R82" s="124"/>
      <c r="S82" s="124"/>
      <c r="T82" s="125"/>
      <c r="U82" s="126"/>
      <c r="V82" s="125"/>
      <c r="W82" s="127"/>
      <c r="X82" s="127"/>
      <c r="Y82" s="127"/>
      <c r="AA82" s="129"/>
      <c r="AB82" s="129"/>
      <c r="AC82" s="129"/>
      <c r="AD82" s="130"/>
      <c r="AE82" s="129"/>
      <c r="AF82" s="129"/>
      <c r="AG82" s="129"/>
      <c r="AH82" s="129"/>
      <c r="AI82" s="129"/>
      <c r="AJ82" s="129"/>
      <c r="AK82" s="129"/>
      <c r="AM82" s="131"/>
    </row>
    <row r="83" spans="1:39" s="128" customFormat="1" ht="12.75" x14ac:dyDescent="0.2">
      <c r="A83" s="123" t="s">
        <v>430</v>
      </c>
      <c r="B83" s="122">
        <v>33840</v>
      </c>
      <c r="C83" s="122">
        <v>7276</v>
      </c>
      <c r="D83" s="122">
        <v>-826</v>
      </c>
      <c r="E83" s="122">
        <v>0</v>
      </c>
      <c r="F83" s="122">
        <v>0</v>
      </c>
      <c r="G83" s="122">
        <v>-9.7589949353091399</v>
      </c>
      <c r="H83" s="122"/>
      <c r="I83" s="122">
        <v>6440.2410050646904</v>
      </c>
      <c r="J83" s="122">
        <v>217937756</v>
      </c>
      <c r="K83" s="56"/>
      <c r="L83" s="122"/>
      <c r="M83" s="124"/>
      <c r="N83" s="124"/>
      <c r="O83" s="124"/>
      <c r="P83" s="124"/>
      <c r="Q83" s="124"/>
      <c r="R83" s="124"/>
      <c r="S83" s="124"/>
      <c r="T83" s="125"/>
      <c r="U83" s="126"/>
      <c r="V83" s="125"/>
      <c r="W83" s="127"/>
      <c r="X83" s="127"/>
      <c r="Y83" s="127"/>
      <c r="AA83" s="129"/>
      <c r="AB83" s="129"/>
      <c r="AC83" s="129"/>
      <c r="AD83" s="130"/>
      <c r="AE83" s="129"/>
      <c r="AF83" s="129"/>
      <c r="AG83" s="129"/>
      <c r="AH83" s="129"/>
      <c r="AI83" s="129"/>
      <c r="AJ83" s="129"/>
      <c r="AK83" s="129"/>
      <c r="AM83" s="131"/>
    </row>
    <row r="84" spans="1:39" s="128" customFormat="1" ht="18.75" customHeight="1" x14ac:dyDescent="0.2">
      <c r="A84" s="18" t="s">
        <v>431</v>
      </c>
      <c r="B84" s="19"/>
      <c r="C84" s="19"/>
      <c r="D84" s="19"/>
      <c r="E84" s="19"/>
      <c r="F84" s="19"/>
      <c r="G84" s="19"/>
      <c r="H84" s="19"/>
      <c r="I84" s="122"/>
      <c r="J84" s="122"/>
      <c r="K84" s="56"/>
      <c r="L84" s="122"/>
      <c r="M84" s="124"/>
      <c r="N84" s="124"/>
      <c r="O84" s="124"/>
      <c r="P84" s="124"/>
      <c r="Q84" s="124"/>
      <c r="R84" s="124"/>
      <c r="S84" s="124"/>
      <c r="T84" s="125"/>
      <c r="U84" s="126"/>
      <c r="V84" s="125"/>
      <c r="W84" s="127"/>
      <c r="X84" s="127"/>
      <c r="Y84" s="127"/>
      <c r="AA84" s="129"/>
      <c r="AB84" s="129"/>
      <c r="AC84" s="129"/>
      <c r="AD84" s="130"/>
      <c r="AE84" s="129"/>
      <c r="AF84" s="129"/>
      <c r="AG84" s="129"/>
      <c r="AH84" s="129"/>
      <c r="AI84" s="129"/>
      <c r="AJ84" s="129"/>
      <c r="AK84" s="129"/>
      <c r="AM84" s="131"/>
    </row>
    <row r="85" spans="1:39" s="128" customFormat="1" ht="12.75" x14ac:dyDescent="0.2">
      <c r="A85" s="123" t="s">
        <v>432</v>
      </c>
      <c r="B85" s="122">
        <v>19780</v>
      </c>
      <c r="C85" s="122">
        <v>12361</v>
      </c>
      <c r="D85" s="122">
        <v>2357</v>
      </c>
      <c r="E85" s="122">
        <v>0</v>
      </c>
      <c r="F85" s="122">
        <v>0</v>
      </c>
      <c r="G85" s="122">
        <v>-9.7589949353091399</v>
      </c>
      <c r="H85" s="122"/>
      <c r="I85" s="122">
        <v>14708.241005064699</v>
      </c>
      <c r="J85" s="122">
        <v>290929007</v>
      </c>
      <c r="K85" s="56"/>
      <c r="L85" s="122"/>
      <c r="M85" s="124"/>
      <c r="N85" s="124"/>
      <c r="O85" s="124"/>
      <c r="P85" s="124"/>
      <c r="Q85" s="124"/>
      <c r="R85" s="124"/>
      <c r="S85" s="124"/>
      <c r="T85" s="125"/>
      <c r="U85" s="126"/>
      <c r="V85" s="125"/>
      <c r="W85" s="127"/>
      <c r="X85" s="127"/>
      <c r="Y85" s="127"/>
      <c r="AA85" s="129"/>
      <c r="AB85" s="129"/>
      <c r="AC85" s="129"/>
      <c r="AD85" s="130"/>
      <c r="AE85" s="129"/>
      <c r="AF85" s="129"/>
      <c r="AG85" s="129"/>
      <c r="AH85" s="129"/>
      <c r="AI85" s="129"/>
      <c r="AJ85" s="129"/>
      <c r="AK85" s="129"/>
      <c r="AM85" s="131"/>
    </row>
    <row r="86" spans="1:39" s="128" customFormat="1" ht="12.75" x14ac:dyDescent="0.2">
      <c r="A86" s="123" t="s">
        <v>433</v>
      </c>
      <c r="B86" s="122">
        <v>8645</v>
      </c>
      <c r="C86" s="122">
        <v>16321</v>
      </c>
      <c r="D86" s="122">
        <v>2778</v>
      </c>
      <c r="E86" s="122">
        <v>0</v>
      </c>
      <c r="F86" s="122">
        <v>0</v>
      </c>
      <c r="G86" s="122">
        <v>-9.7589949353091399</v>
      </c>
      <c r="H86" s="122"/>
      <c r="I86" s="122">
        <v>19089.241005064701</v>
      </c>
      <c r="J86" s="122">
        <v>165026488</v>
      </c>
      <c r="K86" s="56"/>
      <c r="L86" s="122"/>
      <c r="M86" s="124"/>
      <c r="N86" s="124"/>
      <c r="O86" s="124"/>
      <c r="P86" s="124"/>
      <c r="Q86" s="124"/>
      <c r="R86" s="124"/>
      <c r="S86" s="124"/>
      <c r="T86" s="125"/>
      <c r="U86" s="126"/>
      <c r="V86" s="125"/>
      <c r="W86" s="127"/>
      <c r="X86" s="127"/>
      <c r="Y86" s="127"/>
      <c r="AA86" s="129"/>
      <c r="AB86" s="129"/>
      <c r="AC86" s="129"/>
      <c r="AD86" s="130"/>
      <c r="AE86" s="129"/>
      <c r="AF86" s="129"/>
      <c r="AG86" s="129"/>
      <c r="AH86" s="129"/>
      <c r="AI86" s="129"/>
      <c r="AJ86" s="129"/>
      <c r="AK86" s="129"/>
      <c r="AM86" s="131"/>
    </row>
    <row r="87" spans="1:39" s="128" customFormat="1" ht="12.75" x14ac:dyDescent="0.2">
      <c r="A87" s="123" t="s">
        <v>434</v>
      </c>
      <c r="B87" s="122">
        <v>27949</v>
      </c>
      <c r="C87" s="122">
        <v>9990</v>
      </c>
      <c r="D87" s="122">
        <v>-1560</v>
      </c>
      <c r="E87" s="122">
        <v>0</v>
      </c>
      <c r="F87" s="122">
        <v>0</v>
      </c>
      <c r="G87" s="122">
        <v>-9.7589949353091399</v>
      </c>
      <c r="H87" s="122"/>
      <c r="I87" s="122">
        <v>8420.2410050646904</v>
      </c>
      <c r="J87" s="122">
        <v>235337316</v>
      </c>
      <c r="K87" s="56"/>
      <c r="L87" s="122"/>
      <c r="M87" s="124"/>
      <c r="N87" s="124"/>
      <c r="O87" s="124"/>
      <c r="P87" s="124"/>
      <c r="Q87" s="124"/>
      <c r="R87" s="124"/>
      <c r="S87" s="124"/>
      <c r="T87" s="125"/>
      <c r="U87" s="126"/>
      <c r="V87" s="125"/>
      <c r="W87" s="127"/>
      <c r="X87" s="127"/>
      <c r="Y87" s="127"/>
      <c r="AA87" s="129"/>
      <c r="AB87" s="129"/>
      <c r="AC87" s="129"/>
      <c r="AD87" s="130"/>
      <c r="AE87" s="129"/>
      <c r="AF87" s="129"/>
      <c r="AG87" s="129"/>
      <c r="AH87" s="129"/>
      <c r="AI87" s="129"/>
      <c r="AJ87" s="129"/>
      <c r="AK87" s="129"/>
      <c r="AM87" s="131"/>
    </row>
    <row r="88" spans="1:39" s="128" customFormat="1" ht="12.75" x14ac:dyDescent="0.2">
      <c r="A88" s="123" t="s">
        <v>435</v>
      </c>
      <c r="B88" s="122">
        <v>9912</v>
      </c>
      <c r="C88" s="122">
        <v>14137</v>
      </c>
      <c r="D88" s="122">
        <v>-604</v>
      </c>
      <c r="E88" s="122">
        <v>0</v>
      </c>
      <c r="F88" s="122">
        <v>0</v>
      </c>
      <c r="G88" s="122">
        <v>-9.7589949353091399</v>
      </c>
      <c r="H88" s="122"/>
      <c r="I88" s="122">
        <v>13523.241005064699</v>
      </c>
      <c r="J88" s="122">
        <v>134042365</v>
      </c>
      <c r="K88" s="56"/>
      <c r="L88" s="122"/>
      <c r="M88" s="124"/>
      <c r="N88" s="124"/>
      <c r="O88" s="124"/>
      <c r="P88" s="124"/>
      <c r="Q88" s="124"/>
      <c r="R88" s="124"/>
      <c r="S88" s="124"/>
      <c r="T88" s="125"/>
      <c r="U88" s="126"/>
      <c r="V88" s="125"/>
      <c r="W88" s="127"/>
      <c r="X88" s="127"/>
      <c r="Y88" s="127"/>
      <c r="AA88" s="129"/>
      <c r="AB88" s="129"/>
      <c r="AC88" s="129"/>
      <c r="AD88" s="130"/>
      <c r="AE88" s="129"/>
      <c r="AF88" s="129"/>
      <c r="AG88" s="129"/>
      <c r="AH88" s="129"/>
      <c r="AI88" s="129"/>
      <c r="AJ88" s="129"/>
      <c r="AK88" s="129"/>
      <c r="AM88" s="131"/>
    </row>
    <row r="89" spans="1:39" s="128" customFormat="1" ht="12.75" x14ac:dyDescent="0.2">
      <c r="A89" s="123" t="s">
        <v>436</v>
      </c>
      <c r="B89" s="122">
        <v>12344</v>
      </c>
      <c r="C89" s="122">
        <v>13325</v>
      </c>
      <c r="D89" s="122">
        <v>2535</v>
      </c>
      <c r="E89" s="122">
        <v>0</v>
      </c>
      <c r="F89" s="122">
        <v>0</v>
      </c>
      <c r="G89" s="122">
        <v>-9.7589949353091399</v>
      </c>
      <c r="H89" s="122"/>
      <c r="I89" s="122">
        <v>15850.241005064699</v>
      </c>
      <c r="J89" s="122">
        <v>195655375</v>
      </c>
      <c r="K89" s="56"/>
      <c r="L89" s="122"/>
      <c r="M89" s="124"/>
      <c r="N89" s="124"/>
      <c r="O89" s="124"/>
      <c r="P89" s="124"/>
      <c r="Q89" s="124"/>
      <c r="R89" s="124"/>
      <c r="S89" s="124"/>
      <c r="T89" s="125"/>
      <c r="U89" s="126"/>
      <c r="V89" s="125"/>
      <c r="W89" s="127"/>
      <c r="X89" s="127"/>
      <c r="Y89" s="127"/>
      <c r="AA89" s="129"/>
      <c r="AB89" s="129"/>
      <c r="AC89" s="129"/>
      <c r="AD89" s="130"/>
      <c r="AE89" s="129"/>
      <c r="AF89" s="129"/>
      <c r="AG89" s="129"/>
      <c r="AH89" s="129"/>
      <c r="AI89" s="129"/>
      <c r="AJ89" s="129"/>
      <c r="AK89" s="129"/>
      <c r="AM89" s="131"/>
    </row>
    <row r="90" spans="1:39" s="128" customFormat="1" ht="12.75" x14ac:dyDescent="0.2">
      <c r="A90" s="123" t="s">
        <v>437</v>
      </c>
      <c r="B90" s="122">
        <v>9443</v>
      </c>
      <c r="C90" s="122">
        <v>13236</v>
      </c>
      <c r="D90" s="122">
        <v>2131</v>
      </c>
      <c r="E90" s="122">
        <v>0</v>
      </c>
      <c r="F90" s="122">
        <v>0</v>
      </c>
      <c r="G90" s="122">
        <v>-9.7589949353091399</v>
      </c>
      <c r="H90" s="122"/>
      <c r="I90" s="122">
        <v>15357.241005064699</v>
      </c>
      <c r="J90" s="122">
        <v>145018427</v>
      </c>
      <c r="K90" s="56"/>
      <c r="L90" s="122"/>
      <c r="M90" s="124"/>
      <c r="N90" s="124"/>
      <c r="O90" s="124"/>
      <c r="P90" s="124"/>
      <c r="Q90" s="124"/>
      <c r="R90" s="124"/>
      <c r="S90" s="124"/>
      <c r="T90" s="125"/>
      <c r="U90" s="126"/>
      <c r="V90" s="125"/>
      <c r="W90" s="127"/>
      <c r="X90" s="127"/>
      <c r="Y90" s="127"/>
      <c r="AA90" s="129"/>
      <c r="AB90" s="129"/>
      <c r="AC90" s="129"/>
      <c r="AD90" s="130"/>
      <c r="AE90" s="129"/>
      <c r="AF90" s="129"/>
      <c r="AG90" s="129"/>
      <c r="AH90" s="129"/>
      <c r="AI90" s="129"/>
      <c r="AJ90" s="129"/>
      <c r="AK90" s="129"/>
      <c r="AM90" s="131"/>
    </row>
    <row r="91" spans="1:39" s="128" customFormat="1" ht="12.75" x14ac:dyDescent="0.2">
      <c r="A91" s="123" t="s">
        <v>438</v>
      </c>
      <c r="B91" s="122">
        <v>89277</v>
      </c>
      <c r="C91" s="122">
        <v>8817</v>
      </c>
      <c r="D91" s="122">
        <v>-1496</v>
      </c>
      <c r="E91" s="122">
        <v>0</v>
      </c>
      <c r="F91" s="122">
        <v>0</v>
      </c>
      <c r="G91" s="122">
        <v>-9.7589949353091399</v>
      </c>
      <c r="H91" s="122"/>
      <c r="I91" s="122">
        <v>7311.2410050646904</v>
      </c>
      <c r="J91" s="122">
        <v>652725663</v>
      </c>
      <c r="K91" s="56"/>
      <c r="L91" s="122"/>
      <c r="M91" s="124"/>
      <c r="N91" s="124"/>
      <c r="O91" s="124"/>
      <c r="P91" s="124"/>
      <c r="Q91" s="124"/>
      <c r="R91" s="124"/>
      <c r="S91" s="124"/>
      <c r="T91" s="125"/>
      <c r="U91" s="126"/>
      <c r="V91" s="125"/>
      <c r="W91" s="127"/>
      <c r="X91" s="127"/>
      <c r="Y91" s="127"/>
      <c r="AA91" s="129"/>
      <c r="AB91" s="129"/>
      <c r="AC91" s="129"/>
      <c r="AD91" s="130"/>
      <c r="AE91" s="129"/>
      <c r="AF91" s="129"/>
      <c r="AG91" s="129"/>
      <c r="AH91" s="129"/>
      <c r="AI91" s="129"/>
      <c r="AJ91" s="129"/>
      <c r="AK91" s="129"/>
      <c r="AM91" s="131"/>
    </row>
    <row r="92" spans="1:39" s="128" customFormat="1" ht="12.75" x14ac:dyDescent="0.2">
      <c r="A92" s="123" t="s">
        <v>439</v>
      </c>
      <c r="B92" s="122">
        <v>16556</v>
      </c>
      <c r="C92" s="122">
        <v>5574</v>
      </c>
      <c r="D92" s="122">
        <v>431</v>
      </c>
      <c r="E92" s="122">
        <v>0</v>
      </c>
      <c r="F92" s="122">
        <v>0</v>
      </c>
      <c r="G92" s="122">
        <v>-9.7589949353091399</v>
      </c>
      <c r="H92" s="122"/>
      <c r="I92" s="122">
        <v>5995.2410050646904</v>
      </c>
      <c r="J92" s="122">
        <v>99257210</v>
      </c>
      <c r="K92" s="56"/>
      <c r="L92" s="122"/>
      <c r="M92" s="124"/>
      <c r="N92" s="124"/>
      <c r="O92" s="124"/>
      <c r="P92" s="124"/>
      <c r="Q92" s="124"/>
      <c r="R92" s="124"/>
      <c r="S92" s="124"/>
      <c r="T92" s="125"/>
      <c r="U92" s="126"/>
      <c r="V92" s="125"/>
      <c r="W92" s="127"/>
      <c r="X92" s="127"/>
      <c r="Y92" s="127"/>
      <c r="AA92" s="129"/>
      <c r="AB92" s="129"/>
      <c r="AC92" s="129"/>
      <c r="AD92" s="130"/>
      <c r="AE92" s="129"/>
      <c r="AF92" s="129"/>
      <c r="AG92" s="129"/>
      <c r="AH92" s="129"/>
      <c r="AI92" s="129"/>
      <c r="AJ92" s="129"/>
      <c r="AK92" s="129"/>
      <c r="AM92" s="131"/>
    </row>
    <row r="93" spans="1:39" s="128" customFormat="1" ht="18.75" customHeight="1" x14ac:dyDescent="0.2">
      <c r="A93" s="18" t="s">
        <v>440</v>
      </c>
      <c r="B93" s="19"/>
      <c r="C93" s="19"/>
      <c r="D93" s="19"/>
      <c r="E93" s="19"/>
      <c r="F93" s="19"/>
      <c r="G93" s="19"/>
      <c r="H93" s="19"/>
      <c r="I93" s="122"/>
      <c r="J93" s="122"/>
      <c r="K93" s="56"/>
      <c r="L93" s="122"/>
      <c r="M93" s="124"/>
      <c r="N93" s="124"/>
      <c r="O93" s="124"/>
      <c r="P93" s="124"/>
      <c r="Q93" s="124"/>
      <c r="R93" s="124"/>
      <c r="S93" s="124"/>
      <c r="T93" s="125"/>
      <c r="U93" s="126"/>
      <c r="V93" s="125"/>
      <c r="W93" s="127"/>
      <c r="X93" s="127"/>
      <c r="Y93" s="127"/>
      <c r="AA93" s="129"/>
      <c r="AB93" s="129"/>
      <c r="AC93" s="129"/>
      <c r="AD93" s="130"/>
      <c r="AE93" s="129"/>
      <c r="AF93" s="129"/>
      <c r="AG93" s="129"/>
      <c r="AH93" s="129"/>
      <c r="AI93" s="129"/>
      <c r="AJ93" s="129"/>
      <c r="AK93" s="129"/>
      <c r="AM93" s="131"/>
    </row>
    <row r="94" spans="1:39" s="128" customFormat="1" ht="12.75" x14ac:dyDescent="0.2">
      <c r="A94" s="123" t="s">
        <v>441</v>
      </c>
      <c r="B94" s="122">
        <v>10860</v>
      </c>
      <c r="C94" s="122">
        <v>13838</v>
      </c>
      <c r="D94" s="122">
        <v>-850</v>
      </c>
      <c r="E94" s="122">
        <v>308</v>
      </c>
      <c r="F94" s="122">
        <v>0</v>
      </c>
      <c r="G94" s="122">
        <v>-9.7589949353091399</v>
      </c>
      <c r="H94" s="122"/>
      <c r="I94" s="122">
        <v>13286.241005064699</v>
      </c>
      <c r="J94" s="122">
        <v>144288577</v>
      </c>
      <c r="K94" s="56"/>
      <c r="L94" s="122"/>
      <c r="M94" s="124"/>
      <c r="N94" s="124"/>
      <c r="O94" s="124"/>
      <c r="P94" s="124"/>
      <c r="Q94" s="124"/>
      <c r="R94" s="124"/>
      <c r="S94" s="124"/>
      <c r="T94" s="125"/>
      <c r="U94" s="126"/>
      <c r="V94" s="125"/>
      <c r="W94" s="127"/>
      <c r="X94" s="127"/>
      <c r="Y94" s="127"/>
      <c r="AA94" s="129"/>
      <c r="AB94" s="129"/>
      <c r="AC94" s="129"/>
      <c r="AD94" s="130"/>
      <c r="AE94" s="129"/>
      <c r="AF94" s="129"/>
      <c r="AG94" s="129"/>
      <c r="AH94" s="129"/>
      <c r="AI94" s="129"/>
      <c r="AJ94" s="129"/>
      <c r="AK94" s="129"/>
      <c r="AM94" s="131"/>
    </row>
    <row r="95" spans="1:39" s="128" customFormat="1" ht="12.75" x14ac:dyDescent="0.2">
      <c r="A95" s="123" t="s">
        <v>442</v>
      </c>
      <c r="B95" s="122">
        <v>9272</v>
      </c>
      <c r="C95" s="122">
        <v>11955</v>
      </c>
      <c r="D95" s="122">
        <v>237</v>
      </c>
      <c r="E95" s="122">
        <v>0</v>
      </c>
      <c r="F95" s="122">
        <v>0</v>
      </c>
      <c r="G95" s="122">
        <v>-9.7589949353091399</v>
      </c>
      <c r="H95" s="122"/>
      <c r="I95" s="122">
        <v>12182.241005064699</v>
      </c>
      <c r="J95" s="122">
        <v>112953739</v>
      </c>
      <c r="K95" s="56"/>
      <c r="L95" s="122"/>
      <c r="M95" s="124"/>
      <c r="N95" s="124"/>
      <c r="O95" s="124"/>
      <c r="P95" s="124"/>
      <c r="Q95" s="124"/>
      <c r="R95" s="124"/>
      <c r="S95" s="124"/>
      <c r="T95" s="125"/>
      <c r="U95" s="126"/>
      <c r="V95" s="125"/>
      <c r="W95" s="127"/>
      <c r="X95" s="127"/>
      <c r="Y95" s="127"/>
      <c r="AA95" s="129"/>
      <c r="AB95" s="129"/>
      <c r="AC95" s="129"/>
      <c r="AD95" s="130"/>
      <c r="AE95" s="129"/>
      <c r="AF95" s="129"/>
      <c r="AG95" s="129"/>
      <c r="AH95" s="129"/>
      <c r="AI95" s="129"/>
      <c r="AJ95" s="129"/>
      <c r="AK95" s="129"/>
      <c r="AM95" s="131"/>
    </row>
    <row r="96" spans="1:39" s="128" customFormat="1" ht="12.75" x14ac:dyDescent="0.2">
      <c r="A96" s="123" t="s">
        <v>443</v>
      </c>
      <c r="B96" s="122">
        <v>14405</v>
      </c>
      <c r="C96" s="122">
        <v>14954</v>
      </c>
      <c r="D96" s="122">
        <v>206</v>
      </c>
      <c r="E96" s="122">
        <v>0</v>
      </c>
      <c r="F96" s="122">
        <v>0</v>
      </c>
      <c r="G96" s="122">
        <v>-9.7589949353091399</v>
      </c>
      <c r="H96" s="122"/>
      <c r="I96" s="122">
        <v>15150.241005064699</v>
      </c>
      <c r="J96" s="122">
        <v>218239222</v>
      </c>
      <c r="K96" s="56"/>
      <c r="L96" s="122"/>
      <c r="M96" s="124"/>
      <c r="N96" s="124"/>
      <c r="O96" s="124"/>
      <c r="P96" s="124"/>
      <c r="Q96" s="124"/>
      <c r="R96" s="124"/>
      <c r="S96" s="124"/>
      <c r="T96" s="125"/>
      <c r="U96" s="126"/>
      <c r="V96" s="125"/>
      <c r="W96" s="127"/>
      <c r="X96" s="127"/>
      <c r="Y96" s="127"/>
      <c r="AA96" s="129"/>
      <c r="AB96" s="129"/>
      <c r="AC96" s="129"/>
      <c r="AD96" s="130"/>
      <c r="AE96" s="129"/>
      <c r="AF96" s="129"/>
      <c r="AG96" s="129"/>
      <c r="AH96" s="129"/>
      <c r="AI96" s="129"/>
      <c r="AJ96" s="129"/>
      <c r="AK96" s="129"/>
      <c r="AM96" s="131"/>
    </row>
    <row r="97" spans="1:39" s="128" customFormat="1" ht="12.75" x14ac:dyDescent="0.2">
      <c r="A97" s="123" t="s">
        <v>444</v>
      </c>
      <c r="B97" s="122">
        <v>5951</v>
      </c>
      <c r="C97" s="122">
        <v>16799</v>
      </c>
      <c r="D97" s="122">
        <v>4723</v>
      </c>
      <c r="E97" s="122">
        <v>0</v>
      </c>
      <c r="F97" s="122">
        <v>0</v>
      </c>
      <c r="G97" s="122">
        <v>-9.7589949353091399</v>
      </c>
      <c r="H97" s="122"/>
      <c r="I97" s="122">
        <v>21512.241005064701</v>
      </c>
      <c r="J97" s="122">
        <v>128019346</v>
      </c>
      <c r="K97" s="56"/>
      <c r="L97" s="122"/>
      <c r="M97" s="124"/>
      <c r="N97" s="124"/>
      <c r="O97" s="124"/>
      <c r="P97" s="124"/>
      <c r="Q97" s="124"/>
      <c r="R97" s="124"/>
      <c r="S97" s="124"/>
      <c r="T97" s="125"/>
      <c r="U97" s="126"/>
      <c r="V97" s="125"/>
      <c r="W97" s="127"/>
      <c r="X97" s="127"/>
      <c r="Y97" s="127"/>
      <c r="AA97" s="129"/>
      <c r="AB97" s="129"/>
      <c r="AC97" s="129"/>
      <c r="AD97" s="130"/>
      <c r="AE97" s="129"/>
      <c r="AF97" s="129"/>
      <c r="AG97" s="129"/>
      <c r="AH97" s="129"/>
      <c r="AI97" s="129"/>
      <c r="AJ97" s="129"/>
      <c r="AK97" s="129"/>
      <c r="AM97" s="131"/>
    </row>
    <row r="98" spans="1:39" s="128" customFormat="1" ht="12.75" x14ac:dyDescent="0.2">
      <c r="A98" s="123" t="s">
        <v>440</v>
      </c>
      <c r="B98" s="122">
        <v>66298</v>
      </c>
      <c r="C98" s="122">
        <v>8982</v>
      </c>
      <c r="D98" s="122">
        <v>-3025</v>
      </c>
      <c r="E98" s="122">
        <v>0</v>
      </c>
      <c r="F98" s="122">
        <v>0</v>
      </c>
      <c r="G98" s="122">
        <v>-9.7589949353091399</v>
      </c>
      <c r="H98" s="122"/>
      <c r="I98" s="122">
        <v>5947.2410050646904</v>
      </c>
      <c r="J98" s="122">
        <v>394290184</v>
      </c>
      <c r="K98" s="56"/>
      <c r="L98" s="122"/>
      <c r="M98" s="124"/>
      <c r="N98" s="124"/>
      <c r="O98" s="124"/>
      <c r="P98" s="124"/>
      <c r="Q98" s="124"/>
      <c r="R98" s="124"/>
      <c r="S98" s="124"/>
      <c r="T98" s="125"/>
      <c r="U98" s="126"/>
      <c r="V98" s="125"/>
      <c r="W98" s="127"/>
      <c r="X98" s="127"/>
      <c r="Y98" s="127"/>
      <c r="AA98" s="129"/>
      <c r="AB98" s="129"/>
      <c r="AC98" s="129"/>
      <c r="AD98" s="130"/>
      <c r="AE98" s="129"/>
      <c r="AF98" s="129"/>
      <c r="AG98" s="129"/>
      <c r="AH98" s="129"/>
      <c r="AI98" s="129"/>
      <c r="AJ98" s="129"/>
      <c r="AK98" s="129"/>
      <c r="AM98" s="131"/>
    </row>
    <row r="99" spans="1:39" s="128" customFormat="1" ht="12.75" x14ac:dyDescent="0.2">
      <c r="A99" s="123" t="s">
        <v>445</v>
      </c>
      <c r="B99" s="122">
        <v>13237</v>
      </c>
      <c r="C99" s="122">
        <v>10090</v>
      </c>
      <c r="D99" s="122">
        <v>-633</v>
      </c>
      <c r="E99" s="122">
        <v>0</v>
      </c>
      <c r="F99" s="122">
        <v>0</v>
      </c>
      <c r="G99" s="122">
        <v>-9.7589949353091399</v>
      </c>
      <c r="H99" s="122"/>
      <c r="I99" s="122">
        <v>9447.2410050646904</v>
      </c>
      <c r="J99" s="122">
        <v>125053129</v>
      </c>
      <c r="K99" s="56"/>
      <c r="L99" s="122"/>
      <c r="M99" s="124"/>
      <c r="N99" s="124"/>
      <c r="O99" s="124"/>
      <c r="P99" s="124"/>
      <c r="Q99" s="124"/>
      <c r="R99" s="124"/>
      <c r="S99" s="124"/>
      <c r="T99" s="125"/>
      <c r="U99" s="126"/>
      <c r="V99" s="125"/>
      <c r="W99" s="127"/>
      <c r="X99" s="127"/>
      <c r="Y99" s="127"/>
      <c r="AA99" s="129"/>
      <c r="AB99" s="129"/>
      <c r="AC99" s="129"/>
      <c r="AD99" s="130"/>
      <c r="AE99" s="129"/>
      <c r="AF99" s="129"/>
      <c r="AG99" s="129"/>
      <c r="AH99" s="129"/>
      <c r="AI99" s="129"/>
      <c r="AJ99" s="129"/>
      <c r="AK99" s="129"/>
      <c r="AM99" s="131"/>
    </row>
    <row r="100" spans="1:39" s="128" customFormat="1" ht="12.75" x14ac:dyDescent="0.2">
      <c r="A100" s="123" t="s">
        <v>446</v>
      </c>
      <c r="B100" s="122">
        <v>14837</v>
      </c>
      <c r="C100" s="122">
        <v>9806</v>
      </c>
      <c r="D100" s="122">
        <v>-1289</v>
      </c>
      <c r="E100" s="122">
        <v>0</v>
      </c>
      <c r="F100" s="122">
        <v>0</v>
      </c>
      <c r="G100" s="122">
        <v>-9.7589949353091399</v>
      </c>
      <c r="H100" s="122"/>
      <c r="I100" s="122">
        <v>8507.2410050646904</v>
      </c>
      <c r="J100" s="122">
        <v>126221935</v>
      </c>
      <c r="K100" s="56"/>
      <c r="L100" s="122"/>
      <c r="M100" s="124"/>
      <c r="N100" s="124"/>
      <c r="O100" s="124"/>
      <c r="P100" s="124"/>
      <c r="Q100" s="124"/>
      <c r="R100" s="124"/>
      <c r="S100" s="124"/>
      <c r="T100" s="125"/>
      <c r="U100" s="126"/>
      <c r="V100" s="125"/>
      <c r="W100" s="127"/>
      <c r="X100" s="127"/>
      <c r="Y100" s="127"/>
      <c r="AA100" s="129"/>
      <c r="AB100" s="129"/>
      <c r="AC100" s="129"/>
      <c r="AD100" s="130"/>
      <c r="AE100" s="129"/>
      <c r="AF100" s="129"/>
      <c r="AG100" s="129"/>
      <c r="AH100" s="129"/>
      <c r="AI100" s="129"/>
      <c r="AJ100" s="129"/>
      <c r="AK100" s="129"/>
      <c r="AM100" s="131"/>
    </row>
    <row r="101" spans="1:39" s="128" customFormat="1" ht="12.75" x14ac:dyDescent="0.2">
      <c r="A101" s="123" t="s">
        <v>447</v>
      </c>
      <c r="B101" s="122">
        <v>20123</v>
      </c>
      <c r="C101" s="122">
        <v>14050</v>
      </c>
      <c r="D101" s="122">
        <v>-1465</v>
      </c>
      <c r="E101" s="122">
        <v>0</v>
      </c>
      <c r="F101" s="122">
        <v>0</v>
      </c>
      <c r="G101" s="122">
        <v>-9.7589949353091399</v>
      </c>
      <c r="H101" s="122"/>
      <c r="I101" s="122">
        <v>12575.241005064699</v>
      </c>
      <c r="J101" s="122">
        <v>253051575</v>
      </c>
      <c r="K101" s="56"/>
      <c r="L101" s="122"/>
      <c r="M101" s="124"/>
      <c r="N101" s="124"/>
      <c r="O101" s="124"/>
      <c r="P101" s="124"/>
      <c r="Q101" s="124"/>
      <c r="R101" s="124"/>
      <c r="S101" s="124"/>
      <c r="T101" s="125"/>
      <c r="U101" s="126"/>
      <c r="V101" s="125"/>
      <c r="W101" s="127"/>
      <c r="X101" s="127"/>
      <c r="Y101" s="127"/>
      <c r="AA101" s="129"/>
      <c r="AB101" s="129"/>
      <c r="AC101" s="129"/>
      <c r="AD101" s="130"/>
      <c r="AE101" s="129"/>
      <c r="AF101" s="129"/>
      <c r="AG101" s="129"/>
      <c r="AH101" s="129"/>
      <c r="AI101" s="129"/>
      <c r="AJ101" s="129"/>
      <c r="AK101" s="129"/>
      <c r="AM101" s="131"/>
    </row>
    <row r="102" spans="1:39" s="128" customFormat="1" ht="12.75" x14ac:dyDescent="0.2">
      <c r="A102" s="123" t="s">
        <v>448</v>
      </c>
      <c r="B102" s="122">
        <v>26713</v>
      </c>
      <c r="C102" s="122">
        <v>5288</v>
      </c>
      <c r="D102" s="122">
        <v>-1714</v>
      </c>
      <c r="E102" s="122">
        <v>0</v>
      </c>
      <c r="F102" s="122">
        <v>0</v>
      </c>
      <c r="G102" s="122">
        <v>-9.7589949353091399</v>
      </c>
      <c r="H102" s="122"/>
      <c r="I102" s="122">
        <v>3564.2410050646899</v>
      </c>
      <c r="J102" s="122">
        <v>95211570</v>
      </c>
      <c r="K102" s="56"/>
      <c r="L102" s="122"/>
      <c r="M102" s="124"/>
      <c r="N102" s="124"/>
      <c r="O102" s="124"/>
      <c r="P102" s="124"/>
      <c r="Q102" s="124"/>
      <c r="R102" s="124"/>
      <c r="S102" s="124"/>
      <c r="T102" s="125"/>
      <c r="U102" s="126"/>
      <c r="V102" s="125"/>
      <c r="W102" s="127"/>
      <c r="X102" s="127"/>
      <c r="Y102" s="127"/>
      <c r="AA102" s="129"/>
      <c r="AB102" s="129"/>
      <c r="AC102" s="129"/>
      <c r="AD102" s="130"/>
      <c r="AE102" s="129"/>
      <c r="AF102" s="129"/>
      <c r="AG102" s="129"/>
      <c r="AH102" s="129"/>
      <c r="AI102" s="129"/>
      <c r="AJ102" s="129"/>
      <c r="AK102" s="129"/>
      <c r="AM102" s="131"/>
    </row>
    <row r="103" spans="1:39" s="128" customFormat="1" ht="12.75" x14ac:dyDescent="0.2">
      <c r="A103" s="123" t="s">
        <v>449</v>
      </c>
      <c r="B103" s="122">
        <v>7006</v>
      </c>
      <c r="C103" s="122">
        <v>13694</v>
      </c>
      <c r="D103" s="122">
        <v>470</v>
      </c>
      <c r="E103" s="122">
        <v>0</v>
      </c>
      <c r="F103" s="122">
        <v>0</v>
      </c>
      <c r="G103" s="122">
        <v>-9.7589949353091399</v>
      </c>
      <c r="H103" s="122"/>
      <c r="I103" s="122">
        <v>14154.241005064699</v>
      </c>
      <c r="J103" s="122">
        <v>99164612</v>
      </c>
      <c r="K103" s="56"/>
      <c r="L103" s="122"/>
      <c r="M103" s="124"/>
      <c r="N103" s="124"/>
      <c r="O103" s="124"/>
      <c r="P103" s="124"/>
      <c r="Q103" s="124"/>
      <c r="R103" s="124"/>
      <c r="S103" s="124"/>
      <c r="T103" s="125"/>
      <c r="U103" s="126"/>
      <c r="V103" s="125"/>
      <c r="W103" s="127"/>
      <c r="X103" s="127"/>
      <c r="Y103" s="127"/>
      <c r="AA103" s="129"/>
      <c r="AB103" s="129"/>
      <c r="AC103" s="129"/>
      <c r="AD103" s="130"/>
      <c r="AE103" s="129"/>
      <c r="AF103" s="129"/>
      <c r="AG103" s="129"/>
      <c r="AH103" s="129"/>
      <c r="AI103" s="129"/>
      <c r="AJ103" s="129"/>
      <c r="AK103" s="129"/>
      <c r="AM103" s="131"/>
    </row>
    <row r="104" spans="1:39" s="128" customFormat="1" ht="12.75" x14ac:dyDescent="0.2">
      <c r="A104" s="123" t="s">
        <v>450</v>
      </c>
      <c r="B104" s="122">
        <v>15594</v>
      </c>
      <c r="C104" s="122">
        <v>11510</v>
      </c>
      <c r="D104" s="122">
        <v>-587</v>
      </c>
      <c r="E104" s="122">
        <v>0</v>
      </c>
      <c r="F104" s="122">
        <v>0</v>
      </c>
      <c r="G104" s="122">
        <v>-9.7589949353091399</v>
      </c>
      <c r="H104" s="122"/>
      <c r="I104" s="122">
        <v>10913.241005064699</v>
      </c>
      <c r="J104" s="122">
        <v>170181080</v>
      </c>
      <c r="K104" s="56"/>
      <c r="L104" s="122"/>
      <c r="M104" s="124"/>
      <c r="N104" s="124"/>
      <c r="O104" s="124"/>
      <c r="P104" s="124"/>
      <c r="Q104" s="124"/>
      <c r="R104" s="124"/>
      <c r="S104" s="124"/>
      <c r="T104" s="125"/>
      <c r="U104" s="126"/>
      <c r="V104" s="125"/>
      <c r="W104" s="127"/>
      <c r="X104" s="127"/>
      <c r="Y104" s="127"/>
      <c r="AA104" s="129"/>
      <c r="AB104" s="129"/>
      <c r="AC104" s="129"/>
      <c r="AD104" s="130"/>
      <c r="AE104" s="129"/>
      <c r="AF104" s="129"/>
      <c r="AG104" s="129"/>
      <c r="AH104" s="129"/>
      <c r="AI104" s="129"/>
      <c r="AJ104" s="129"/>
      <c r="AK104" s="129"/>
      <c r="AM104" s="131"/>
    </row>
    <row r="105" spans="1:39" s="128" customFormat="1" ht="12.75" x14ac:dyDescent="0.2">
      <c r="A105" s="123" t="s">
        <v>451</v>
      </c>
      <c r="B105" s="122">
        <v>36290</v>
      </c>
      <c r="C105" s="122">
        <v>10825</v>
      </c>
      <c r="D105" s="122">
        <v>-347</v>
      </c>
      <c r="E105" s="122">
        <v>0</v>
      </c>
      <c r="F105" s="122">
        <v>0</v>
      </c>
      <c r="G105" s="122">
        <v>-9.7589949353091399</v>
      </c>
      <c r="H105" s="122"/>
      <c r="I105" s="122">
        <v>10468.241005064699</v>
      </c>
      <c r="J105" s="122">
        <v>379892466</v>
      </c>
      <c r="K105" s="56"/>
      <c r="L105" s="122"/>
      <c r="M105" s="124"/>
      <c r="N105" s="124"/>
      <c r="O105" s="124"/>
      <c r="P105" s="124"/>
      <c r="Q105" s="124"/>
      <c r="R105" s="124"/>
      <c r="S105" s="124"/>
      <c r="T105" s="125"/>
      <c r="U105" s="126"/>
      <c r="V105" s="125"/>
      <c r="W105" s="127"/>
      <c r="X105" s="127"/>
      <c r="Y105" s="127"/>
      <c r="AA105" s="129"/>
      <c r="AB105" s="129"/>
      <c r="AC105" s="129"/>
      <c r="AD105" s="130"/>
      <c r="AE105" s="129"/>
      <c r="AF105" s="129"/>
      <c r="AG105" s="129"/>
      <c r="AH105" s="129"/>
      <c r="AI105" s="129"/>
      <c r="AJ105" s="129"/>
      <c r="AK105" s="129"/>
      <c r="AM105" s="131"/>
    </row>
    <row r="106" spans="1:39" s="128" customFormat="1" ht="18.75" customHeight="1" x14ac:dyDescent="0.2">
      <c r="A106" s="18" t="s">
        <v>452</v>
      </c>
      <c r="B106" s="19"/>
      <c r="C106" s="19"/>
      <c r="D106" s="19"/>
      <c r="E106" s="19"/>
      <c r="F106" s="19"/>
      <c r="G106" s="19"/>
      <c r="H106" s="19"/>
      <c r="I106" s="122"/>
      <c r="J106" s="122"/>
      <c r="K106" s="56"/>
      <c r="L106" s="122"/>
      <c r="M106" s="124"/>
      <c r="N106" s="124"/>
      <c r="O106" s="124"/>
      <c r="P106" s="124"/>
      <c r="Q106" s="124"/>
      <c r="R106" s="124"/>
      <c r="S106" s="124"/>
      <c r="T106" s="125"/>
      <c r="U106" s="126"/>
      <c r="V106" s="125"/>
      <c r="W106" s="127"/>
      <c r="X106" s="127"/>
      <c r="Y106" s="127"/>
      <c r="AA106" s="129"/>
      <c r="AB106" s="129"/>
      <c r="AC106" s="129"/>
      <c r="AD106" s="130"/>
      <c r="AE106" s="129"/>
      <c r="AF106" s="129"/>
      <c r="AG106" s="129"/>
      <c r="AH106" s="129"/>
      <c r="AI106" s="129"/>
      <c r="AJ106" s="129"/>
      <c r="AK106" s="129"/>
      <c r="AM106" s="131"/>
    </row>
    <row r="107" spans="1:39" s="128" customFormat="1" ht="12.75" x14ac:dyDescent="0.2">
      <c r="A107" s="123" t="s">
        <v>453</v>
      </c>
      <c r="B107" s="122">
        <v>57834</v>
      </c>
      <c r="C107" s="122">
        <v>11728</v>
      </c>
      <c r="D107" s="122">
        <v>-2480</v>
      </c>
      <c r="E107" s="122">
        <v>1316</v>
      </c>
      <c r="F107" s="122">
        <v>0</v>
      </c>
      <c r="G107" s="122">
        <v>-9.7589949353091399</v>
      </c>
      <c r="H107" s="122"/>
      <c r="I107" s="122">
        <v>10554.241005064699</v>
      </c>
      <c r="J107" s="122">
        <v>610393974</v>
      </c>
      <c r="K107" s="56"/>
      <c r="L107" s="122"/>
      <c r="M107" s="124"/>
      <c r="N107" s="124"/>
      <c r="O107" s="124"/>
      <c r="P107" s="124"/>
      <c r="Q107" s="124"/>
      <c r="R107" s="124"/>
      <c r="S107" s="124"/>
      <c r="T107" s="125"/>
      <c r="U107" s="126"/>
      <c r="V107" s="125"/>
      <c r="W107" s="127"/>
      <c r="X107" s="127"/>
      <c r="Y107" s="127"/>
      <c r="AA107" s="129"/>
      <c r="AB107" s="129"/>
      <c r="AC107" s="129"/>
      <c r="AD107" s="130"/>
      <c r="AE107" s="129"/>
      <c r="AF107" s="129"/>
      <c r="AG107" s="129"/>
      <c r="AH107" s="129"/>
      <c r="AI107" s="129"/>
      <c r="AJ107" s="129"/>
      <c r="AK107" s="129"/>
      <c r="AM107" s="131"/>
    </row>
    <row r="108" spans="1:39" s="128" customFormat="1" ht="18.75" customHeight="1" x14ac:dyDescent="0.2">
      <c r="A108" s="18" t="s">
        <v>454</v>
      </c>
      <c r="B108" s="19"/>
      <c r="C108" s="19"/>
      <c r="D108" s="19"/>
      <c r="E108" s="19"/>
      <c r="F108" s="19"/>
      <c r="G108" s="19"/>
      <c r="H108" s="19"/>
      <c r="I108" s="122"/>
      <c r="J108" s="122"/>
      <c r="K108" s="56"/>
      <c r="L108" s="122"/>
      <c r="M108" s="124"/>
      <c r="N108" s="124"/>
      <c r="O108" s="124"/>
      <c r="P108" s="124"/>
      <c r="Q108" s="124"/>
      <c r="R108" s="124"/>
      <c r="S108" s="124"/>
      <c r="T108" s="125"/>
      <c r="U108" s="126"/>
      <c r="V108" s="125"/>
      <c r="W108" s="127"/>
      <c r="X108" s="127"/>
      <c r="Y108" s="127"/>
      <c r="AA108" s="129"/>
      <c r="AB108" s="129"/>
      <c r="AC108" s="129"/>
      <c r="AD108" s="130"/>
      <c r="AE108" s="129"/>
      <c r="AF108" s="129"/>
      <c r="AG108" s="129"/>
      <c r="AH108" s="129"/>
      <c r="AI108" s="129"/>
      <c r="AJ108" s="129"/>
      <c r="AK108" s="129"/>
      <c r="AM108" s="131"/>
    </row>
    <row r="109" spans="1:39" s="128" customFormat="1" ht="12.75" x14ac:dyDescent="0.2">
      <c r="A109" s="123" t="s">
        <v>455</v>
      </c>
      <c r="B109" s="122">
        <v>32041</v>
      </c>
      <c r="C109" s="122">
        <v>9965</v>
      </c>
      <c r="D109" s="122">
        <v>-2106</v>
      </c>
      <c r="E109" s="122">
        <v>0</v>
      </c>
      <c r="F109" s="122">
        <v>0</v>
      </c>
      <c r="G109" s="122">
        <v>-9.7589949353091399</v>
      </c>
      <c r="H109" s="122"/>
      <c r="I109" s="122">
        <v>7849.2410050646904</v>
      </c>
      <c r="J109" s="122">
        <v>251497531</v>
      </c>
      <c r="K109" s="56"/>
      <c r="L109" s="122"/>
      <c r="M109" s="124"/>
      <c r="N109" s="124"/>
      <c r="O109" s="124"/>
      <c r="P109" s="124"/>
      <c r="Q109" s="124"/>
      <c r="R109" s="124"/>
      <c r="S109" s="124"/>
      <c r="T109" s="125"/>
      <c r="U109" s="126"/>
      <c r="V109" s="125"/>
      <c r="W109" s="127"/>
      <c r="X109" s="127"/>
      <c r="Y109" s="127"/>
      <c r="AA109" s="129"/>
      <c r="AB109" s="129"/>
      <c r="AC109" s="129"/>
      <c r="AD109" s="130"/>
      <c r="AE109" s="129"/>
      <c r="AF109" s="129"/>
      <c r="AG109" s="129"/>
      <c r="AH109" s="129"/>
      <c r="AI109" s="129"/>
      <c r="AJ109" s="129"/>
      <c r="AK109" s="129"/>
      <c r="AM109" s="131"/>
    </row>
    <row r="110" spans="1:39" s="128" customFormat="1" ht="12.75" x14ac:dyDescent="0.2">
      <c r="A110" s="123" t="s">
        <v>456</v>
      </c>
      <c r="B110" s="122">
        <v>66157</v>
      </c>
      <c r="C110" s="122">
        <v>9456</v>
      </c>
      <c r="D110" s="122">
        <v>-627</v>
      </c>
      <c r="E110" s="122">
        <v>0</v>
      </c>
      <c r="F110" s="122">
        <v>0</v>
      </c>
      <c r="G110" s="122">
        <v>-9.7589949353091399</v>
      </c>
      <c r="H110" s="122"/>
      <c r="I110" s="122">
        <v>8819.2410050646904</v>
      </c>
      <c r="J110" s="122">
        <v>583454527</v>
      </c>
      <c r="K110" s="56"/>
      <c r="L110" s="122"/>
      <c r="M110" s="124"/>
      <c r="N110" s="124"/>
      <c r="O110" s="124"/>
      <c r="P110" s="124"/>
      <c r="Q110" s="124"/>
      <c r="R110" s="124"/>
      <c r="S110" s="124"/>
      <c r="T110" s="125"/>
      <c r="U110" s="126"/>
      <c r="V110" s="125"/>
      <c r="W110" s="127"/>
      <c r="X110" s="127"/>
      <c r="Y110" s="127"/>
      <c r="AA110" s="129"/>
      <c r="AB110" s="129"/>
      <c r="AC110" s="129"/>
      <c r="AD110" s="130"/>
      <c r="AE110" s="129"/>
      <c r="AF110" s="129"/>
      <c r="AG110" s="129"/>
      <c r="AH110" s="129"/>
      <c r="AI110" s="129"/>
      <c r="AJ110" s="129"/>
      <c r="AK110" s="129"/>
      <c r="AM110" s="131"/>
    </row>
    <row r="111" spans="1:39" s="128" customFormat="1" ht="12.75" x14ac:dyDescent="0.2">
      <c r="A111" s="123" t="s">
        <v>457</v>
      </c>
      <c r="B111" s="122">
        <v>13338</v>
      </c>
      <c r="C111" s="122">
        <v>10989</v>
      </c>
      <c r="D111" s="122">
        <v>-2632</v>
      </c>
      <c r="E111" s="122">
        <v>0</v>
      </c>
      <c r="F111" s="122">
        <v>0</v>
      </c>
      <c r="G111" s="122">
        <v>-9.7589949353091399</v>
      </c>
      <c r="H111" s="122"/>
      <c r="I111" s="122">
        <v>8347.2410050646904</v>
      </c>
      <c r="J111" s="122">
        <v>111335501</v>
      </c>
      <c r="K111" s="56"/>
      <c r="L111" s="122"/>
      <c r="M111" s="124"/>
      <c r="N111" s="124"/>
      <c r="O111" s="124"/>
      <c r="P111" s="124"/>
      <c r="Q111" s="124"/>
      <c r="R111" s="124"/>
      <c r="S111" s="124"/>
      <c r="T111" s="125"/>
      <c r="U111" s="126"/>
      <c r="V111" s="125"/>
      <c r="W111" s="127"/>
      <c r="X111" s="127"/>
      <c r="Y111" s="127"/>
      <c r="AA111" s="129"/>
      <c r="AB111" s="129"/>
      <c r="AC111" s="129"/>
      <c r="AD111" s="130"/>
      <c r="AE111" s="129"/>
      <c r="AF111" s="129"/>
      <c r="AG111" s="129"/>
      <c r="AH111" s="129"/>
      <c r="AI111" s="129"/>
      <c r="AJ111" s="129"/>
      <c r="AK111" s="129"/>
      <c r="AM111" s="131"/>
    </row>
    <row r="112" spans="1:39" s="128" customFormat="1" ht="12.75" x14ac:dyDescent="0.2">
      <c r="A112" s="123" t="s">
        <v>458</v>
      </c>
      <c r="B112" s="122">
        <v>28933</v>
      </c>
      <c r="C112" s="122">
        <v>12569</v>
      </c>
      <c r="D112" s="122">
        <v>-423</v>
      </c>
      <c r="E112" s="122">
        <v>0</v>
      </c>
      <c r="F112" s="122">
        <v>0</v>
      </c>
      <c r="G112" s="122">
        <v>-9.7589949353091399</v>
      </c>
      <c r="H112" s="122"/>
      <c r="I112" s="122">
        <v>12136.241005064699</v>
      </c>
      <c r="J112" s="122">
        <v>351137861</v>
      </c>
      <c r="K112" s="56"/>
      <c r="L112" s="122"/>
      <c r="M112" s="124"/>
      <c r="N112" s="124"/>
      <c r="O112" s="124"/>
      <c r="P112" s="124"/>
      <c r="Q112" s="124"/>
      <c r="R112" s="124"/>
      <c r="S112" s="124"/>
      <c r="T112" s="125"/>
      <c r="U112" s="126"/>
      <c r="V112" s="125"/>
      <c r="W112" s="127"/>
      <c r="X112" s="127"/>
      <c r="Y112" s="127"/>
      <c r="AA112" s="129"/>
      <c r="AB112" s="129"/>
      <c r="AC112" s="129"/>
      <c r="AD112" s="130"/>
      <c r="AE112" s="129"/>
      <c r="AF112" s="129"/>
      <c r="AG112" s="129"/>
      <c r="AH112" s="129"/>
      <c r="AI112" s="129"/>
      <c r="AJ112" s="129"/>
      <c r="AK112" s="129"/>
      <c r="AM112" s="131"/>
    </row>
    <row r="113" spans="1:39" s="128" customFormat="1" ht="12.75" x14ac:dyDescent="0.2">
      <c r="A113" s="123" t="s">
        <v>459</v>
      </c>
      <c r="B113" s="122">
        <v>17420</v>
      </c>
      <c r="C113" s="122">
        <v>11028</v>
      </c>
      <c r="D113" s="122">
        <v>-1695</v>
      </c>
      <c r="E113" s="122">
        <v>0</v>
      </c>
      <c r="F113" s="122">
        <v>0</v>
      </c>
      <c r="G113" s="122">
        <v>-9.7589949353091399</v>
      </c>
      <c r="H113" s="122"/>
      <c r="I113" s="122">
        <v>9323.2410050646904</v>
      </c>
      <c r="J113" s="122">
        <v>162410858</v>
      </c>
      <c r="K113" s="56"/>
      <c r="L113" s="122"/>
      <c r="M113" s="124"/>
      <c r="N113" s="124"/>
      <c r="O113" s="124"/>
      <c r="P113" s="124"/>
      <c r="Q113" s="124"/>
      <c r="R113" s="124"/>
      <c r="S113" s="124"/>
      <c r="T113" s="125"/>
      <c r="U113" s="126"/>
      <c r="V113" s="125"/>
      <c r="W113" s="127"/>
      <c r="X113" s="127"/>
      <c r="Y113" s="127"/>
      <c r="AA113" s="129"/>
      <c r="AB113" s="129"/>
      <c r="AC113" s="129"/>
      <c r="AD113" s="130"/>
      <c r="AE113" s="129"/>
      <c r="AF113" s="129"/>
      <c r="AG113" s="129"/>
      <c r="AH113" s="129"/>
      <c r="AI113" s="129"/>
      <c r="AJ113" s="129"/>
      <c r="AK113" s="129"/>
      <c r="AM113" s="131"/>
    </row>
    <row r="114" spans="1:39" s="128" customFormat="1" ht="18.75" customHeight="1" x14ac:dyDescent="0.2">
      <c r="A114" s="18" t="s">
        <v>460</v>
      </c>
      <c r="B114" s="19"/>
      <c r="C114" s="19"/>
      <c r="D114" s="19"/>
      <c r="E114" s="19"/>
      <c r="F114" s="19"/>
      <c r="G114" s="19"/>
      <c r="H114" s="19"/>
      <c r="I114" s="122"/>
      <c r="J114" s="122"/>
      <c r="K114" s="56"/>
      <c r="L114" s="122"/>
      <c r="M114" s="124"/>
      <c r="N114" s="124"/>
      <c r="O114" s="124"/>
      <c r="P114" s="124"/>
      <c r="Q114" s="124"/>
      <c r="R114" s="124"/>
      <c r="S114" s="124"/>
      <c r="T114" s="125"/>
      <c r="U114" s="126"/>
      <c r="V114" s="125"/>
      <c r="W114" s="127"/>
      <c r="X114" s="127"/>
      <c r="Y114" s="127"/>
      <c r="AA114" s="129"/>
      <c r="AB114" s="129"/>
      <c r="AC114" s="129"/>
      <c r="AD114" s="130"/>
      <c r="AE114" s="129"/>
      <c r="AF114" s="129"/>
      <c r="AG114" s="129"/>
      <c r="AH114" s="129"/>
      <c r="AI114" s="129"/>
      <c r="AJ114" s="129"/>
      <c r="AK114" s="129"/>
      <c r="AM114" s="131"/>
    </row>
    <row r="115" spans="1:39" s="128" customFormat="1" ht="12.75" x14ac:dyDescent="0.2">
      <c r="A115" s="123" t="s">
        <v>461</v>
      </c>
      <c r="B115" s="122">
        <v>15141</v>
      </c>
      <c r="C115" s="122">
        <v>14169</v>
      </c>
      <c r="D115" s="122">
        <v>396</v>
      </c>
      <c r="E115" s="122">
        <v>0</v>
      </c>
      <c r="F115" s="122">
        <v>0</v>
      </c>
      <c r="G115" s="122">
        <v>-9.7589949353091399</v>
      </c>
      <c r="H115" s="122"/>
      <c r="I115" s="122">
        <v>14555.241005064699</v>
      </c>
      <c r="J115" s="122">
        <v>220380904</v>
      </c>
      <c r="K115" s="56"/>
      <c r="L115" s="122"/>
      <c r="M115" s="124"/>
      <c r="N115" s="124"/>
      <c r="O115" s="124"/>
      <c r="P115" s="124"/>
      <c r="Q115" s="124"/>
      <c r="R115" s="124"/>
      <c r="S115" s="124"/>
      <c r="T115" s="125"/>
      <c r="U115" s="126"/>
      <c r="V115" s="125"/>
      <c r="W115" s="127"/>
      <c r="X115" s="127"/>
      <c r="Y115" s="127"/>
      <c r="AA115" s="129"/>
      <c r="AB115" s="129"/>
      <c r="AC115" s="129"/>
      <c r="AD115" s="130"/>
      <c r="AE115" s="129"/>
      <c r="AF115" s="129"/>
      <c r="AG115" s="129"/>
      <c r="AH115" s="129"/>
      <c r="AI115" s="129"/>
      <c r="AJ115" s="129"/>
      <c r="AK115" s="129"/>
      <c r="AM115" s="131"/>
    </row>
    <row r="116" spans="1:39" s="128" customFormat="1" ht="12.75" x14ac:dyDescent="0.2">
      <c r="A116" s="123" t="s">
        <v>462</v>
      </c>
      <c r="B116" s="122">
        <v>12572</v>
      </c>
      <c r="C116" s="122">
        <v>11682</v>
      </c>
      <c r="D116" s="122">
        <v>33</v>
      </c>
      <c r="E116" s="122">
        <v>0</v>
      </c>
      <c r="F116" s="122">
        <v>0</v>
      </c>
      <c r="G116" s="122">
        <v>-9.7589949353091399</v>
      </c>
      <c r="H116" s="122"/>
      <c r="I116" s="122">
        <v>11705.241005064699</v>
      </c>
      <c r="J116" s="122">
        <v>147158290</v>
      </c>
      <c r="K116" s="56"/>
      <c r="L116" s="122"/>
      <c r="M116" s="124"/>
      <c r="N116" s="124"/>
      <c r="O116" s="124"/>
      <c r="P116" s="124"/>
      <c r="Q116" s="124"/>
      <c r="R116" s="124"/>
      <c r="S116" s="124"/>
      <c r="T116" s="125"/>
      <c r="U116" s="126"/>
      <c r="V116" s="125"/>
      <c r="W116" s="127"/>
      <c r="X116" s="127"/>
      <c r="Y116" s="127"/>
      <c r="AA116" s="129"/>
      <c r="AB116" s="129"/>
      <c r="AC116" s="129"/>
      <c r="AD116" s="130"/>
      <c r="AE116" s="129"/>
      <c r="AF116" s="129"/>
      <c r="AG116" s="129"/>
      <c r="AH116" s="129"/>
      <c r="AI116" s="129"/>
      <c r="AJ116" s="129"/>
      <c r="AK116" s="129"/>
      <c r="AM116" s="131"/>
    </row>
    <row r="117" spans="1:39" s="128" customFormat="1" ht="12.75" x14ac:dyDescent="0.2">
      <c r="A117" s="123" t="s">
        <v>463</v>
      </c>
      <c r="B117" s="122">
        <v>17635</v>
      </c>
      <c r="C117" s="122">
        <v>13334</v>
      </c>
      <c r="D117" s="122">
        <v>2348</v>
      </c>
      <c r="E117" s="122">
        <v>0</v>
      </c>
      <c r="F117" s="122">
        <v>0</v>
      </c>
      <c r="G117" s="122">
        <v>-9.7589949353091399</v>
      </c>
      <c r="H117" s="122"/>
      <c r="I117" s="122">
        <v>15672.241005064699</v>
      </c>
      <c r="J117" s="122">
        <v>276379970</v>
      </c>
      <c r="K117" s="56"/>
      <c r="L117" s="122"/>
      <c r="M117" s="124"/>
      <c r="N117" s="124"/>
      <c r="O117" s="124"/>
      <c r="P117" s="124"/>
      <c r="Q117" s="124"/>
      <c r="R117" s="124"/>
      <c r="S117" s="124"/>
      <c r="T117" s="125"/>
      <c r="U117" s="126"/>
      <c r="V117" s="125"/>
      <c r="W117" s="127"/>
      <c r="X117" s="127"/>
      <c r="Y117" s="127"/>
      <c r="AA117" s="129"/>
      <c r="AB117" s="129"/>
      <c r="AC117" s="129"/>
      <c r="AD117" s="130"/>
      <c r="AE117" s="129"/>
      <c r="AF117" s="129"/>
      <c r="AG117" s="129"/>
      <c r="AH117" s="129"/>
      <c r="AI117" s="129"/>
      <c r="AJ117" s="129"/>
      <c r="AK117" s="129"/>
      <c r="AM117" s="131"/>
    </row>
    <row r="118" spans="1:39" s="128" customFormat="1" ht="12.75" x14ac:dyDescent="0.2">
      <c r="A118" s="123" t="s">
        <v>464</v>
      </c>
      <c r="B118" s="122">
        <v>14564</v>
      </c>
      <c r="C118" s="122">
        <v>5874</v>
      </c>
      <c r="D118" s="122">
        <v>-693</v>
      </c>
      <c r="E118" s="122">
        <v>0</v>
      </c>
      <c r="F118" s="122">
        <v>0</v>
      </c>
      <c r="G118" s="122">
        <v>-9.7589949353091399</v>
      </c>
      <c r="H118" s="122"/>
      <c r="I118" s="122">
        <v>5171.2410050646904</v>
      </c>
      <c r="J118" s="122">
        <v>75313954</v>
      </c>
      <c r="K118" s="56"/>
      <c r="L118" s="122"/>
      <c r="M118" s="124"/>
      <c r="N118" s="124"/>
      <c r="O118" s="124"/>
      <c r="P118" s="124"/>
      <c r="Q118" s="124"/>
      <c r="R118" s="124"/>
      <c r="S118" s="124"/>
      <c r="T118" s="125"/>
      <c r="U118" s="126"/>
      <c r="V118" s="125"/>
      <c r="W118" s="127"/>
      <c r="X118" s="127"/>
      <c r="Y118" s="127"/>
      <c r="AA118" s="129"/>
      <c r="AB118" s="129"/>
      <c r="AC118" s="129"/>
      <c r="AD118" s="130"/>
      <c r="AE118" s="129"/>
      <c r="AF118" s="129"/>
      <c r="AG118" s="129"/>
      <c r="AH118" s="129"/>
      <c r="AI118" s="129"/>
      <c r="AJ118" s="129"/>
      <c r="AK118" s="129"/>
      <c r="AM118" s="131"/>
    </row>
    <row r="119" spans="1:39" s="128" customFormat="1" ht="12.75" x14ac:dyDescent="0.2">
      <c r="A119" s="123" t="s">
        <v>465</v>
      </c>
      <c r="B119" s="122">
        <v>32807</v>
      </c>
      <c r="C119" s="122">
        <v>10315</v>
      </c>
      <c r="D119" s="122">
        <v>364</v>
      </c>
      <c r="E119" s="122">
        <v>0</v>
      </c>
      <c r="F119" s="122">
        <v>0</v>
      </c>
      <c r="G119" s="122">
        <v>-9.7589949353091399</v>
      </c>
      <c r="H119" s="122"/>
      <c r="I119" s="122">
        <v>10669.241005064699</v>
      </c>
      <c r="J119" s="122">
        <v>350025790</v>
      </c>
      <c r="K119" s="56"/>
      <c r="L119" s="122"/>
      <c r="M119" s="124"/>
      <c r="N119" s="124"/>
      <c r="O119" s="124"/>
      <c r="P119" s="124"/>
      <c r="Q119" s="124"/>
      <c r="R119" s="124"/>
      <c r="S119" s="124"/>
      <c r="T119" s="125"/>
      <c r="U119" s="126"/>
      <c r="V119" s="125"/>
      <c r="W119" s="127"/>
      <c r="X119" s="127"/>
      <c r="Y119" s="127"/>
      <c r="AA119" s="129"/>
      <c r="AB119" s="129"/>
      <c r="AC119" s="129"/>
      <c r="AD119" s="130"/>
      <c r="AE119" s="129"/>
      <c r="AF119" s="129"/>
      <c r="AG119" s="129"/>
      <c r="AH119" s="129"/>
      <c r="AI119" s="129"/>
      <c r="AJ119" s="129"/>
      <c r="AK119" s="129"/>
      <c r="AM119" s="131"/>
    </row>
    <row r="120" spans="1:39" s="128" customFormat="1" ht="12.75" x14ac:dyDescent="0.2">
      <c r="A120" s="123" t="s">
        <v>466</v>
      </c>
      <c r="B120" s="122">
        <v>139938</v>
      </c>
      <c r="C120" s="122">
        <v>8477</v>
      </c>
      <c r="D120" s="122">
        <v>726</v>
      </c>
      <c r="E120" s="122">
        <v>0</v>
      </c>
      <c r="F120" s="122">
        <v>0</v>
      </c>
      <c r="G120" s="122">
        <v>-9.7589949353091399</v>
      </c>
      <c r="H120" s="122"/>
      <c r="I120" s="122">
        <v>9193.2410050646904</v>
      </c>
      <c r="J120" s="122">
        <v>1286483760</v>
      </c>
      <c r="K120" s="56"/>
      <c r="L120" s="122"/>
      <c r="M120" s="124"/>
      <c r="N120" s="124"/>
      <c r="O120" s="124"/>
      <c r="P120" s="124"/>
      <c r="Q120" s="124"/>
      <c r="R120" s="124"/>
      <c r="S120" s="124"/>
      <c r="T120" s="125"/>
      <c r="U120" s="126"/>
      <c r="V120" s="125"/>
      <c r="W120" s="127"/>
      <c r="X120" s="127"/>
      <c r="Y120" s="127"/>
      <c r="AA120" s="129"/>
      <c r="AB120" s="129"/>
      <c r="AC120" s="129"/>
      <c r="AD120" s="130"/>
      <c r="AE120" s="129"/>
      <c r="AF120" s="129"/>
      <c r="AG120" s="129"/>
      <c r="AH120" s="129"/>
      <c r="AI120" s="129"/>
      <c r="AJ120" s="129"/>
      <c r="AK120" s="129"/>
      <c r="AM120" s="131"/>
    </row>
    <row r="121" spans="1:39" s="128" customFormat="1" ht="12.75" x14ac:dyDescent="0.2">
      <c r="A121" s="123" t="s">
        <v>467</v>
      </c>
      <c r="B121" s="122">
        <v>51385</v>
      </c>
      <c r="C121" s="122">
        <v>12071</v>
      </c>
      <c r="D121" s="122">
        <v>-118</v>
      </c>
      <c r="E121" s="122">
        <v>0</v>
      </c>
      <c r="F121" s="122">
        <v>0</v>
      </c>
      <c r="G121" s="122">
        <v>-9.7589949353091399</v>
      </c>
      <c r="H121" s="122"/>
      <c r="I121" s="122">
        <v>11943.241005064699</v>
      </c>
      <c r="J121" s="122">
        <v>613703439</v>
      </c>
      <c r="K121" s="56"/>
      <c r="L121" s="122"/>
      <c r="M121" s="124"/>
      <c r="N121" s="124"/>
      <c r="O121" s="124"/>
      <c r="P121" s="124"/>
      <c r="Q121" s="124"/>
      <c r="R121" s="124"/>
      <c r="S121" s="124"/>
      <c r="T121" s="125"/>
      <c r="U121" s="126"/>
      <c r="V121" s="125"/>
      <c r="W121" s="127"/>
      <c r="X121" s="127"/>
      <c r="Y121" s="127"/>
      <c r="AA121" s="129"/>
      <c r="AB121" s="129"/>
      <c r="AC121" s="129"/>
      <c r="AD121" s="130"/>
      <c r="AE121" s="129"/>
      <c r="AF121" s="129"/>
      <c r="AG121" s="129"/>
      <c r="AH121" s="129"/>
      <c r="AI121" s="129"/>
      <c r="AJ121" s="129"/>
      <c r="AK121" s="129"/>
      <c r="AM121" s="131"/>
    </row>
    <row r="122" spans="1:39" s="128" customFormat="1" ht="12.75" x14ac:dyDescent="0.2">
      <c r="A122" s="123" t="s">
        <v>468</v>
      </c>
      <c r="B122" s="122">
        <v>25797</v>
      </c>
      <c r="C122" s="122">
        <v>4340</v>
      </c>
      <c r="D122" s="122">
        <v>676</v>
      </c>
      <c r="E122" s="122">
        <v>0</v>
      </c>
      <c r="F122" s="122">
        <v>0</v>
      </c>
      <c r="G122" s="122">
        <v>-9.7589949353091399</v>
      </c>
      <c r="H122" s="122"/>
      <c r="I122" s="122">
        <v>5006.2410050646904</v>
      </c>
      <c r="J122" s="122">
        <v>129145999</v>
      </c>
      <c r="K122" s="56"/>
      <c r="L122" s="122"/>
      <c r="M122" s="124"/>
      <c r="N122" s="124"/>
      <c r="O122" s="124"/>
      <c r="P122" s="124"/>
      <c r="Q122" s="124"/>
      <c r="R122" s="124"/>
      <c r="S122" s="124"/>
      <c r="T122" s="125"/>
      <c r="U122" s="126"/>
      <c r="V122" s="125"/>
      <c r="W122" s="127"/>
      <c r="X122" s="127"/>
      <c r="Y122" s="127"/>
      <c r="AA122" s="129"/>
      <c r="AB122" s="129"/>
      <c r="AC122" s="129"/>
      <c r="AD122" s="130"/>
      <c r="AE122" s="129"/>
      <c r="AF122" s="129"/>
      <c r="AG122" s="129"/>
      <c r="AH122" s="129"/>
      <c r="AI122" s="129"/>
      <c r="AJ122" s="129"/>
      <c r="AK122" s="129"/>
      <c r="AM122" s="131"/>
    </row>
    <row r="123" spans="1:39" s="128" customFormat="1" ht="12.75" x14ac:dyDescent="0.2">
      <c r="A123" s="123" t="s">
        <v>469</v>
      </c>
      <c r="B123" s="122">
        <v>15261</v>
      </c>
      <c r="C123" s="122">
        <v>11659</v>
      </c>
      <c r="D123" s="122">
        <v>193</v>
      </c>
      <c r="E123" s="122">
        <v>0</v>
      </c>
      <c r="F123" s="122">
        <v>0</v>
      </c>
      <c r="G123" s="122">
        <v>-9.7589949353091399</v>
      </c>
      <c r="H123" s="122"/>
      <c r="I123" s="122">
        <v>11842.241005064699</v>
      </c>
      <c r="J123" s="122">
        <v>180724440</v>
      </c>
      <c r="K123" s="56"/>
      <c r="L123" s="122"/>
      <c r="M123" s="124"/>
      <c r="N123" s="124"/>
      <c r="O123" s="124"/>
      <c r="P123" s="124"/>
      <c r="Q123" s="124"/>
      <c r="R123" s="124"/>
      <c r="S123" s="124"/>
      <c r="T123" s="125"/>
      <c r="U123" s="126"/>
      <c r="V123" s="125"/>
      <c r="W123" s="127"/>
      <c r="X123" s="127"/>
      <c r="Y123" s="127"/>
      <c r="AA123" s="129"/>
      <c r="AB123" s="129"/>
      <c r="AC123" s="129"/>
      <c r="AD123" s="130"/>
      <c r="AE123" s="129"/>
      <c r="AF123" s="129"/>
      <c r="AG123" s="129"/>
      <c r="AH123" s="129"/>
      <c r="AI123" s="129"/>
      <c r="AJ123" s="129"/>
      <c r="AK123" s="129"/>
      <c r="AM123" s="131"/>
    </row>
    <row r="124" spans="1:39" s="128" customFormat="1" ht="12.75" x14ac:dyDescent="0.2">
      <c r="A124" s="123" t="s">
        <v>470</v>
      </c>
      <c r="B124" s="122">
        <v>16166</v>
      </c>
      <c r="C124" s="122">
        <v>9489</v>
      </c>
      <c r="D124" s="122">
        <v>-464</v>
      </c>
      <c r="E124" s="122">
        <v>0</v>
      </c>
      <c r="F124" s="122">
        <v>0</v>
      </c>
      <c r="G124" s="122">
        <v>-9.7589949353091399</v>
      </c>
      <c r="H124" s="122"/>
      <c r="I124" s="122">
        <v>9015.2410050646904</v>
      </c>
      <c r="J124" s="122">
        <v>145740386</v>
      </c>
      <c r="K124" s="56"/>
      <c r="L124" s="122"/>
      <c r="M124" s="124"/>
      <c r="N124" s="124"/>
      <c r="O124" s="124"/>
      <c r="P124" s="124"/>
      <c r="Q124" s="124"/>
      <c r="R124" s="124"/>
      <c r="S124" s="124"/>
      <c r="T124" s="125"/>
      <c r="U124" s="126"/>
      <c r="V124" s="125"/>
      <c r="W124" s="127"/>
      <c r="X124" s="127"/>
      <c r="Y124" s="127"/>
      <c r="AA124" s="129"/>
      <c r="AB124" s="129"/>
      <c r="AC124" s="129"/>
      <c r="AD124" s="130"/>
      <c r="AE124" s="129"/>
      <c r="AF124" s="129"/>
      <c r="AG124" s="129"/>
      <c r="AH124" s="129"/>
      <c r="AI124" s="129"/>
      <c r="AJ124" s="129"/>
      <c r="AK124" s="129"/>
      <c r="AM124" s="131"/>
    </row>
    <row r="125" spans="1:39" s="128" customFormat="1" ht="12.75" x14ac:dyDescent="0.2">
      <c r="A125" s="123" t="s">
        <v>471</v>
      </c>
      <c r="B125" s="122">
        <v>17086</v>
      </c>
      <c r="C125" s="122">
        <v>13976</v>
      </c>
      <c r="D125" s="122">
        <v>-826</v>
      </c>
      <c r="E125" s="122">
        <v>0</v>
      </c>
      <c r="F125" s="122">
        <v>0</v>
      </c>
      <c r="G125" s="122">
        <v>-9.7589949353091399</v>
      </c>
      <c r="H125" s="122"/>
      <c r="I125" s="122">
        <v>13140.241005064699</v>
      </c>
      <c r="J125" s="122">
        <v>224514158</v>
      </c>
      <c r="K125" s="56"/>
      <c r="L125" s="122"/>
      <c r="M125" s="124"/>
      <c r="N125" s="124"/>
      <c r="O125" s="124"/>
      <c r="P125" s="124"/>
      <c r="Q125" s="124"/>
      <c r="R125" s="124"/>
      <c r="S125" s="124"/>
      <c r="T125" s="125"/>
      <c r="U125" s="126"/>
      <c r="V125" s="125"/>
      <c r="W125" s="127"/>
      <c r="X125" s="127"/>
      <c r="Y125" s="127"/>
      <c r="AA125" s="129"/>
      <c r="AB125" s="129"/>
      <c r="AC125" s="129"/>
      <c r="AD125" s="130"/>
      <c r="AE125" s="129"/>
      <c r="AF125" s="129"/>
      <c r="AG125" s="129"/>
      <c r="AH125" s="129"/>
      <c r="AI125" s="129"/>
      <c r="AJ125" s="129"/>
      <c r="AK125" s="129"/>
      <c r="AM125" s="131"/>
    </row>
    <row r="126" spans="1:39" s="128" customFormat="1" ht="12.75" x14ac:dyDescent="0.2">
      <c r="A126" s="123" t="s">
        <v>472</v>
      </c>
      <c r="B126" s="122">
        <v>82969</v>
      </c>
      <c r="C126" s="122">
        <v>10605</v>
      </c>
      <c r="D126" s="122">
        <v>442</v>
      </c>
      <c r="E126" s="122">
        <v>0</v>
      </c>
      <c r="F126" s="122">
        <v>0</v>
      </c>
      <c r="G126" s="122">
        <v>-9.7589949353091399</v>
      </c>
      <c r="H126" s="122"/>
      <c r="I126" s="122">
        <v>11037.241005064699</v>
      </c>
      <c r="J126" s="122">
        <v>915748849</v>
      </c>
      <c r="K126" s="56"/>
      <c r="L126" s="122"/>
      <c r="M126" s="124"/>
      <c r="N126" s="124"/>
      <c r="O126" s="124"/>
      <c r="P126" s="124"/>
      <c r="Q126" s="124"/>
      <c r="R126" s="124"/>
      <c r="S126" s="124"/>
      <c r="T126" s="125"/>
      <c r="U126" s="126"/>
      <c r="V126" s="125"/>
      <c r="W126" s="127"/>
      <c r="X126" s="127"/>
      <c r="Y126" s="127"/>
      <c r="AA126" s="129"/>
      <c r="AB126" s="129"/>
      <c r="AC126" s="129"/>
      <c r="AD126" s="130"/>
      <c r="AE126" s="129"/>
      <c r="AF126" s="129"/>
      <c r="AG126" s="129"/>
      <c r="AH126" s="129"/>
      <c r="AI126" s="129"/>
      <c r="AJ126" s="129"/>
      <c r="AK126" s="129"/>
      <c r="AM126" s="131"/>
    </row>
    <row r="127" spans="1:39" s="128" customFormat="1" ht="12.75" x14ac:dyDescent="0.2">
      <c r="A127" s="123" t="s">
        <v>473</v>
      </c>
      <c r="B127" s="122">
        <v>30476</v>
      </c>
      <c r="C127" s="122">
        <v>4090</v>
      </c>
      <c r="D127" s="122">
        <v>379</v>
      </c>
      <c r="E127" s="122">
        <v>0</v>
      </c>
      <c r="F127" s="122">
        <v>0</v>
      </c>
      <c r="G127" s="122">
        <v>-9.7589949353091399</v>
      </c>
      <c r="H127" s="122"/>
      <c r="I127" s="122">
        <v>4459.2410050646904</v>
      </c>
      <c r="J127" s="122">
        <v>135899829</v>
      </c>
      <c r="K127" s="56"/>
      <c r="L127" s="122"/>
      <c r="M127" s="124"/>
      <c r="N127" s="124"/>
      <c r="O127" s="124"/>
      <c r="P127" s="124"/>
      <c r="Q127" s="124"/>
      <c r="R127" s="124"/>
      <c r="S127" s="124"/>
      <c r="T127" s="125"/>
      <c r="U127" s="126"/>
      <c r="V127" s="125"/>
      <c r="W127" s="127"/>
      <c r="X127" s="127"/>
      <c r="Y127" s="127"/>
      <c r="AA127" s="129"/>
      <c r="AB127" s="129"/>
      <c r="AC127" s="129"/>
      <c r="AD127" s="130"/>
      <c r="AE127" s="129"/>
      <c r="AF127" s="129"/>
      <c r="AG127" s="129"/>
      <c r="AH127" s="129"/>
      <c r="AI127" s="129"/>
      <c r="AJ127" s="129"/>
      <c r="AK127" s="129"/>
      <c r="AM127" s="131"/>
    </row>
    <row r="128" spans="1:39" s="128" customFormat="1" ht="12.75" x14ac:dyDescent="0.2">
      <c r="A128" s="123" t="s">
        <v>474</v>
      </c>
      <c r="B128" s="122">
        <v>44447</v>
      </c>
      <c r="C128" s="122">
        <v>13757</v>
      </c>
      <c r="D128" s="122">
        <v>904</v>
      </c>
      <c r="E128" s="122">
        <v>0</v>
      </c>
      <c r="F128" s="122">
        <v>0</v>
      </c>
      <c r="G128" s="122">
        <v>-9.7589949353091399</v>
      </c>
      <c r="H128" s="122"/>
      <c r="I128" s="122">
        <v>14651.241005064699</v>
      </c>
      <c r="J128" s="122">
        <v>651203709</v>
      </c>
      <c r="K128" s="56"/>
      <c r="L128" s="122"/>
      <c r="M128" s="124"/>
      <c r="N128" s="124"/>
      <c r="O128" s="124"/>
      <c r="P128" s="124"/>
      <c r="Q128" s="124"/>
      <c r="R128" s="124"/>
      <c r="S128" s="124"/>
      <c r="T128" s="125"/>
      <c r="U128" s="126"/>
      <c r="V128" s="125"/>
      <c r="W128" s="127"/>
      <c r="X128" s="127"/>
      <c r="Y128" s="127"/>
      <c r="AA128" s="129"/>
      <c r="AB128" s="129"/>
      <c r="AC128" s="129"/>
      <c r="AD128" s="130"/>
      <c r="AE128" s="129"/>
      <c r="AF128" s="129"/>
      <c r="AG128" s="129"/>
      <c r="AH128" s="129"/>
      <c r="AI128" s="129"/>
      <c r="AJ128" s="129"/>
      <c r="AK128" s="129"/>
      <c r="AM128" s="131"/>
    </row>
    <row r="129" spans="1:39" s="128" customFormat="1" ht="12.75" x14ac:dyDescent="0.2">
      <c r="A129" s="123" t="s">
        <v>475</v>
      </c>
      <c r="B129" s="122">
        <v>23858</v>
      </c>
      <c r="C129" s="122">
        <v>-4138</v>
      </c>
      <c r="D129" s="122">
        <v>2676</v>
      </c>
      <c r="E129" s="122">
        <v>342</v>
      </c>
      <c r="F129" s="122">
        <v>440</v>
      </c>
      <c r="G129" s="122">
        <v>-9.7589949353091399</v>
      </c>
      <c r="H129" s="122"/>
      <c r="I129" s="122">
        <v>-689.75899493530903</v>
      </c>
      <c r="J129" s="122">
        <v>-16456270</v>
      </c>
      <c r="K129" s="56"/>
      <c r="L129" s="122"/>
      <c r="M129" s="124"/>
      <c r="N129" s="124"/>
      <c r="O129" s="124"/>
      <c r="P129" s="124"/>
      <c r="Q129" s="124"/>
      <c r="R129" s="124"/>
      <c r="S129" s="124"/>
      <c r="T129" s="125"/>
      <c r="U129" s="126"/>
      <c r="V129" s="125"/>
      <c r="W129" s="127"/>
      <c r="X129" s="127"/>
      <c r="Y129" s="127"/>
      <c r="AA129" s="129"/>
      <c r="AB129" s="129"/>
      <c r="AC129" s="129"/>
      <c r="AD129" s="130"/>
      <c r="AE129" s="129"/>
      <c r="AF129" s="129"/>
      <c r="AG129" s="129"/>
      <c r="AH129" s="129"/>
      <c r="AI129" s="129"/>
      <c r="AJ129" s="129"/>
      <c r="AK129" s="129"/>
      <c r="AM129" s="131"/>
    </row>
    <row r="130" spans="1:39" s="128" customFormat="1" ht="12.75" x14ac:dyDescent="0.2">
      <c r="A130" s="123" t="s">
        <v>476</v>
      </c>
      <c r="B130" s="122">
        <v>118334</v>
      </c>
      <c r="C130" s="122">
        <v>6070</v>
      </c>
      <c r="D130" s="122">
        <v>-4528</v>
      </c>
      <c r="E130" s="122">
        <v>0</v>
      </c>
      <c r="F130" s="122">
        <v>192</v>
      </c>
      <c r="G130" s="122">
        <v>-9.7589949353091399</v>
      </c>
      <c r="H130" s="122"/>
      <c r="I130" s="122">
        <v>1724.2410050646899</v>
      </c>
      <c r="J130" s="122">
        <v>204036335</v>
      </c>
      <c r="K130" s="56"/>
      <c r="L130" s="122"/>
      <c r="M130" s="124"/>
      <c r="N130" s="124"/>
      <c r="O130" s="124"/>
      <c r="P130" s="124"/>
      <c r="Q130" s="124"/>
      <c r="R130" s="124"/>
      <c r="S130" s="124"/>
      <c r="T130" s="125"/>
      <c r="U130" s="126"/>
      <c r="V130" s="125"/>
      <c r="W130" s="127"/>
      <c r="X130" s="127"/>
      <c r="Y130" s="127"/>
      <c r="AA130" s="129"/>
      <c r="AB130" s="129"/>
      <c r="AC130" s="129"/>
      <c r="AD130" s="130"/>
      <c r="AE130" s="129"/>
      <c r="AF130" s="129"/>
      <c r="AG130" s="129"/>
      <c r="AH130" s="129"/>
      <c r="AI130" s="129"/>
      <c r="AJ130" s="129"/>
      <c r="AK130" s="129"/>
      <c r="AM130" s="131"/>
    </row>
    <row r="131" spans="1:39" s="128" customFormat="1" ht="12.75" x14ac:dyDescent="0.2">
      <c r="A131" s="123" t="s">
        <v>477</v>
      </c>
      <c r="B131" s="122">
        <v>327049</v>
      </c>
      <c r="C131" s="122">
        <v>13097</v>
      </c>
      <c r="D131" s="122">
        <v>1965</v>
      </c>
      <c r="E131" s="122">
        <v>32</v>
      </c>
      <c r="F131" s="122">
        <v>0</v>
      </c>
      <c r="G131" s="122">
        <v>-9.7589949353091399</v>
      </c>
      <c r="H131" s="122"/>
      <c r="I131" s="122">
        <v>15084.241005064699</v>
      </c>
      <c r="J131" s="122">
        <v>4933285936</v>
      </c>
      <c r="K131" s="56"/>
      <c r="L131" s="122"/>
      <c r="M131" s="124"/>
      <c r="N131" s="124"/>
      <c r="O131" s="124"/>
      <c r="P131" s="124"/>
      <c r="Q131" s="124"/>
      <c r="R131" s="124"/>
      <c r="S131" s="124"/>
      <c r="T131" s="125"/>
      <c r="U131" s="126"/>
      <c r="V131" s="125"/>
      <c r="W131" s="127"/>
      <c r="X131" s="127"/>
      <c r="Y131" s="127"/>
      <c r="AA131" s="129"/>
      <c r="AB131" s="129"/>
      <c r="AC131" s="129"/>
      <c r="AD131" s="130"/>
      <c r="AE131" s="129"/>
      <c r="AF131" s="129"/>
      <c r="AG131" s="129"/>
      <c r="AH131" s="129"/>
      <c r="AI131" s="129"/>
      <c r="AJ131" s="129"/>
      <c r="AK131" s="129"/>
      <c r="AM131" s="131"/>
    </row>
    <row r="132" spans="1:39" s="128" customFormat="1" ht="12.75" x14ac:dyDescent="0.2">
      <c r="A132" s="123" t="s">
        <v>478</v>
      </c>
      <c r="B132" s="122">
        <v>13086</v>
      </c>
      <c r="C132" s="122">
        <v>12669</v>
      </c>
      <c r="D132" s="122">
        <v>1400</v>
      </c>
      <c r="E132" s="122">
        <v>0</v>
      </c>
      <c r="F132" s="122">
        <v>0</v>
      </c>
      <c r="G132" s="122">
        <v>-9.7589949353091399</v>
      </c>
      <c r="H132" s="122"/>
      <c r="I132" s="122">
        <v>14059.241005064699</v>
      </c>
      <c r="J132" s="122">
        <v>183979228</v>
      </c>
      <c r="K132" s="56"/>
      <c r="L132" s="122"/>
      <c r="M132" s="124"/>
      <c r="N132" s="124"/>
      <c r="O132" s="124"/>
      <c r="P132" s="124"/>
      <c r="Q132" s="124"/>
      <c r="R132" s="124"/>
      <c r="S132" s="124"/>
      <c r="T132" s="125"/>
      <c r="U132" s="126"/>
      <c r="V132" s="125"/>
      <c r="W132" s="127"/>
      <c r="X132" s="127"/>
      <c r="Y132" s="127"/>
      <c r="AA132" s="129"/>
      <c r="AB132" s="129"/>
      <c r="AC132" s="129"/>
      <c r="AD132" s="130"/>
      <c r="AE132" s="129"/>
      <c r="AF132" s="129"/>
      <c r="AG132" s="129"/>
      <c r="AH132" s="129"/>
      <c r="AI132" s="129"/>
      <c r="AJ132" s="129"/>
      <c r="AK132" s="129"/>
      <c r="AM132" s="131"/>
    </row>
    <row r="133" spans="1:39" s="128" customFormat="1" ht="12.75" x14ac:dyDescent="0.2">
      <c r="A133" s="123" t="s">
        <v>479</v>
      </c>
      <c r="B133" s="122">
        <v>7210</v>
      </c>
      <c r="C133" s="122">
        <v>14858</v>
      </c>
      <c r="D133" s="122">
        <v>2047</v>
      </c>
      <c r="E133" s="122">
        <v>0</v>
      </c>
      <c r="F133" s="122">
        <v>0</v>
      </c>
      <c r="G133" s="122">
        <v>-9.7589949353091399</v>
      </c>
      <c r="H133" s="122"/>
      <c r="I133" s="122">
        <v>16895.241005064701</v>
      </c>
      <c r="J133" s="122">
        <v>121814688</v>
      </c>
      <c r="K133" s="56"/>
      <c r="L133" s="122"/>
      <c r="M133" s="124"/>
      <c r="N133" s="124"/>
      <c r="O133" s="124"/>
      <c r="P133" s="124"/>
      <c r="Q133" s="124"/>
      <c r="R133" s="124"/>
      <c r="S133" s="124"/>
      <c r="T133" s="125"/>
      <c r="U133" s="126"/>
      <c r="V133" s="125"/>
      <c r="W133" s="127"/>
      <c r="X133" s="127"/>
      <c r="Y133" s="127"/>
      <c r="AA133" s="129"/>
      <c r="AB133" s="129"/>
      <c r="AC133" s="129"/>
      <c r="AD133" s="130"/>
      <c r="AE133" s="129"/>
      <c r="AF133" s="129"/>
      <c r="AG133" s="129"/>
      <c r="AH133" s="129"/>
      <c r="AI133" s="129"/>
      <c r="AJ133" s="129"/>
      <c r="AK133" s="129"/>
      <c r="AM133" s="131"/>
    </row>
    <row r="134" spans="1:39" s="128" customFormat="1" ht="12.75" x14ac:dyDescent="0.2">
      <c r="A134" s="123" t="s">
        <v>480</v>
      </c>
      <c r="B134" s="122">
        <v>19380</v>
      </c>
      <c r="C134" s="122">
        <v>11446</v>
      </c>
      <c r="D134" s="122">
        <v>-833</v>
      </c>
      <c r="E134" s="122">
        <v>0</v>
      </c>
      <c r="F134" s="122">
        <v>0</v>
      </c>
      <c r="G134" s="122">
        <v>-9.7589949353091399</v>
      </c>
      <c r="H134" s="122"/>
      <c r="I134" s="122">
        <v>10603.241005064699</v>
      </c>
      <c r="J134" s="122">
        <v>205490811</v>
      </c>
      <c r="K134" s="56"/>
      <c r="L134" s="122"/>
      <c r="M134" s="124"/>
      <c r="N134" s="124"/>
      <c r="O134" s="124"/>
      <c r="P134" s="124"/>
      <c r="Q134" s="124"/>
      <c r="R134" s="124"/>
      <c r="S134" s="124"/>
      <c r="T134" s="125"/>
      <c r="U134" s="126"/>
      <c r="V134" s="125"/>
      <c r="W134" s="127"/>
      <c r="X134" s="127"/>
      <c r="Y134" s="127"/>
      <c r="AA134" s="129"/>
      <c r="AB134" s="129"/>
      <c r="AC134" s="129"/>
      <c r="AD134" s="130"/>
      <c r="AE134" s="129"/>
      <c r="AF134" s="129"/>
      <c r="AG134" s="129"/>
      <c r="AH134" s="129"/>
      <c r="AI134" s="129"/>
      <c r="AJ134" s="129"/>
      <c r="AK134" s="129"/>
      <c r="AM134" s="131"/>
    </row>
    <row r="135" spans="1:39" s="128" customFormat="1" ht="12.75" x14ac:dyDescent="0.2">
      <c r="A135" s="123" t="s">
        <v>481</v>
      </c>
      <c r="B135" s="122">
        <v>18710</v>
      </c>
      <c r="C135" s="122">
        <v>11325</v>
      </c>
      <c r="D135" s="122">
        <v>-2023</v>
      </c>
      <c r="E135" s="122">
        <v>0</v>
      </c>
      <c r="F135" s="122">
        <v>0</v>
      </c>
      <c r="G135" s="122">
        <v>-9.7589949353091399</v>
      </c>
      <c r="H135" s="122"/>
      <c r="I135" s="122">
        <v>9292.2410050646904</v>
      </c>
      <c r="J135" s="122">
        <v>173857829</v>
      </c>
      <c r="K135" s="56"/>
      <c r="L135" s="122"/>
      <c r="M135" s="124"/>
      <c r="N135" s="124"/>
      <c r="O135" s="124"/>
      <c r="P135" s="124"/>
      <c r="Q135" s="124"/>
      <c r="R135" s="124"/>
      <c r="S135" s="124"/>
      <c r="T135" s="125"/>
      <c r="U135" s="126"/>
      <c r="V135" s="125"/>
      <c r="W135" s="127"/>
      <c r="X135" s="127"/>
      <c r="Y135" s="127"/>
      <c r="AA135" s="129"/>
      <c r="AB135" s="129"/>
      <c r="AC135" s="129"/>
      <c r="AD135" s="130"/>
      <c r="AE135" s="129"/>
      <c r="AF135" s="129"/>
      <c r="AG135" s="129"/>
      <c r="AH135" s="129"/>
      <c r="AI135" s="129"/>
      <c r="AJ135" s="129"/>
      <c r="AK135" s="129"/>
      <c r="AM135" s="131"/>
    </row>
    <row r="136" spans="1:39" s="128" customFormat="1" ht="12.75" x14ac:dyDescent="0.2">
      <c r="A136" s="123" t="s">
        <v>482</v>
      </c>
      <c r="B136" s="122">
        <v>15399</v>
      </c>
      <c r="C136" s="122">
        <v>10843</v>
      </c>
      <c r="D136" s="122">
        <v>-437</v>
      </c>
      <c r="E136" s="122">
        <v>0</v>
      </c>
      <c r="F136" s="122">
        <v>0</v>
      </c>
      <c r="G136" s="122">
        <v>-9.7589949353091399</v>
      </c>
      <c r="H136" s="122"/>
      <c r="I136" s="122">
        <v>10396.241005064699</v>
      </c>
      <c r="J136" s="122">
        <v>160091715</v>
      </c>
      <c r="K136" s="56"/>
      <c r="L136" s="122"/>
      <c r="M136" s="124"/>
      <c r="N136" s="124"/>
      <c r="O136" s="124"/>
      <c r="P136" s="124"/>
      <c r="Q136" s="124"/>
      <c r="R136" s="124"/>
      <c r="S136" s="124"/>
      <c r="T136" s="125"/>
      <c r="U136" s="126"/>
      <c r="V136" s="125"/>
      <c r="W136" s="127"/>
      <c r="X136" s="127"/>
      <c r="Y136" s="127"/>
      <c r="AA136" s="129"/>
      <c r="AB136" s="129"/>
      <c r="AC136" s="129"/>
      <c r="AD136" s="130"/>
      <c r="AE136" s="129"/>
      <c r="AF136" s="129"/>
      <c r="AG136" s="129"/>
      <c r="AH136" s="129"/>
      <c r="AI136" s="129"/>
      <c r="AJ136" s="129"/>
      <c r="AK136" s="129"/>
      <c r="AM136" s="131"/>
    </row>
    <row r="137" spans="1:39" s="128" customFormat="1" ht="12.75" x14ac:dyDescent="0.2">
      <c r="A137" s="123" t="s">
        <v>483</v>
      </c>
      <c r="B137" s="122">
        <v>23506</v>
      </c>
      <c r="C137" s="122">
        <v>4499</v>
      </c>
      <c r="D137" s="122">
        <v>328</v>
      </c>
      <c r="E137" s="122">
        <v>0</v>
      </c>
      <c r="F137" s="122">
        <v>0</v>
      </c>
      <c r="G137" s="122">
        <v>-9.7589949353091399</v>
      </c>
      <c r="H137" s="122"/>
      <c r="I137" s="122">
        <v>4817.2410050646904</v>
      </c>
      <c r="J137" s="122">
        <v>113234067</v>
      </c>
      <c r="K137" s="56"/>
      <c r="L137" s="122"/>
      <c r="M137" s="124"/>
      <c r="N137" s="124"/>
      <c r="O137" s="124"/>
      <c r="P137" s="124"/>
      <c r="Q137" s="124"/>
      <c r="R137" s="124"/>
      <c r="S137" s="124"/>
      <c r="T137" s="125"/>
      <c r="U137" s="126"/>
      <c r="V137" s="125"/>
      <c r="W137" s="127"/>
      <c r="X137" s="127"/>
      <c r="Y137" s="127"/>
      <c r="AA137" s="129"/>
      <c r="AB137" s="129"/>
      <c r="AC137" s="129"/>
      <c r="AD137" s="130"/>
      <c r="AE137" s="129"/>
      <c r="AF137" s="129"/>
      <c r="AG137" s="129"/>
      <c r="AH137" s="129"/>
      <c r="AI137" s="129"/>
      <c r="AJ137" s="129"/>
      <c r="AK137" s="129"/>
      <c r="AM137" s="131"/>
    </row>
    <row r="138" spans="1:39" s="128" customFormat="1" ht="12.75" x14ac:dyDescent="0.2">
      <c r="A138" s="123" t="s">
        <v>484</v>
      </c>
      <c r="B138" s="122">
        <v>13815</v>
      </c>
      <c r="C138" s="122">
        <v>12212</v>
      </c>
      <c r="D138" s="122">
        <v>-740</v>
      </c>
      <c r="E138" s="122">
        <v>0</v>
      </c>
      <c r="F138" s="122">
        <v>0</v>
      </c>
      <c r="G138" s="122">
        <v>-9.7589949353091399</v>
      </c>
      <c r="H138" s="122"/>
      <c r="I138" s="122">
        <v>11462.241005064699</v>
      </c>
      <c r="J138" s="122">
        <v>158350859</v>
      </c>
      <c r="K138" s="56"/>
      <c r="L138" s="122"/>
      <c r="M138" s="124"/>
      <c r="N138" s="124"/>
      <c r="O138" s="124"/>
      <c r="P138" s="124"/>
      <c r="Q138" s="124"/>
      <c r="R138" s="124"/>
      <c r="S138" s="124"/>
      <c r="T138" s="125"/>
      <c r="U138" s="126"/>
      <c r="V138" s="125"/>
      <c r="W138" s="127"/>
      <c r="X138" s="127"/>
      <c r="Y138" s="127"/>
      <c r="AA138" s="129"/>
      <c r="AB138" s="129"/>
      <c r="AC138" s="129"/>
      <c r="AD138" s="130"/>
      <c r="AE138" s="129"/>
      <c r="AF138" s="129"/>
      <c r="AG138" s="129"/>
      <c r="AH138" s="129"/>
      <c r="AI138" s="129"/>
      <c r="AJ138" s="129"/>
      <c r="AK138" s="129"/>
      <c r="AM138" s="131"/>
    </row>
    <row r="139" spans="1:39" s="128" customFormat="1" ht="12.75" x14ac:dyDescent="0.2">
      <c r="A139" s="123" t="s">
        <v>485</v>
      </c>
      <c r="B139" s="122">
        <v>20737</v>
      </c>
      <c r="C139" s="122">
        <v>7207</v>
      </c>
      <c r="D139" s="122">
        <v>684</v>
      </c>
      <c r="E139" s="122">
        <v>0</v>
      </c>
      <c r="F139" s="122">
        <v>0</v>
      </c>
      <c r="G139" s="122">
        <v>-9.7589949353091399</v>
      </c>
      <c r="H139" s="122"/>
      <c r="I139" s="122">
        <v>7881.2410050646904</v>
      </c>
      <c r="J139" s="122">
        <v>163433295</v>
      </c>
      <c r="K139" s="56"/>
      <c r="L139" s="122"/>
      <c r="M139" s="124"/>
      <c r="N139" s="124"/>
      <c r="O139" s="124"/>
      <c r="P139" s="124"/>
      <c r="Q139" s="124"/>
      <c r="R139" s="124"/>
      <c r="S139" s="124"/>
      <c r="T139" s="125"/>
      <c r="U139" s="126"/>
      <c r="V139" s="125"/>
      <c r="W139" s="127"/>
      <c r="X139" s="127"/>
      <c r="Y139" s="127"/>
      <c r="AA139" s="129"/>
      <c r="AB139" s="129"/>
      <c r="AC139" s="129"/>
      <c r="AD139" s="130"/>
      <c r="AE139" s="129"/>
      <c r="AF139" s="129"/>
      <c r="AG139" s="129"/>
      <c r="AH139" s="129"/>
      <c r="AI139" s="129"/>
      <c r="AJ139" s="129"/>
      <c r="AK139" s="129"/>
      <c r="AM139" s="131"/>
    </row>
    <row r="140" spans="1:39" s="128" customFormat="1" ht="12.75" x14ac:dyDescent="0.2">
      <c r="A140" s="123" t="s">
        <v>486</v>
      </c>
      <c r="B140" s="122">
        <v>13271</v>
      </c>
      <c r="C140" s="122">
        <v>13661</v>
      </c>
      <c r="D140" s="122">
        <v>583</v>
      </c>
      <c r="E140" s="122">
        <v>0</v>
      </c>
      <c r="F140" s="122">
        <v>0</v>
      </c>
      <c r="G140" s="122">
        <v>-9.7589949353091399</v>
      </c>
      <c r="H140" s="122"/>
      <c r="I140" s="122">
        <v>14234.241005064699</v>
      </c>
      <c r="J140" s="122">
        <v>188902612</v>
      </c>
      <c r="K140" s="56"/>
      <c r="L140" s="122"/>
      <c r="M140" s="124"/>
      <c r="N140" s="124"/>
      <c r="O140" s="124"/>
      <c r="P140" s="124"/>
      <c r="Q140" s="124"/>
      <c r="R140" s="124"/>
      <c r="S140" s="124"/>
      <c r="T140" s="125"/>
      <c r="U140" s="126"/>
      <c r="V140" s="125"/>
      <c r="W140" s="127"/>
      <c r="X140" s="127"/>
      <c r="Y140" s="127"/>
      <c r="AA140" s="129"/>
      <c r="AB140" s="129"/>
      <c r="AC140" s="129"/>
      <c r="AD140" s="130"/>
      <c r="AE140" s="129"/>
      <c r="AF140" s="129"/>
      <c r="AG140" s="129"/>
      <c r="AH140" s="129"/>
      <c r="AI140" s="129"/>
      <c r="AJ140" s="129"/>
      <c r="AK140" s="129"/>
      <c r="AM140" s="131"/>
    </row>
    <row r="141" spans="1:39" s="128" customFormat="1" ht="12.75" x14ac:dyDescent="0.2">
      <c r="A141" s="123" t="s">
        <v>487</v>
      </c>
      <c r="B141" s="122">
        <v>43826</v>
      </c>
      <c r="C141" s="122">
        <v>10705</v>
      </c>
      <c r="D141" s="122">
        <v>-730</v>
      </c>
      <c r="E141" s="122">
        <v>0</v>
      </c>
      <c r="F141" s="122">
        <v>0</v>
      </c>
      <c r="G141" s="122">
        <v>-9.7589949353091399</v>
      </c>
      <c r="H141" s="122"/>
      <c r="I141" s="122">
        <v>9965.2410050646904</v>
      </c>
      <c r="J141" s="122">
        <v>436736652</v>
      </c>
      <c r="K141" s="56"/>
      <c r="L141" s="122"/>
      <c r="M141" s="124"/>
      <c r="N141" s="124"/>
      <c r="O141" s="124"/>
      <c r="P141" s="124"/>
      <c r="Q141" s="124"/>
      <c r="R141" s="124"/>
      <c r="S141" s="124"/>
      <c r="T141" s="125"/>
      <c r="U141" s="126"/>
      <c r="V141" s="125"/>
      <c r="W141" s="127"/>
      <c r="X141" s="127"/>
      <c r="Y141" s="127"/>
      <c r="AA141" s="129"/>
      <c r="AB141" s="129"/>
      <c r="AC141" s="129"/>
      <c r="AD141" s="130"/>
      <c r="AE141" s="129"/>
      <c r="AF141" s="129"/>
      <c r="AG141" s="129"/>
      <c r="AH141" s="129"/>
      <c r="AI141" s="129"/>
      <c r="AJ141" s="129"/>
      <c r="AK141" s="129"/>
      <c r="AM141" s="131"/>
    </row>
    <row r="142" spans="1:39" s="128" customFormat="1" ht="12.75" x14ac:dyDescent="0.2">
      <c r="A142" s="123" t="s">
        <v>488</v>
      </c>
      <c r="B142" s="122">
        <v>35200</v>
      </c>
      <c r="C142" s="122">
        <v>-1820</v>
      </c>
      <c r="D142" s="122">
        <v>112</v>
      </c>
      <c r="E142" s="122">
        <v>0</v>
      </c>
      <c r="F142" s="122">
        <v>0</v>
      </c>
      <c r="G142" s="122">
        <v>-9.7589949353091399</v>
      </c>
      <c r="H142" s="122"/>
      <c r="I142" s="122">
        <v>-1717.7589949353101</v>
      </c>
      <c r="J142" s="122">
        <v>-60465117</v>
      </c>
      <c r="K142" s="56"/>
      <c r="L142" s="122"/>
      <c r="M142" s="124"/>
      <c r="N142" s="124"/>
      <c r="O142" s="124"/>
      <c r="P142" s="124"/>
      <c r="Q142" s="124"/>
      <c r="R142" s="124"/>
      <c r="S142" s="124"/>
      <c r="T142" s="125"/>
      <c r="U142" s="126"/>
      <c r="V142" s="125"/>
      <c r="W142" s="127"/>
      <c r="X142" s="127"/>
      <c r="Y142" s="127"/>
      <c r="AA142" s="129"/>
      <c r="AB142" s="129"/>
      <c r="AC142" s="129"/>
      <c r="AD142" s="130"/>
      <c r="AE142" s="129"/>
      <c r="AF142" s="129"/>
      <c r="AG142" s="129"/>
      <c r="AH142" s="129"/>
      <c r="AI142" s="129"/>
      <c r="AJ142" s="129"/>
      <c r="AK142" s="129"/>
      <c r="AM142" s="131"/>
    </row>
    <row r="143" spans="1:39" s="128" customFormat="1" ht="12.75" x14ac:dyDescent="0.2">
      <c r="A143" s="123" t="s">
        <v>489</v>
      </c>
      <c r="B143" s="122">
        <v>29316</v>
      </c>
      <c r="C143" s="122">
        <v>7420</v>
      </c>
      <c r="D143" s="122">
        <v>-2066</v>
      </c>
      <c r="E143" s="122">
        <v>0</v>
      </c>
      <c r="F143" s="122">
        <v>0</v>
      </c>
      <c r="G143" s="122">
        <v>-9.7589949353091399</v>
      </c>
      <c r="H143" s="122"/>
      <c r="I143" s="122">
        <v>5344.2410050646904</v>
      </c>
      <c r="J143" s="122">
        <v>156671769</v>
      </c>
      <c r="K143" s="56"/>
      <c r="L143" s="122"/>
      <c r="M143" s="124"/>
      <c r="N143" s="124"/>
      <c r="O143" s="124"/>
      <c r="P143" s="124"/>
      <c r="Q143" s="124"/>
      <c r="R143" s="124"/>
      <c r="S143" s="124"/>
      <c r="T143" s="125"/>
      <c r="U143" s="126"/>
      <c r="V143" s="125"/>
      <c r="W143" s="127"/>
      <c r="X143" s="127"/>
      <c r="Y143" s="127"/>
      <c r="AA143" s="129"/>
      <c r="AB143" s="129"/>
      <c r="AC143" s="129"/>
      <c r="AD143" s="130"/>
      <c r="AE143" s="129"/>
      <c r="AF143" s="129"/>
      <c r="AG143" s="129"/>
      <c r="AH143" s="129"/>
      <c r="AI143" s="129"/>
      <c r="AJ143" s="129"/>
      <c r="AK143" s="129"/>
      <c r="AM143" s="131"/>
    </row>
    <row r="144" spans="1:39" s="128" customFormat="1" ht="12.75" x14ac:dyDescent="0.2">
      <c r="A144" s="123" t="s">
        <v>490</v>
      </c>
      <c r="B144" s="122">
        <v>15428</v>
      </c>
      <c r="C144" s="122">
        <v>14712</v>
      </c>
      <c r="D144" s="122">
        <v>1196</v>
      </c>
      <c r="E144" s="122">
        <v>0</v>
      </c>
      <c r="F144" s="122">
        <v>0</v>
      </c>
      <c r="G144" s="122">
        <v>-9.7589949353091399</v>
      </c>
      <c r="H144" s="122"/>
      <c r="I144" s="122">
        <v>15898.241005064699</v>
      </c>
      <c r="J144" s="122">
        <v>245278062</v>
      </c>
      <c r="K144" s="56"/>
      <c r="L144" s="122"/>
      <c r="M144" s="124"/>
      <c r="N144" s="124"/>
      <c r="O144" s="124"/>
      <c r="P144" s="124"/>
      <c r="Q144" s="124"/>
      <c r="R144" s="124"/>
      <c r="S144" s="124"/>
      <c r="T144" s="125"/>
      <c r="U144" s="126"/>
      <c r="V144" s="125"/>
      <c r="W144" s="127"/>
      <c r="X144" s="127"/>
      <c r="Y144" s="127"/>
      <c r="AA144" s="129"/>
      <c r="AB144" s="129"/>
      <c r="AC144" s="129"/>
      <c r="AD144" s="130"/>
      <c r="AE144" s="129"/>
      <c r="AF144" s="129"/>
      <c r="AG144" s="129"/>
      <c r="AH144" s="129"/>
      <c r="AI144" s="129"/>
      <c r="AJ144" s="129"/>
      <c r="AK144" s="129"/>
      <c r="AM144" s="131"/>
    </row>
    <row r="145" spans="1:39" s="128" customFormat="1" ht="12.75" x14ac:dyDescent="0.2">
      <c r="A145" s="123" t="s">
        <v>491</v>
      </c>
      <c r="B145" s="122">
        <v>41166</v>
      </c>
      <c r="C145" s="122">
        <v>6802</v>
      </c>
      <c r="D145" s="122">
        <v>-768</v>
      </c>
      <c r="E145" s="122">
        <v>0</v>
      </c>
      <c r="F145" s="122">
        <v>0</v>
      </c>
      <c r="G145" s="122">
        <v>-9.7589949353091399</v>
      </c>
      <c r="H145" s="122"/>
      <c r="I145" s="122">
        <v>6024.2410050646904</v>
      </c>
      <c r="J145" s="122">
        <v>247993905</v>
      </c>
      <c r="K145" s="56"/>
      <c r="L145" s="122"/>
      <c r="M145" s="124"/>
      <c r="N145" s="124"/>
      <c r="O145" s="124"/>
      <c r="P145" s="124"/>
      <c r="Q145" s="124"/>
      <c r="R145" s="124"/>
      <c r="S145" s="124"/>
      <c r="T145" s="125"/>
      <c r="U145" s="126"/>
      <c r="V145" s="125"/>
      <c r="W145" s="127"/>
      <c r="X145" s="127"/>
      <c r="Y145" s="127"/>
      <c r="AA145" s="129"/>
      <c r="AB145" s="129"/>
      <c r="AC145" s="129"/>
      <c r="AD145" s="130"/>
      <c r="AE145" s="129"/>
      <c r="AF145" s="129"/>
      <c r="AG145" s="129"/>
      <c r="AH145" s="129"/>
      <c r="AI145" s="129"/>
      <c r="AJ145" s="129"/>
      <c r="AK145" s="129"/>
      <c r="AM145" s="131"/>
    </row>
    <row r="146" spans="1:39" s="128" customFormat="1" ht="12.75" x14ac:dyDescent="0.2">
      <c r="A146" s="123" t="s">
        <v>492</v>
      </c>
      <c r="B146" s="122">
        <v>9921</v>
      </c>
      <c r="C146" s="122">
        <v>14373</v>
      </c>
      <c r="D146" s="122">
        <v>319</v>
      </c>
      <c r="E146" s="122">
        <v>0</v>
      </c>
      <c r="F146" s="122">
        <v>0</v>
      </c>
      <c r="G146" s="122">
        <v>-9.7589949353091399</v>
      </c>
      <c r="H146" s="122"/>
      <c r="I146" s="122">
        <v>14682.241005064699</v>
      </c>
      <c r="J146" s="122">
        <v>145662513</v>
      </c>
      <c r="K146" s="56"/>
      <c r="L146" s="122"/>
      <c r="M146" s="124"/>
      <c r="N146" s="124"/>
      <c r="O146" s="124"/>
      <c r="P146" s="124"/>
      <c r="Q146" s="124"/>
      <c r="R146" s="124"/>
      <c r="S146" s="124"/>
      <c r="T146" s="125"/>
      <c r="U146" s="126"/>
      <c r="V146" s="125"/>
      <c r="W146" s="127"/>
      <c r="X146" s="127"/>
      <c r="Y146" s="127"/>
      <c r="AA146" s="129"/>
      <c r="AB146" s="129"/>
      <c r="AC146" s="129"/>
      <c r="AD146" s="130"/>
      <c r="AE146" s="129"/>
      <c r="AF146" s="129"/>
      <c r="AG146" s="129"/>
      <c r="AH146" s="129"/>
      <c r="AI146" s="129"/>
      <c r="AJ146" s="129"/>
      <c r="AK146" s="129"/>
      <c r="AM146" s="131"/>
    </row>
    <row r="147" spans="1:39" s="128" customFormat="1" ht="12.75" x14ac:dyDescent="0.2">
      <c r="A147" s="123" t="s">
        <v>493</v>
      </c>
      <c r="B147" s="122">
        <v>14207</v>
      </c>
      <c r="C147" s="122">
        <v>14062</v>
      </c>
      <c r="D147" s="122">
        <v>681</v>
      </c>
      <c r="E147" s="122">
        <v>0</v>
      </c>
      <c r="F147" s="122">
        <v>0</v>
      </c>
      <c r="G147" s="122">
        <v>-9.7589949353091399</v>
      </c>
      <c r="H147" s="122"/>
      <c r="I147" s="122">
        <v>14733.241005064699</v>
      </c>
      <c r="J147" s="122">
        <v>209315155</v>
      </c>
      <c r="K147" s="56"/>
      <c r="L147" s="122"/>
      <c r="M147" s="124"/>
      <c r="N147" s="124"/>
      <c r="O147" s="124"/>
      <c r="P147" s="124"/>
      <c r="Q147" s="124"/>
      <c r="R147" s="124"/>
      <c r="S147" s="124"/>
      <c r="T147" s="125"/>
      <c r="U147" s="126"/>
      <c r="V147" s="125"/>
      <c r="W147" s="127"/>
      <c r="X147" s="127"/>
      <c r="Y147" s="127"/>
      <c r="AA147" s="129"/>
      <c r="AB147" s="129"/>
      <c r="AC147" s="129"/>
      <c r="AD147" s="130"/>
      <c r="AE147" s="129"/>
      <c r="AF147" s="129"/>
      <c r="AG147" s="129"/>
      <c r="AH147" s="129"/>
      <c r="AI147" s="129"/>
      <c r="AJ147" s="129"/>
      <c r="AK147" s="129"/>
      <c r="AM147" s="131"/>
    </row>
    <row r="148" spans="1:39" s="128" customFormat="1" ht="18.75" customHeight="1" x14ac:dyDescent="0.2">
      <c r="A148" s="18" t="s">
        <v>494</v>
      </c>
      <c r="B148" s="19"/>
      <c r="C148" s="19"/>
      <c r="D148" s="19"/>
      <c r="E148" s="19"/>
      <c r="F148" s="19"/>
      <c r="G148" s="19"/>
      <c r="H148" s="19"/>
      <c r="I148" s="122"/>
      <c r="J148" s="122"/>
      <c r="K148" s="56"/>
      <c r="L148" s="122"/>
      <c r="M148" s="124"/>
      <c r="N148" s="124"/>
      <c r="O148" s="124"/>
      <c r="P148" s="124"/>
      <c r="Q148" s="124"/>
      <c r="R148" s="124"/>
      <c r="S148" s="124"/>
      <c r="T148" s="125"/>
      <c r="U148" s="126"/>
      <c r="V148" s="125"/>
      <c r="W148" s="127"/>
      <c r="X148" s="127"/>
      <c r="Y148" s="127"/>
      <c r="AA148" s="129"/>
      <c r="AB148" s="129"/>
      <c r="AC148" s="129"/>
      <c r="AD148" s="130"/>
      <c r="AE148" s="129"/>
      <c r="AF148" s="129"/>
      <c r="AG148" s="129"/>
      <c r="AH148" s="129"/>
      <c r="AI148" s="129"/>
      <c r="AJ148" s="129"/>
      <c r="AK148" s="129"/>
      <c r="AM148" s="131"/>
    </row>
    <row r="149" spans="1:39" s="128" customFormat="1" ht="12.75" x14ac:dyDescent="0.2">
      <c r="A149" s="123" t="s">
        <v>495</v>
      </c>
      <c r="B149" s="122">
        <v>43664</v>
      </c>
      <c r="C149" s="122">
        <v>10680</v>
      </c>
      <c r="D149" s="122">
        <v>-603</v>
      </c>
      <c r="E149" s="122">
        <v>0</v>
      </c>
      <c r="F149" s="122">
        <v>0</v>
      </c>
      <c r="G149" s="122">
        <v>-9.7589949353091399</v>
      </c>
      <c r="H149" s="122"/>
      <c r="I149" s="122">
        <v>10067.241005064699</v>
      </c>
      <c r="J149" s="122">
        <v>439576011</v>
      </c>
      <c r="K149" s="56"/>
      <c r="L149" s="122"/>
      <c r="M149" s="124"/>
      <c r="N149" s="124"/>
      <c r="O149" s="124"/>
      <c r="P149" s="124"/>
      <c r="Q149" s="124"/>
      <c r="R149" s="124"/>
      <c r="S149" s="124"/>
      <c r="T149" s="125"/>
      <c r="U149" s="126"/>
      <c r="V149" s="125"/>
      <c r="W149" s="127"/>
      <c r="X149" s="127"/>
      <c r="Y149" s="127"/>
      <c r="AA149" s="129"/>
      <c r="AB149" s="129"/>
      <c r="AC149" s="129"/>
      <c r="AD149" s="130"/>
      <c r="AE149" s="129"/>
      <c r="AF149" s="129"/>
      <c r="AG149" s="129"/>
      <c r="AH149" s="129"/>
      <c r="AI149" s="129"/>
      <c r="AJ149" s="129"/>
      <c r="AK149" s="129"/>
      <c r="AM149" s="131"/>
    </row>
    <row r="150" spans="1:39" s="128" customFormat="1" ht="12.75" x14ac:dyDescent="0.2">
      <c r="A150" s="123" t="s">
        <v>496</v>
      </c>
      <c r="B150" s="122">
        <v>98316</v>
      </c>
      <c r="C150" s="122">
        <v>8992</v>
      </c>
      <c r="D150" s="122">
        <v>-1828</v>
      </c>
      <c r="E150" s="122">
        <v>0</v>
      </c>
      <c r="F150" s="122">
        <v>0</v>
      </c>
      <c r="G150" s="122">
        <v>-9.7589949353091399</v>
      </c>
      <c r="H150" s="122"/>
      <c r="I150" s="122">
        <v>7154.2410050646904</v>
      </c>
      <c r="J150" s="122">
        <v>703376359</v>
      </c>
      <c r="K150" s="56"/>
      <c r="L150" s="122"/>
      <c r="M150" s="124"/>
      <c r="N150" s="124"/>
      <c r="O150" s="124"/>
      <c r="P150" s="124"/>
      <c r="Q150" s="124"/>
      <c r="R150" s="124"/>
      <c r="S150" s="124"/>
      <c r="T150" s="125"/>
      <c r="U150" s="126"/>
      <c r="V150" s="125"/>
      <c r="W150" s="127"/>
      <c r="X150" s="127"/>
      <c r="Y150" s="127"/>
      <c r="AA150" s="129"/>
      <c r="AB150" s="129"/>
      <c r="AC150" s="129"/>
      <c r="AD150" s="130"/>
      <c r="AE150" s="129"/>
      <c r="AF150" s="129"/>
      <c r="AG150" s="129"/>
      <c r="AH150" s="129"/>
      <c r="AI150" s="129"/>
      <c r="AJ150" s="129"/>
      <c r="AK150" s="129"/>
      <c r="AM150" s="131"/>
    </row>
    <row r="151" spans="1:39" s="128" customFormat="1" ht="12.75" x14ac:dyDescent="0.2">
      <c r="A151" s="123" t="s">
        <v>497</v>
      </c>
      <c r="B151" s="122">
        <v>10868</v>
      </c>
      <c r="C151" s="122">
        <v>14387</v>
      </c>
      <c r="D151" s="122">
        <v>3283</v>
      </c>
      <c r="E151" s="122">
        <v>0</v>
      </c>
      <c r="F151" s="122">
        <v>0</v>
      </c>
      <c r="G151" s="122">
        <v>-9.7589949353091399</v>
      </c>
      <c r="H151" s="122"/>
      <c r="I151" s="122">
        <v>17660.241005064701</v>
      </c>
      <c r="J151" s="122">
        <v>191931499</v>
      </c>
      <c r="K151" s="56"/>
      <c r="L151" s="122"/>
      <c r="M151" s="124"/>
      <c r="N151" s="124"/>
      <c r="O151" s="124"/>
      <c r="P151" s="124"/>
      <c r="Q151" s="124"/>
      <c r="R151" s="124"/>
      <c r="S151" s="124"/>
      <c r="T151" s="125"/>
      <c r="U151" s="126"/>
      <c r="V151" s="125"/>
      <c r="W151" s="127"/>
      <c r="X151" s="127"/>
      <c r="Y151" s="127"/>
      <c r="AA151" s="129"/>
      <c r="AB151" s="129"/>
      <c r="AC151" s="129"/>
      <c r="AD151" s="130"/>
      <c r="AE151" s="129"/>
      <c r="AF151" s="129"/>
      <c r="AG151" s="129"/>
      <c r="AH151" s="129"/>
      <c r="AI151" s="129"/>
      <c r="AJ151" s="129"/>
      <c r="AK151" s="129"/>
      <c r="AM151" s="131"/>
    </row>
    <row r="152" spans="1:39" s="128" customFormat="1" ht="12.75" x14ac:dyDescent="0.2">
      <c r="A152" s="123" t="s">
        <v>498</v>
      </c>
      <c r="B152" s="122">
        <v>80246</v>
      </c>
      <c r="C152" s="122">
        <v>-208</v>
      </c>
      <c r="D152" s="122">
        <v>833</v>
      </c>
      <c r="E152" s="122">
        <v>0</v>
      </c>
      <c r="F152" s="122">
        <v>0</v>
      </c>
      <c r="G152" s="122">
        <v>-9.7589949353091399</v>
      </c>
      <c r="H152" s="122"/>
      <c r="I152" s="122">
        <v>615.24100506469097</v>
      </c>
      <c r="J152" s="122">
        <v>49370630</v>
      </c>
      <c r="K152" s="56"/>
      <c r="L152" s="122"/>
      <c r="M152" s="124"/>
      <c r="N152" s="124"/>
      <c r="O152" s="124"/>
      <c r="P152" s="124"/>
      <c r="Q152" s="124"/>
      <c r="R152" s="124"/>
      <c r="S152" s="124"/>
      <c r="T152" s="125"/>
      <c r="U152" s="126"/>
      <c r="V152" s="125"/>
      <c r="W152" s="127"/>
      <c r="X152" s="127"/>
      <c r="Y152" s="127"/>
      <c r="AA152" s="129"/>
      <c r="AB152" s="129"/>
      <c r="AC152" s="129"/>
      <c r="AD152" s="130"/>
      <c r="AE152" s="129"/>
      <c r="AF152" s="129"/>
      <c r="AG152" s="129"/>
      <c r="AH152" s="129"/>
      <c r="AI152" s="129"/>
      <c r="AJ152" s="129"/>
      <c r="AK152" s="129"/>
      <c r="AM152" s="131"/>
    </row>
    <row r="153" spans="1:39" s="128" customFormat="1" ht="12.75" x14ac:dyDescent="0.2">
      <c r="A153" s="123" t="s">
        <v>499</v>
      </c>
      <c r="B153" s="122">
        <v>24568</v>
      </c>
      <c r="C153" s="122">
        <v>11378</v>
      </c>
      <c r="D153" s="122">
        <v>-679</v>
      </c>
      <c r="E153" s="122">
        <v>0</v>
      </c>
      <c r="F153" s="122">
        <v>0</v>
      </c>
      <c r="G153" s="122">
        <v>-9.7589949353091399</v>
      </c>
      <c r="H153" s="122"/>
      <c r="I153" s="122">
        <v>10689.241005064699</v>
      </c>
      <c r="J153" s="122">
        <v>262613273</v>
      </c>
      <c r="K153" s="56"/>
      <c r="L153" s="122"/>
      <c r="M153" s="124"/>
      <c r="N153" s="124"/>
      <c r="O153" s="124"/>
      <c r="P153" s="124"/>
      <c r="Q153" s="124"/>
      <c r="R153" s="124"/>
      <c r="S153" s="124"/>
      <c r="T153" s="125"/>
      <c r="U153" s="126"/>
      <c r="V153" s="125"/>
      <c r="W153" s="127"/>
      <c r="X153" s="127"/>
      <c r="Y153" s="127"/>
      <c r="AA153" s="129"/>
      <c r="AB153" s="129"/>
      <c r="AC153" s="129"/>
      <c r="AD153" s="130"/>
      <c r="AE153" s="129"/>
      <c r="AF153" s="129"/>
      <c r="AG153" s="129"/>
      <c r="AH153" s="129"/>
      <c r="AI153" s="129"/>
      <c r="AJ153" s="129"/>
      <c r="AK153" s="129"/>
      <c r="AM153" s="131"/>
    </row>
    <row r="154" spans="1:39" s="128" customFormat="1" ht="12.75" x14ac:dyDescent="0.2">
      <c r="A154" s="123" t="s">
        <v>500</v>
      </c>
      <c r="B154" s="122">
        <v>61643</v>
      </c>
      <c r="C154" s="122">
        <v>6661</v>
      </c>
      <c r="D154" s="122">
        <v>-1401</v>
      </c>
      <c r="E154" s="122">
        <v>0</v>
      </c>
      <c r="F154" s="122">
        <v>0</v>
      </c>
      <c r="G154" s="122">
        <v>-9.7589949353091399</v>
      </c>
      <c r="H154" s="122"/>
      <c r="I154" s="122">
        <v>5250.2410050646904</v>
      </c>
      <c r="J154" s="122">
        <v>323640606</v>
      </c>
      <c r="K154" s="56"/>
      <c r="L154" s="122"/>
      <c r="M154" s="124"/>
      <c r="N154" s="124"/>
      <c r="O154" s="124"/>
      <c r="P154" s="124"/>
      <c r="Q154" s="124"/>
      <c r="R154" s="124"/>
      <c r="S154" s="124"/>
      <c r="T154" s="125"/>
      <c r="U154" s="126"/>
      <c r="V154" s="125"/>
      <c r="W154" s="127"/>
      <c r="X154" s="127"/>
      <c r="Y154" s="127"/>
      <c r="AA154" s="129"/>
      <c r="AB154" s="129"/>
      <c r="AC154" s="129"/>
      <c r="AD154" s="130"/>
      <c r="AE154" s="129"/>
      <c r="AF154" s="129"/>
      <c r="AG154" s="129"/>
      <c r="AH154" s="129"/>
      <c r="AI154" s="129"/>
      <c r="AJ154" s="129"/>
      <c r="AK154" s="129"/>
      <c r="AM154" s="131"/>
    </row>
    <row r="155" spans="1:39" s="128" customFormat="1" ht="18.75" customHeight="1" x14ac:dyDescent="0.2">
      <c r="A155" s="18" t="s">
        <v>501</v>
      </c>
      <c r="B155" s="19"/>
      <c r="C155" s="19"/>
      <c r="D155" s="19"/>
      <c r="E155" s="19"/>
      <c r="F155" s="19"/>
      <c r="G155" s="19"/>
      <c r="H155" s="19"/>
      <c r="I155" s="122"/>
      <c r="J155" s="122"/>
      <c r="K155" s="56"/>
      <c r="L155" s="122"/>
      <c r="M155" s="124"/>
      <c r="N155" s="124"/>
      <c r="O155" s="124"/>
      <c r="P155" s="124"/>
      <c r="Q155" s="124"/>
      <c r="R155" s="124"/>
      <c r="S155" s="124"/>
      <c r="T155" s="125"/>
      <c r="U155" s="126"/>
      <c r="V155" s="125"/>
      <c r="W155" s="127"/>
      <c r="X155" s="127"/>
      <c r="Y155" s="127"/>
      <c r="AA155" s="129"/>
      <c r="AB155" s="129"/>
      <c r="AC155" s="129"/>
      <c r="AD155" s="130"/>
      <c r="AE155" s="129"/>
      <c r="AF155" s="129"/>
      <c r="AG155" s="129"/>
      <c r="AH155" s="129"/>
      <c r="AI155" s="129"/>
      <c r="AJ155" s="129"/>
      <c r="AK155" s="129"/>
      <c r="AM155" s="131"/>
    </row>
    <row r="156" spans="1:39" s="128" customFormat="1" ht="12.75" x14ac:dyDescent="0.2">
      <c r="A156" s="123" t="s">
        <v>502</v>
      </c>
      <c r="B156" s="122">
        <v>29400</v>
      </c>
      <c r="C156" s="122">
        <v>7597</v>
      </c>
      <c r="D156" s="122">
        <v>-462</v>
      </c>
      <c r="E156" s="122">
        <v>0</v>
      </c>
      <c r="F156" s="122">
        <v>0</v>
      </c>
      <c r="G156" s="122">
        <v>-9.7589949353091399</v>
      </c>
      <c r="H156" s="122"/>
      <c r="I156" s="122">
        <v>7125.2410050646904</v>
      </c>
      <c r="J156" s="122">
        <v>209482086</v>
      </c>
      <c r="K156" s="56"/>
      <c r="L156" s="122"/>
      <c r="M156" s="124"/>
      <c r="N156" s="124"/>
      <c r="O156" s="124"/>
      <c r="P156" s="124"/>
      <c r="Q156" s="124"/>
      <c r="R156" s="124"/>
      <c r="S156" s="124"/>
      <c r="T156" s="125"/>
      <c r="U156" s="126"/>
      <c r="V156" s="125"/>
      <c r="W156" s="127"/>
      <c r="X156" s="127"/>
      <c r="Y156" s="127"/>
      <c r="AA156" s="129"/>
      <c r="AB156" s="129"/>
      <c r="AC156" s="129"/>
      <c r="AD156" s="130"/>
      <c r="AE156" s="129"/>
      <c r="AF156" s="129"/>
      <c r="AG156" s="129"/>
      <c r="AH156" s="129"/>
      <c r="AI156" s="129"/>
      <c r="AJ156" s="129"/>
      <c r="AK156" s="129"/>
      <c r="AM156" s="131"/>
    </row>
    <row r="157" spans="1:39" s="128" customFormat="1" ht="12.75" x14ac:dyDescent="0.2">
      <c r="A157" s="123" t="s">
        <v>503</v>
      </c>
      <c r="B157" s="122">
        <v>40002</v>
      </c>
      <c r="C157" s="122">
        <v>6942</v>
      </c>
      <c r="D157" s="122">
        <v>-1025</v>
      </c>
      <c r="E157" s="122">
        <v>0</v>
      </c>
      <c r="F157" s="122">
        <v>0</v>
      </c>
      <c r="G157" s="122">
        <v>-9.7589949353091399</v>
      </c>
      <c r="H157" s="122"/>
      <c r="I157" s="122">
        <v>5907.2410050646904</v>
      </c>
      <c r="J157" s="122">
        <v>236301455</v>
      </c>
      <c r="K157" s="56"/>
      <c r="L157" s="122"/>
      <c r="M157" s="124"/>
      <c r="N157" s="124"/>
      <c r="O157" s="124"/>
      <c r="P157" s="124"/>
      <c r="Q157" s="124"/>
      <c r="R157" s="124"/>
      <c r="S157" s="124"/>
      <c r="T157" s="125"/>
      <c r="U157" s="126"/>
      <c r="V157" s="125"/>
      <c r="W157" s="127"/>
      <c r="X157" s="127"/>
      <c r="Y157" s="127"/>
      <c r="AA157" s="129"/>
      <c r="AB157" s="129"/>
      <c r="AC157" s="129"/>
      <c r="AD157" s="130"/>
      <c r="AE157" s="129"/>
      <c r="AF157" s="129"/>
      <c r="AG157" s="129"/>
      <c r="AH157" s="129"/>
      <c r="AI157" s="129"/>
      <c r="AJ157" s="129"/>
      <c r="AK157" s="129"/>
      <c r="AM157" s="131"/>
    </row>
    <row r="158" spans="1:39" s="128" customFormat="1" ht="12.75" x14ac:dyDescent="0.2">
      <c r="A158" s="123" t="s">
        <v>504</v>
      </c>
      <c r="B158" s="122">
        <v>9870</v>
      </c>
      <c r="C158" s="122">
        <v>15043</v>
      </c>
      <c r="D158" s="122">
        <v>1797</v>
      </c>
      <c r="E158" s="122">
        <v>0</v>
      </c>
      <c r="F158" s="122">
        <v>0</v>
      </c>
      <c r="G158" s="122">
        <v>-9.7589949353091399</v>
      </c>
      <c r="H158" s="122"/>
      <c r="I158" s="122">
        <v>16830.241005064701</v>
      </c>
      <c r="J158" s="122">
        <v>166114479</v>
      </c>
      <c r="K158" s="56"/>
      <c r="L158" s="122"/>
      <c r="M158" s="124"/>
      <c r="N158" s="124"/>
      <c r="O158" s="124"/>
      <c r="P158" s="124"/>
      <c r="Q158" s="124"/>
      <c r="R158" s="124"/>
      <c r="S158" s="124"/>
      <c r="T158" s="125"/>
      <c r="U158" s="126"/>
      <c r="V158" s="125"/>
      <c r="W158" s="127"/>
      <c r="X158" s="127"/>
      <c r="Y158" s="127"/>
      <c r="AA158" s="129"/>
      <c r="AB158" s="129"/>
      <c r="AC158" s="129"/>
      <c r="AD158" s="130"/>
      <c r="AE158" s="129"/>
      <c r="AF158" s="129"/>
      <c r="AG158" s="129"/>
      <c r="AH158" s="129"/>
      <c r="AI158" s="129"/>
      <c r="AJ158" s="129"/>
      <c r="AK158" s="129"/>
      <c r="AM158" s="131"/>
    </row>
    <row r="159" spans="1:39" s="128" customFormat="1" ht="12.75" x14ac:dyDescent="0.2">
      <c r="A159" s="123" t="s">
        <v>505</v>
      </c>
      <c r="B159" s="122">
        <v>9084</v>
      </c>
      <c r="C159" s="122">
        <v>6994</v>
      </c>
      <c r="D159" s="122">
        <v>-26</v>
      </c>
      <c r="E159" s="122">
        <v>0</v>
      </c>
      <c r="F159" s="122">
        <v>0</v>
      </c>
      <c r="G159" s="122">
        <v>-9.7589949353091399</v>
      </c>
      <c r="H159" s="122"/>
      <c r="I159" s="122">
        <v>6958.2410050646904</v>
      </c>
      <c r="J159" s="122">
        <v>63208661</v>
      </c>
      <c r="K159" s="56"/>
      <c r="L159" s="122"/>
      <c r="M159" s="124"/>
      <c r="N159" s="124"/>
      <c r="O159" s="124"/>
      <c r="P159" s="124"/>
      <c r="Q159" s="124"/>
      <c r="R159" s="124"/>
      <c r="S159" s="124"/>
      <c r="T159" s="125"/>
      <c r="U159" s="126"/>
      <c r="V159" s="125"/>
      <c r="W159" s="127"/>
      <c r="X159" s="127"/>
      <c r="Y159" s="127"/>
      <c r="AA159" s="129"/>
      <c r="AB159" s="129"/>
      <c r="AC159" s="129"/>
      <c r="AD159" s="130"/>
      <c r="AE159" s="129"/>
      <c r="AF159" s="129"/>
      <c r="AG159" s="129"/>
      <c r="AH159" s="129"/>
      <c r="AI159" s="129"/>
      <c r="AJ159" s="129"/>
      <c r="AK159" s="129"/>
      <c r="AM159" s="131"/>
    </row>
    <row r="160" spans="1:39" s="128" customFormat="1" ht="12.75" x14ac:dyDescent="0.2">
      <c r="A160" s="123" t="s">
        <v>506</v>
      </c>
      <c r="B160" s="122">
        <v>109651</v>
      </c>
      <c r="C160" s="122">
        <v>9147</v>
      </c>
      <c r="D160" s="122">
        <v>-290</v>
      </c>
      <c r="E160" s="122">
        <v>0</v>
      </c>
      <c r="F160" s="122">
        <v>0</v>
      </c>
      <c r="G160" s="122">
        <v>-9.7589949353091399</v>
      </c>
      <c r="H160" s="122"/>
      <c r="I160" s="122">
        <v>8847.2410050646904</v>
      </c>
      <c r="J160" s="122">
        <v>970108823</v>
      </c>
      <c r="K160" s="56"/>
      <c r="L160" s="122"/>
      <c r="M160" s="124"/>
      <c r="N160" s="124"/>
      <c r="O160" s="124"/>
      <c r="P160" s="124"/>
      <c r="Q160" s="124"/>
      <c r="R160" s="124"/>
      <c r="S160" s="124"/>
      <c r="T160" s="125"/>
      <c r="U160" s="126"/>
      <c r="V160" s="125"/>
      <c r="W160" s="127"/>
      <c r="X160" s="127"/>
      <c r="Y160" s="127"/>
      <c r="AA160" s="129"/>
      <c r="AB160" s="129"/>
      <c r="AC160" s="129"/>
      <c r="AD160" s="130"/>
      <c r="AE160" s="129"/>
      <c r="AF160" s="129"/>
      <c r="AG160" s="129"/>
      <c r="AH160" s="129"/>
      <c r="AI160" s="129"/>
      <c r="AJ160" s="129"/>
      <c r="AK160" s="129"/>
      <c r="AM160" s="131"/>
    </row>
    <row r="161" spans="1:39" s="128" customFormat="1" ht="12.75" x14ac:dyDescent="0.2">
      <c r="A161" s="123" t="s">
        <v>507</v>
      </c>
      <c r="B161" s="122">
        <v>4763</v>
      </c>
      <c r="C161" s="122">
        <v>15552</v>
      </c>
      <c r="D161" s="122">
        <v>921</v>
      </c>
      <c r="E161" s="122">
        <v>0</v>
      </c>
      <c r="F161" s="122">
        <v>0</v>
      </c>
      <c r="G161" s="122">
        <v>-9.7589949353091399</v>
      </c>
      <c r="H161" s="122"/>
      <c r="I161" s="122">
        <v>16463.241005064701</v>
      </c>
      <c r="J161" s="122">
        <v>78414417</v>
      </c>
      <c r="K161" s="56"/>
      <c r="L161" s="122"/>
      <c r="M161" s="124"/>
      <c r="N161" s="124"/>
      <c r="O161" s="124"/>
      <c r="P161" s="124"/>
      <c r="Q161" s="124"/>
      <c r="R161" s="124"/>
      <c r="S161" s="124"/>
      <c r="T161" s="125"/>
      <c r="U161" s="126"/>
      <c r="V161" s="125"/>
      <c r="W161" s="127"/>
      <c r="X161" s="127"/>
      <c r="Y161" s="127"/>
      <c r="AA161" s="129"/>
      <c r="AB161" s="129"/>
      <c r="AC161" s="129"/>
      <c r="AD161" s="130"/>
      <c r="AE161" s="129"/>
      <c r="AF161" s="129"/>
      <c r="AG161" s="129"/>
      <c r="AH161" s="129"/>
      <c r="AI161" s="129"/>
      <c r="AJ161" s="129"/>
      <c r="AK161" s="129"/>
      <c r="AM161" s="131"/>
    </row>
    <row r="162" spans="1:39" s="128" customFormat="1" ht="12.75" x14ac:dyDescent="0.2">
      <c r="A162" s="123" t="s">
        <v>508</v>
      </c>
      <c r="B162" s="122">
        <v>5621</v>
      </c>
      <c r="C162" s="122">
        <v>12047</v>
      </c>
      <c r="D162" s="122">
        <v>527</v>
      </c>
      <c r="E162" s="122">
        <v>0</v>
      </c>
      <c r="F162" s="122">
        <v>0</v>
      </c>
      <c r="G162" s="122">
        <v>-9.7589949353091399</v>
      </c>
      <c r="H162" s="122"/>
      <c r="I162" s="122">
        <v>12564.241005064699</v>
      </c>
      <c r="J162" s="122">
        <v>70623599</v>
      </c>
      <c r="K162" s="56"/>
      <c r="L162" s="122"/>
      <c r="M162" s="124"/>
      <c r="N162" s="124"/>
      <c r="O162" s="124"/>
      <c r="P162" s="124"/>
      <c r="Q162" s="124"/>
      <c r="R162" s="124"/>
      <c r="S162" s="124"/>
      <c r="T162" s="125"/>
      <c r="U162" s="126"/>
      <c r="V162" s="125"/>
      <c r="W162" s="127"/>
      <c r="X162" s="127"/>
      <c r="Y162" s="127"/>
      <c r="AA162" s="129"/>
      <c r="AB162" s="129"/>
      <c r="AC162" s="129"/>
      <c r="AD162" s="130"/>
      <c r="AE162" s="129"/>
      <c r="AF162" s="129"/>
      <c r="AG162" s="129"/>
      <c r="AH162" s="129"/>
      <c r="AI162" s="129"/>
      <c r="AJ162" s="129"/>
      <c r="AK162" s="129"/>
      <c r="AM162" s="131"/>
    </row>
    <row r="163" spans="1:39" s="128" customFormat="1" ht="12.75" x14ac:dyDescent="0.2">
      <c r="A163" s="123" t="s">
        <v>509</v>
      </c>
      <c r="B163" s="122">
        <v>32777</v>
      </c>
      <c r="C163" s="122">
        <v>12306</v>
      </c>
      <c r="D163" s="122">
        <v>2031</v>
      </c>
      <c r="E163" s="122">
        <v>0</v>
      </c>
      <c r="F163" s="122">
        <v>0</v>
      </c>
      <c r="G163" s="122">
        <v>-9.7589949353091399</v>
      </c>
      <c r="H163" s="122"/>
      <c r="I163" s="122">
        <v>14327.241005064699</v>
      </c>
      <c r="J163" s="122">
        <v>469603978</v>
      </c>
      <c r="K163" s="56"/>
      <c r="L163" s="122"/>
      <c r="M163" s="124"/>
      <c r="N163" s="124"/>
      <c r="O163" s="124"/>
      <c r="P163" s="124"/>
      <c r="Q163" s="124"/>
      <c r="R163" s="124"/>
      <c r="S163" s="124"/>
      <c r="T163" s="125"/>
      <c r="U163" s="126"/>
      <c r="V163" s="125"/>
      <c r="W163" s="127"/>
      <c r="X163" s="127"/>
      <c r="Y163" s="127"/>
      <c r="AA163" s="129"/>
      <c r="AB163" s="129"/>
      <c r="AC163" s="129"/>
      <c r="AD163" s="130"/>
      <c r="AE163" s="129"/>
      <c r="AF163" s="129"/>
      <c r="AG163" s="129"/>
      <c r="AH163" s="129"/>
      <c r="AI163" s="129"/>
      <c r="AJ163" s="129"/>
      <c r="AK163" s="129"/>
      <c r="AM163" s="131"/>
    </row>
    <row r="164" spans="1:39" s="128" customFormat="1" ht="12.75" x14ac:dyDescent="0.2">
      <c r="A164" s="123" t="s">
        <v>510</v>
      </c>
      <c r="B164" s="122">
        <v>6600</v>
      </c>
      <c r="C164" s="122">
        <v>14215</v>
      </c>
      <c r="D164" s="122">
        <v>2203</v>
      </c>
      <c r="E164" s="122">
        <v>0</v>
      </c>
      <c r="F164" s="122">
        <v>0</v>
      </c>
      <c r="G164" s="122">
        <v>-9.7589949353091399</v>
      </c>
      <c r="H164" s="122"/>
      <c r="I164" s="122">
        <v>16408.241005064701</v>
      </c>
      <c r="J164" s="122">
        <v>108294391</v>
      </c>
      <c r="K164" s="56"/>
      <c r="L164" s="122"/>
      <c r="M164" s="124"/>
      <c r="N164" s="124"/>
      <c r="O164" s="124"/>
      <c r="P164" s="124"/>
      <c r="Q164" s="124"/>
      <c r="R164" s="124"/>
      <c r="S164" s="124"/>
      <c r="T164" s="125"/>
      <c r="U164" s="126"/>
      <c r="V164" s="125"/>
      <c r="W164" s="127"/>
      <c r="X164" s="127"/>
      <c r="Y164" s="127"/>
      <c r="AA164" s="129"/>
      <c r="AB164" s="129"/>
      <c r="AC164" s="129"/>
      <c r="AD164" s="130"/>
      <c r="AE164" s="129"/>
      <c r="AF164" s="129"/>
      <c r="AG164" s="129"/>
      <c r="AH164" s="129"/>
      <c r="AI164" s="129"/>
      <c r="AJ164" s="129"/>
      <c r="AK164" s="129"/>
      <c r="AM164" s="131"/>
    </row>
    <row r="165" spans="1:39" s="128" customFormat="1" ht="12.75" x14ac:dyDescent="0.2">
      <c r="A165" s="123" t="s">
        <v>511</v>
      </c>
      <c r="B165" s="122">
        <v>5695</v>
      </c>
      <c r="C165" s="122">
        <v>10600</v>
      </c>
      <c r="D165" s="122">
        <v>-238</v>
      </c>
      <c r="E165" s="122">
        <v>0</v>
      </c>
      <c r="F165" s="122">
        <v>0</v>
      </c>
      <c r="G165" s="122">
        <v>-9.7589949353091399</v>
      </c>
      <c r="H165" s="122"/>
      <c r="I165" s="122">
        <v>10352.241005064699</v>
      </c>
      <c r="J165" s="122">
        <v>58956013</v>
      </c>
      <c r="K165" s="56"/>
      <c r="L165" s="122"/>
      <c r="M165" s="124"/>
      <c r="N165" s="124"/>
      <c r="O165" s="124"/>
      <c r="P165" s="124"/>
      <c r="Q165" s="124"/>
      <c r="R165" s="124"/>
      <c r="S165" s="124"/>
      <c r="T165" s="125"/>
      <c r="U165" s="126"/>
      <c r="V165" s="125"/>
      <c r="W165" s="127"/>
      <c r="X165" s="127"/>
      <c r="Y165" s="127"/>
      <c r="AA165" s="129"/>
      <c r="AB165" s="129"/>
      <c r="AC165" s="129"/>
      <c r="AD165" s="130"/>
      <c r="AE165" s="129"/>
      <c r="AF165" s="129"/>
      <c r="AG165" s="129"/>
      <c r="AH165" s="129"/>
      <c r="AI165" s="129"/>
      <c r="AJ165" s="129"/>
      <c r="AK165" s="129"/>
      <c r="AM165" s="131"/>
    </row>
    <row r="166" spans="1:39" s="128" customFormat="1" ht="12.75" x14ac:dyDescent="0.2">
      <c r="A166" s="123" t="s">
        <v>512</v>
      </c>
      <c r="B166" s="122">
        <v>5310</v>
      </c>
      <c r="C166" s="122">
        <v>14450</v>
      </c>
      <c r="D166" s="122">
        <v>1016</v>
      </c>
      <c r="E166" s="122">
        <v>0</v>
      </c>
      <c r="F166" s="122">
        <v>0</v>
      </c>
      <c r="G166" s="122">
        <v>-9.7589949353091399</v>
      </c>
      <c r="H166" s="122"/>
      <c r="I166" s="122">
        <v>15456.241005064699</v>
      </c>
      <c r="J166" s="122">
        <v>82072640</v>
      </c>
      <c r="K166" s="56"/>
      <c r="L166" s="122"/>
      <c r="M166" s="124"/>
      <c r="N166" s="124"/>
      <c r="O166" s="124"/>
      <c r="P166" s="124"/>
      <c r="Q166" s="124"/>
      <c r="R166" s="124"/>
      <c r="S166" s="124"/>
      <c r="T166" s="125"/>
      <c r="U166" s="126"/>
      <c r="V166" s="125"/>
      <c r="W166" s="127"/>
      <c r="X166" s="127"/>
      <c r="Y166" s="127"/>
      <c r="AA166" s="129"/>
      <c r="AB166" s="129"/>
      <c r="AC166" s="129"/>
      <c r="AD166" s="130"/>
      <c r="AE166" s="129"/>
      <c r="AF166" s="129"/>
      <c r="AG166" s="129"/>
      <c r="AH166" s="129"/>
      <c r="AI166" s="129"/>
      <c r="AJ166" s="129"/>
      <c r="AK166" s="129"/>
      <c r="AM166" s="131"/>
    </row>
    <row r="167" spans="1:39" s="128" customFormat="1" ht="12.75" x14ac:dyDescent="0.2">
      <c r="A167" s="123" t="s">
        <v>513</v>
      </c>
      <c r="B167" s="122">
        <v>555471</v>
      </c>
      <c r="C167" s="122">
        <v>5090</v>
      </c>
      <c r="D167" s="122">
        <v>-566</v>
      </c>
      <c r="E167" s="122">
        <v>0</v>
      </c>
      <c r="F167" s="122">
        <v>0</v>
      </c>
      <c r="G167" s="122">
        <v>-9.7589949353091399</v>
      </c>
      <c r="H167" s="122"/>
      <c r="I167" s="122">
        <v>4514.2410050646904</v>
      </c>
      <c r="J167" s="122">
        <v>2507529965</v>
      </c>
      <c r="K167" s="56"/>
      <c r="L167" s="122"/>
      <c r="M167" s="124"/>
      <c r="N167" s="124"/>
      <c r="O167" s="124"/>
      <c r="P167" s="124"/>
      <c r="Q167" s="124"/>
      <c r="R167" s="124"/>
      <c r="S167" s="124"/>
      <c r="T167" s="125"/>
      <c r="U167" s="126"/>
      <c r="V167" s="125"/>
      <c r="W167" s="127"/>
      <c r="X167" s="127"/>
      <c r="Y167" s="127"/>
      <c r="AA167" s="129"/>
      <c r="AB167" s="129"/>
      <c r="AC167" s="129"/>
      <c r="AD167" s="130"/>
      <c r="AE167" s="129"/>
      <c r="AF167" s="129"/>
      <c r="AG167" s="129"/>
      <c r="AH167" s="129"/>
      <c r="AI167" s="129"/>
      <c r="AJ167" s="129"/>
      <c r="AK167" s="129"/>
      <c r="AM167" s="131"/>
    </row>
    <row r="168" spans="1:39" s="128" customFormat="1" ht="12.75" x14ac:dyDescent="0.2">
      <c r="A168" s="123" t="s">
        <v>514</v>
      </c>
      <c r="B168" s="122">
        <v>13344</v>
      </c>
      <c r="C168" s="122">
        <v>10582</v>
      </c>
      <c r="D168" s="122">
        <v>-905</v>
      </c>
      <c r="E168" s="122">
        <v>0</v>
      </c>
      <c r="F168" s="122">
        <v>0</v>
      </c>
      <c r="G168" s="122">
        <v>-9.7589949353091399</v>
      </c>
      <c r="H168" s="122"/>
      <c r="I168" s="122">
        <v>9667.2410050646904</v>
      </c>
      <c r="J168" s="122">
        <v>128999664</v>
      </c>
      <c r="K168" s="56"/>
      <c r="L168" s="122"/>
      <c r="M168" s="124"/>
      <c r="N168" s="124"/>
      <c r="O168" s="124"/>
      <c r="P168" s="124"/>
      <c r="Q168" s="124"/>
      <c r="R168" s="124"/>
      <c r="S168" s="124"/>
      <c r="T168" s="125"/>
      <c r="U168" s="126"/>
      <c r="V168" s="125"/>
      <c r="W168" s="127"/>
      <c r="X168" s="127"/>
      <c r="Y168" s="127"/>
      <c r="AA168" s="129"/>
      <c r="AB168" s="129"/>
      <c r="AC168" s="129"/>
      <c r="AD168" s="130"/>
      <c r="AE168" s="129"/>
      <c r="AF168" s="129"/>
      <c r="AG168" s="129"/>
      <c r="AH168" s="129"/>
      <c r="AI168" s="129"/>
      <c r="AJ168" s="129"/>
      <c r="AK168" s="129"/>
      <c r="AM168" s="131"/>
    </row>
    <row r="169" spans="1:39" s="128" customFormat="1" ht="12.75" x14ac:dyDescent="0.2">
      <c r="A169" s="123" t="s">
        <v>515</v>
      </c>
      <c r="B169" s="122">
        <v>9488</v>
      </c>
      <c r="C169" s="122">
        <v>10837</v>
      </c>
      <c r="D169" s="122">
        <v>-159</v>
      </c>
      <c r="E169" s="122">
        <v>0</v>
      </c>
      <c r="F169" s="122">
        <v>0</v>
      </c>
      <c r="G169" s="122">
        <v>-9.7589949353091399</v>
      </c>
      <c r="H169" s="122"/>
      <c r="I169" s="122">
        <v>10668.241005064699</v>
      </c>
      <c r="J169" s="122">
        <v>101220271</v>
      </c>
      <c r="K169" s="56"/>
      <c r="L169" s="122"/>
      <c r="M169" s="124"/>
      <c r="N169" s="124"/>
      <c r="O169" s="124"/>
      <c r="P169" s="124"/>
      <c r="Q169" s="124"/>
      <c r="R169" s="124"/>
      <c r="S169" s="124"/>
      <c r="T169" s="125"/>
      <c r="U169" s="126"/>
      <c r="V169" s="125"/>
      <c r="W169" s="127"/>
      <c r="X169" s="127"/>
      <c r="Y169" s="127"/>
      <c r="AA169" s="129"/>
      <c r="AB169" s="129"/>
      <c r="AC169" s="129"/>
      <c r="AD169" s="130"/>
      <c r="AE169" s="129"/>
      <c r="AF169" s="129"/>
      <c r="AG169" s="129"/>
      <c r="AH169" s="129"/>
      <c r="AI169" s="129"/>
      <c r="AJ169" s="129"/>
      <c r="AK169" s="129"/>
      <c r="AM169" s="131"/>
    </row>
    <row r="170" spans="1:39" s="128" customFormat="1" ht="12.75" x14ac:dyDescent="0.2">
      <c r="A170" s="123" t="s">
        <v>516</v>
      </c>
      <c r="B170" s="122">
        <v>9063</v>
      </c>
      <c r="C170" s="122">
        <v>10859</v>
      </c>
      <c r="D170" s="122">
        <v>-18</v>
      </c>
      <c r="E170" s="122">
        <v>0</v>
      </c>
      <c r="F170" s="122">
        <v>0</v>
      </c>
      <c r="G170" s="122">
        <v>-9.7589949353091399</v>
      </c>
      <c r="H170" s="122"/>
      <c r="I170" s="122">
        <v>10831.241005064699</v>
      </c>
      <c r="J170" s="122">
        <v>98163537</v>
      </c>
      <c r="K170" s="56"/>
      <c r="L170" s="122"/>
      <c r="M170" s="124"/>
      <c r="N170" s="124"/>
      <c r="O170" s="124"/>
      <c r="P170" s="124"/>
      <c r="Q170" s="124"/>
      <c r="R170" s="124"/>
      <c r="S170" s="124"/>
      <c r="T170" s="125"/>
      <c r="U170" s="126"/>
      <c r="V170" s="125"/>
      <c r="W170" s="127"/>
      <c r="X170" s="127"/>
      <c r="Y170" s="127"/>
      <c r="AA170" s="129"/>
      <c r="AB170" s="129"/>
      <c r="AC170" s="129"/>
      <c r="AD170" s="130"/>
      <c r="AE170" s="129"/>
      <c r="AF170" s="129"/>
      <c r="AG170" s="129"/>
      <c r="AH170" s="129"/>
      <c r="AI170" s="129"/>
      <c r="AJ170" s="129"/>
      <c r="AK170" s="129"/>
      <c r="AM170" s="131"/>
    </row>
    <row r="171" spans="1:39" s="128" customFormat="1" ht="12.75" x14ac:dyDescent="0.2">
      <c r="A171" s="123" t="s">
        <v>517</v>
      </c>
      <c r="B171" s="122">
        <v>36993</v>
      </c>
      <c r="C171" s="122">
        <v>949</v>
      </c>
      <c r="D171" s="122">
        <v>1199</v>
      </c>
      <c r="E171" s="122">
        <v>0</v>
      </c>
      <c r="F171" s="122">
        <v>0</v>
      </c>
      <c r="G171" s="122">
        <v>-9.7589949353091399</v>
      </c>
      <c r="H171" s="122"/>
      <c r="I171" s="122">
        <v>2138.2410050646899</v>
      </c>
      <c r="J171" s="122">
        <v>79099950</v>
      </c>
      <c r="K171" s="56"/>
      <c r="L171" s="122"/>
      <c r="M171" s="124"/>
      <c r="N171" s="124"/>
      <c r="O171" s="124"/>
      <c r="P171" s="124"/>
      <c r="Q171" s="124"/>
      <c r="R171" s="124"/>
      <c r="S171" s="124"/>
      <c r="T171" s="125"/>
      <c r="U171" s="126"/>
      <c r="V171" s="125"/>
      <c r="W171" s="127"/>
      <c r="X171" s="127"/>
      <c r="Y171" s="127"/>
      <c r="AA171" s="129"/>
      <c r="AB171" s="129"/>
      <c r="AC171" s="129"/>
      <c r="AD171" s="130"/>
      <c r="AE171" s="129"/>
      <c r="AF171" s="129"/>
      <c r="AG171" s="129"/>
      <c r="AH171" s="129"/>
      <c r="AI171" s="129"/>
      <c r="AJ171" s="129"/>
      <c r="AK171" s="129"/>
      <c r="AM171" s="131"/>
    </row>
    <row r="172" spans="1:39" s="128" customFormat="1" ht="12.75" x14ac:dyDescent="0.2">
      <c r="A172" s="123" t="s">
        <v>518</v>
      </c>
      <c r="B172" s="122">
        <v>6913</v>
      </c>
      <c r="C172" s="122">
        <v>9240</v>
      </c>
      <c r="D172" s="122">
        <v>-681</v>
      </c>
      <c r="E172" s="122">
        <v>0</v>
      </c>
      <c r="F172" s="122">
        <v>0</v>
      </c>
      <c r="G172" s="122">
        <v>-9.7589949353091399</v>
      </c>
      <c r="H172" s="122"/>
      <c r="I172" s="122">
        <v>8549.2410050646904</v>
      </c>
      <c r="J172" s="122">
        <v>59100903</v>
      </c>
      <c r="K172" s="56"/>
      <c r="L172" s="122"/>
      <c r="M172" s="124"/>
      <c r="N172" s="124"/>
      <c r="O172" s="124"/>
      <c r="P172" s="124"/>
      <c r="Q172" s="124"/>
      <c r="R172" s="124"/>
      <c r="S172" s="124"/>
      <c r="T172" s="125"/>
      <c r="U172" s="126"/>
      <c r="V172" s="125"/>
      <c r="W172" s="127"/>
      <c r="X172" s="127"/>
      <c r="Y172" s="127"/>
      <c r="AA172" s="129"/>
      <c r="AB172" s="129"/>
      <c r="AC172" s="129"/>
      <c r="AD172" s="130"/>
      <c r="AE172" s="129"/>
      <c r="AF172" s="129"/>
      <c r="AG172" s="129"/>
      <c r="AH172" s="129"/>
      <c r="AI172" s="129"/>
      <c r="AJ172" s="129"/>
      <c r="AK172" s="129"/>
      <c r="AM172" s="131"/>
    </row>
    <row r="173" spans="1:39" s="128" customFormat="1" ht="12.75" x14ac:dyDescent="0.2">
      <c r="A173" s="123" t="s">
        <v>519</v>
      </c>
      <c r="B173" s="122">
        <v>43204</v>
      </c>
      <c r="C173" s="122">
        <v>3196</v>
      </c>
      <c r="D173" s="122">
        <v>-108</v>
      </c>
      <c r="E173" s="122">
        <v>0</v>
      </c>
      <c r="F173" s="122">
        <v>0</v>
      </c>
      <c r="G173" s="122">
        <v>-9.7589949353091399</v>
      </c>
      <c r="H173" s="122"/>
      <c r="I173" s="122">
        <v>3078.2410050646899</v>
      </c>
      <c r="J173" s="122">
        <v>132992324</v>
      </c>
      <c r="K173" s="56"/>
      <c r="L173" s="122"/>
      <c r="M173" s="124"/>
      <c r="N173" s="124"/>
      <c r="O173" s="124"/>
      <c r="P173" s="124"/>
      <c r="Q173" s="124"/>
      <c r="R173" s="124"/>
      <c r="S173" s="124"/>
      <c r="T173" s="125"/>
      <c r="U173" s="126"/>
      <c r="V173" s="125"/>
      <c r="W173" s="127"/>
      <c r="X173" s="127"/>
      <c r="Y173" s="127"/>
      <c r="AA173" s="129"/>
      <c r="AB173" s="129"/>
      <c r="AC173" s="129"/>
      <c r="AD173" s="130"/>
      <c r="AE173" s="129"/>
      <c r="AF173" s="129"/>
      <c r="AG173" s="129"/>
      <c r="AH173" s="129"/>
      <c r="AI173" s="129"/>
      <c r="AJ173" s="129"/>
      <c r="AK173" s="129"/>
      <c r="AM173" s="131"/>
    </row>
    <row r="174" spans="1:39" s="128" customFormat="1" ht="12.75" x14ac:dyDescent="0.2">
      <c r="A174" s="123" t="s">
        <v>520</v>
      </c>
      <c r="B174" s="122">
        <v>40563</v>
      </c>
      <c r="C174" s="122">
        <v>2668</v>
      </c>
      <c r="D174" s="122">
        <v>1213</v>
      </c>
      <c r="E174" s="122">
        <v>0</v>
      </c>
      <c r="F174" s="122">
        <v>0</v>
      </c>
      <c r="G174" s="122">
        <v>-9.7589949353091399</v>
      </c>
      <c r="H174" s="122"/>
      <c r="I174" s="122">
        <v>3871.2410050646899</v>
      </c>
      <c r="J174" s="122">
        <v>157029149</v>
      </c>
      <c r="K174" s="56"/>
      <c r="L174" s="122"/>
      <c r="M174" s="124"/>
      <c r="N174" s="124"/>
      <c r="O174" s="124"/>
      <c r="P174" s="124"/>
      <c r="Q174" s="124"/>
      <c r="R174" s="124"/>
      <c r="S174" s="124"/>
      <c r="T174" s="125"/>
      <c r="U174" s="126"/>
      <c r="V174" s="125"/>
      <c r="W174" s="127"/>
      <c r="X174" s="127"/>
      <c r="Y174" s="127"/>
      <c r="AA174" s="129"/>
      <c r="AB174" s="129"/>
      <c r="AC174" s="129"/>
      <c r="AD174" s="130"/>
      <c r="AE174" s="129"/>
      <c r="AF174" s="129"/>
      <c r="AG174" s="129"/>
      <c r="AH174" s="129"/>
      <c r="AI174" s="129"/>
      <c r="AJ174" s="129"/>
      <c r="AK174" s="129"/>
      <c r="AM174" s="131"/>
    </row>
    <row r="175" spans="1:39" s="128" customFormat="1" ht="12.75" x14ac:dyDescent="0.2">
      <c r="A175" s="123" t="s">
        <v>521</v>
      </c>
      <c r="B175" s="122">
        <v>39222</v>
      </c>
      <c r="C175" s="122">
        <v>7968</v>
      </c>
      <c r="D175" s="122">
        <v>-1517</v>
      </c>
      <c r="E175" s="122">
        <v>0</v>
      </c>
      <c r="F175" s="122">
        <v>0</v>
      </c>
      <c r="G175" s="122">
        <v>-9.7589949353091399</v>
      </c>
      <c r="H175" s="122"/>
      <c r="I175" s="122">
        <v>6441.2410050646904</v>
      </c>
      <c r="J175" s="122">
        <v>252638355</v>
      </c>
      <c r="K175" s="56"/>
      <c r="L175" s="122"/>
      <c r="M175" s="124"/>
      <c r="N175" s="124"/>
      <c r="O175" s="124"/>
      <c r="P175" s="124"/>
      <c r="Q175" s="124"/>
      <c r="R175" s="124"/>
      <c r="S175" s="124"/>
      <c r="T175" s="125"/>
      <c r="U175" s="126"/>
      <c r="V175" s="125"/>
      <c r="W175" s="127"/>
      <c r="X175" s="127"/>
      <c r="Y175" s="127"/>
      <c r="AA175" s="129"/>
      <c r="AB175" s="129"/>
      <c r="AC175" s="129"/>
      <c r="AD175" s="130"/>
      <c r="AE175" s="129"/>
      <c r="AF175" s="129"/>
      <c r="AG175" s="129"/>
      <c r="AH175" s="129"/>
      <c r="AI175" s="129"/>
      <c r="AJ175" s="129"/>
      <c r="AK175" s="129"/>
      <c r="AM175" s="131"/>
    </row>
    <row r="176" spans="1:39" s="128" customFormat="1" ht="12.75" x14ac:dyDescent="0.2">
      <c r="A176" s="123" t="s">
        <v>522</v>
      </c>
      <c r="B176" s="122">
        <v>13657</v>
      </c>
      <c r="C176" s="122">
        <v>11235</v>
      </c>
      <c r="D176" s="122">
        <v>-893</v>
      </c>
      <c r="E176" s="122">
        <v>0</v>
      </c>
      <c r="F176" s="122">
        <v>0</v>
      </c>
      <c r="G176" s="122">
        <v>-9.7589949353091399</v>
      </c>
      <c r="H176" s="122"/>
      <c r="I176" s="122">
        <v>10332.241005064699</v>
      </c>
      <c r="J176" s="122">
        <v>141107415</v>
      </c>
      <c r="K176" s="56"/>
      <c r="L176" s="122"/>
      <c r="M176" s="124"/>
      <c r="N176" s="124"/>
      <c r="O176" s="124"/>
      <c r="P176" s="124"/>
      <c r="Q176" s="124"/>
      <c r="R176" s="124"/>
      <c r="S176" s="124"/>
      <c r="T176" s="125"/>
      <c r="U176" s="126"/>
      <c r="V176" s="125"/>
      <c r="W176" s="127"/>
      <c r="X176" s="127"/>
      <c r="Y176" s="127"/>
      <c r="AA176" s="129"/>
      <c r="AB176" s="129"/>
      <c r="AC176" s="129"/>
      <c r="AD176" s="130"/>
      <c r="AE176" s="129"/>
      <c r="AF176" s="129"/>
      <c r="AG176" s="129"/>
      <c r="AH176" s="129"/>
      <c r="AI176" s="129"/>
      <c r="AJ176" s="129"/>
      <c r="AK176" s="129"/>
      <c r="AM176" s="131"/>
    </row>
    <row r="177" spans="1:39" s="128" customFormat="1" ht="12.75" x14ac:dyDescent="0.2">
      <c r="A177" s="123" t="s">
        <v>523</v>
      </c>
      <c r="B177" s="122">
        <v>14548</v>
      </c>
      <c r="C177" s="122">
        <v>8280</v>
      </c>
      <c r="D177" s="122">
        <v>-462</v>
      </c>
      <c r="E177" s="122">
        <v>0</v>
      </c>
      <c r="F177" s="122">
        <v>0</v>
      </c>
      <c r="G177" s="122">
        <v>-9.7589949353091399</v>
      </c>
      <c r="H177" s="122"/>
      <c r="I177" s="122">
        <v>7808.2410050646904</v>
      </c>
      <c r="J177" s="122">
        <v>113594290</v>
      </c>
      <c r="K177" s="56"/>
      <c r="L177" s="122"/>
      <c r="M177" s="124"/>
      <c r="N177" s="124"/>
      <c r="O177" s="124"/>
      <c r="P177" s="124"/>
      <c r="Q177" s="124"/>
      <c r="R177" s="124"/>
      <c r="S177" s="124"/>
      <c r="T177" s="125"/>
      <c r="U177" s="126"/>
      <c r="V177" s="125"/>
      <c r="W177" s="127"/>
      <c r="X177" s="127"/>
      <c r="Y177" s="127"/>
      <c r="AA177" s="129"/>
      <c r="AB177" s="129"/>
      <c r="AC177" s="129"/>
      <c r="AD177" s="130"/>
      <c r="AE177" s="129"/>
      <c r="AF177" s="129"/>
      <c r="AG177" s="129"/>
      <c r="AH177" s="129"/>
      <c r="AI177" s="129"/>
      <c r="AJ177" s="129"/>
      <c r="AK177" s="129"/>
      <c r="AM177" s="131"/>
    </row>
    <row r="178" spans="1:39" s="128" customFormat="1" ht="12.75" x14ac:dyDescent="0.2">
      <c r="A178" s="123" t="s">
        <v>524</v>
      </c>
      <c r="B178" s="122">
        <v>24219</v>
      </c>
      <c r="C178" s="122">
        <v>10279</v>
      </c>
      <c r="D178" s="122">
        <v>-1558</v>
      </c>
      <c r="E178" s="122">
        <v>0</v>
      </c>
      <c r="F178" s="122">
        <v>0</v>
      </c>
      <c r="G178" s="122">
        <v>-9.7589949353091399</v>
      </c>
      <c r="H178" s="122"/>
      <c r="I178" s="122">
        <v>8711.2410050646904</v>
      </c>
      <c r="J178" s="122">
        <v>210977546</v>
      </c>
      <c r="K178" s="56"/>
      <c r="L178" s="122"/>
      <c r="M178" s="124"/>
      <c r="N178" s="124"/>
      <c r="O178" s="124"/>
      <c r="P178" s="124"/>
      <c r="Q178" s="124"/>
      <c r="R178" s="124"/>
      <c r="S178" s="124"/>
      <c r="T178" s="125"/>
      <c r="U178" s="126"/>
      <c r="V178" s="125"/>
      <c r="W178" s="127"/>
      <c r="X178" s="127"/>
      <c r="Y178" s="127"/>
      <c r="AA178" s="129"/>
      <c r="AB178" s="129"/>
      <c r="AC178" s="129"/>
      <c r="AD178" s="130"/>
      <c r="AE178" s="129"/>
      <c r="AF178" s="129"/>
      <c r="AG178" s="129"/>
      <c r="AH178" s="129"/>
      <c r="AI178" s="129"/>
      <c r="AJ178" s="129"/>
      <c r="AK178" s="129"/>
      <c r="AM178" s="131"/>
    </row>
    <row r="179" spans="1:39" s="128" customFormat="1" ht="12.75" x14ac:dyDescent="0.2">
      <c r="A179" s="123" t="s">
        <v>525</v>
      </c>
      <c r="B179" s="122">
        <v>34116</v>
      </c>
      <c r="C179" s="122">
        <v>10053</v>
      </c>
      <c r="D179" s="122">
        <v>813</v>
      </c>
      <c r="E179" s="122">
        <v>0</v>
      </c>
      <c r="F179" s="122">
        <v>0</v>
      </c>
      <c r="G179" s="122">
        <v>-9.7589949353091399</v>
      </c>
      <c r="H179" s="122"/>
      <c r="I179" s="122">
        <v>10856.241005064699</v>
      </c>
      <c r="J179" s="122">
        <v>370371518</v>
      </c>
      <c r="K179" s="56"/>
      <c r="L179" s="122"/>
      <c r="M179" s="124"/>
      <c r="N179" s="124"/>
      <c r="O179" s="124"/>
      <c r="P179" s="124"/>
      <c r="Q179" s="124"/>
      <c r="R179" s="124"/>
      <c r="S179" s="124"/>
      <c r="T179" s="125"/>
      <c r="U179" s="126"/>
      <c r="V179" s="125"/>
      <c r="W179" s="127"/>
      <c r="X179" s="127"/>
      <c r="Y179" s="127"/>
      <c r="AA179" s="129"/>
      <c r="AB179" s="129"/>
      <c r="AC179" s="129"/>
      <c r="AD179" s="130"/>
      <c r="AE179" s="129"/>
      <c r="AF179" s="129"/>
      <c r="AG179" s="129"/>
      <c r="AH179" s="129"/>
      <c r="AI179" s="129"/>
      <c r="AJ179" s="129"/>
      <c r="AK179" s="129"/>
      <c r="AM179" s="131"/>
    </row>
    <row r="180" spans="1:39" s="128" customFormat="1" ht="12.75" x14ac:dyDescent="0.2">
      <c r="A180" s="123" t="s">
        <v>526</v>
      </c>
      <c r="B180" s="122">
        <v>9266</v>
      </c>
      <c r="C180" s="122">
        <v>15999</v>
      </c>
      <c r="D180" s="122">
        <v>1742</v>
      </c>
      <c r="E180" s="122">
        <v>0</v>
      </c>
      <c r="F180" s="122">
        <v>0</v>
      </c>
      <c r="G180" s="122">
        <v>-9.7589949353091399</v>
      </c>
      <c r="H180" s="122"/>
      <c r="I180" s="122">
        <v>17731.241005064701</v>
      </c>
      <c r="J180" s="122">
        <v>164297679</v>
      </c>
      <c r="K180" s="56"/>
      <c r="L180" s="122"/>
      <c r="M180" s="124"/>
      <c r="N180" s="124"/>
      <c r="O180" s="124"/>
      <c r="P180" s="124"/>
      <c r="Q180" s="124"/>
      <c r="R180" s="124"/>
      <c r="S180" s="124"/>
      <c r="T180" s="125"/>
      <c r="U180" s="126"/>
      <c r="V180" s="125"/>
      <c r="W180" s="127"/>
      <c r="X180" s="127"/>
      <c r="Y180" s="127"/>
      <c r="AA180" s="129"/>
      <c r="AB180" s="129"/>
      <c r="AC180" s="129"/>
      <c r="AD180" s="130"/>
      <c r="AE180" s="129"/>
      <c r="AF180" s="129"/>
      <c r="AG180" s="129"/>
      <c r="AH180" s="129"/>
      <c r="AI180" s="129"/>
      <c r="AJ180" s="129"/>
      <c r="AK180" s="129"/>
      <c r="AM180" s="131"/>
    </row>
    <row r="181" spans="1:39" s="128" customFormat="1" ht="12.75" x14ac:dyDescent="0.2">
      <c r="A181" s="123" t="s">
        <v>527</v>
      </c>
      <c r="B181" s="122">
        <v>10360</v>
      </c>
      <c r="C181" s="122">
        <v>12381</v>
      </c>
      <c r="D181" s="122">
        <v>1287</v>
      </c>
      <c r="E181" s="122">
        <v>0</v>
      </c>
      <c r="F181" s="122">
        <v>0</v>
      </c>
      <c r="G181" s="122">
        <v>-9.7589949353091399</v>
      </c>
      <c r="H181" s="122"/>
      <c r="I181" s="122">
        <v>13658.241005064699</v>
      </c>
      <c r="J181" s="122">
        <v>141499377</v>
      </c>
      <c r="K181" s="56"/>
      <c r="L181" s="122"/>
      <c r="M181" s="124"/>
      <c r="N181" s="124"/>
      <c r="O181" s="124"/>
      <c r="P181" s="124"/>
      <c r="Q181" s="124"/>
      <c r="R181" s="124"/>
      <c r="S181" s="124"/>
      <c r="T181" s="125"/>
      <c r="U181" s="126"/>
      <c r="V181" s="125"/>
      <c r="W181" s="127"/>
      <c r="X181" s="127"/>
      <c r="Y181" s="127"/>
      <c r="AA181" s="129"/>
      <c r="AB181" s="129"/>
      <c r="AC181" s="129"/>
      <c r="AD181" s="130"/>
      <c r="AE181" s="129"/>
      <c r="AF181" s="129"/>
      <c r="AG181" s="129"/>
      <c r="AH181" s="129"/>
      <c r="AI181" s="129"/>
      <c r="AJ181" s="129"/>
      <c r="AK181" s="129"/>
      <c r="AM181" s="131"/>
    </row>
    <row r="182" spans="1:39" s="128" customFormat="1" ht="12.75" x14ac:dyDescent="0.2">
      <c r="A182" s="123" t="s">
        <v>528</v>
      </c>
      <c r="B182" s="122">
        <v>64183</v>
      </c>
      <c r="C182" s="122">
        <v>1570</v>
      </c>
      <c r="D182" s="122">
        <v>-157</v>
      </c>
      <c r="E182" s="122">
        <v>0</v>
      </c>
      <c r="F182" s="122">
        <v>0</v>
      </c>
      <c r="G182" s="122">
        <v>-9.7589949353091399</v>
      </c>
      <c r="H182" s="122"/>
      <c r="I182" s="122">
        <v>1403.2410050646899</v>
      </c>
      <c r="J182" s="122">
        <v>90064217</v>
      </c>
      <c r="K182" s="56"/>
      <c r="L182" s="122"/>
      <c r="M182" s="124"/>
      <c r="N182" s="124"/>
      <c r="O182" s="124"/>
      <c r="P182" s="124"/>
      <c r="Q182" s="124"/>
      <c r="R182" s="124"/>
      <c r="S182" s="124"/>
      <c r="T182" s="125"/>
      <c r="U182" s="126"/>
      <c r="V182" s="125"/>
      <c r="W182" s="127"/>
      <c r="X182" s="127"/>
      <c r="Y182" s="127"/>
      <c r="AA182" s="129"/>
      <c r="AB182" s="129"/>
      <c r="AC182" s="129"/>
      <c r="AD182" s="130"/>
      <c r="AE182" s="129"/>
      <c r="AF182" s="129"/>
      <c r="AG182" s="129"/>
      <c r="AH182" s="129"/>
      <c r="AI182" s="129"/>
      <c r="AJ182" s="129"/>
      <c r="AK182" s="129"/>
      <c r="AM182" s="131"/>
    </row>
    <row r="183" spans="1:39" s="128" customFormat="1" ht="12.75" x14ac:dyDescent="0.2">
      <c r="A183" s="123" t="s">
        <v>529</v>
      </c>
      <c r="B183" s="122">
        <v>15076</v>
      </c>
      <c r="C183" s="122">
        <v>6873</v>
      </c>
      <c r="D183" s="122">
        <v>-1688</v>
      </c>
      <c r="E183" s="122">
        <v>0</v>
      </c>
      <c r="F183" s="122">
        <v>0</v>
      </c>
      <c r="G183" s="122">
        <v>-9.7589949353091399</v>
      </c>
      <c r="H183" s="122"/>
      <c r="I183" s="122">
        <v>5175.2410050646904</v>
      </c>
      <c r="J183" s="122">
        <v>78021933</v>
      </c>
      <c r="K183" s="56"/>
      <c r="L183" s="122"/>
      <c r="M183" s="124"/>
      <c r="N183" s="124"/>
      <c r="O183" s="124"/>
      <c r="P183" s="124"/>
      <c r="Q183" s="124"/>
      <c r="R183" s="124"/>
      <c r="S183" s="124"/>
      <c r="T183" s="125"/>
      <c r="U183" s="126"/>
      <c r="V183" s="125"/>
      <c r="W183" s="127"/>
      <c r="X183" s="127"/>
      <c r="Y183" s="127"/>
      <c r="AA183" s="129"/>
      <c r="AB183" s="129"/>
      <c r="AC183" s="129"/>
      <c r="AD183" s="130"/>
      <c r="AE183" s="129"/>
      <c r="AF183" s="129"/>
      <c r="AG183" s="129"/>
      <c r="AH183" s="129"/>
      <c r="AI183" s="129"/>
      <c r="AJ183" s="129"/>
      <c r="AK183" s="129"/>
      <c r="AM183" s="131"/>
    </row>
    <row r="184" spans="1:39" s="128" customFormat="1" ht="12.75" x14ac:dyDescent="0.2">
      <c r="A184" s="123" t="s">
        <v>530</v>
      </c>
      <c r="B184" s="122">
        <v>37264</v>
      </c>
      <c r="C184" s="122">
        <v>2049</v>
      </c>
      <c r="D184" s="122">
        <v>1014</v>
      </c>
      <c r="E184" s="122">
        <v>0</v>
      </c>
      <c r="F184" s="122">
        <v>0</v>
      </c>
      <c r="G184" s="122">
        <v>-9.7589949353091399</v>
      </c>
      <c r="H184" s="122"/>
      <c r="I184" s="122">
        <v>3053.2410050646899</v>
      </c>
      <c r="J184" s="122">
        <v>113775973</v>
      </c>
      <c r="K184" s="56"/>
      <c r="L184" s="122"/>
      <c r="M184" s="124"/>
      <c r="N184" s="124"/>
      <c r="O184" s="124"/>
      <c r="P184" s="124"/>
      <c r="Q184" s="124"/>
      <c r="R184" s="124"/>
      <c r="S184" s="124"/>
      <c r="T184" s="125"/>
      <c r="U184" s="126"/>
      <c r="V184" s="125"/>
      <c r="W184" s="127"/>
      <c r="X184" s="127"/>
      <c r="Y184" s="127"/>
      <c r="AA184" s="129"/>
      <c r="AB184" s="129"/>
      <c r="AC184" s="129"/>
      <c r="AD184" s="130"/>
      <c r="AE184" s="129"/>
      <c r="AF184" s="129"/>
      <c r="AG184" s="129"/>
      <c r="AH184" s="129"/>
      <c r="AI184" s="129"/>
      <c r="AJ184" s="129"/>
      <c r="AK184" s="129"/>
      <c r="AM184" s="131"/>
    </row>
    <row r="185" spans="1:39" s="128" customFormat="1" ht="12.75" x14ac:dyDescent="0.2">
      <c r="A185" s="123" t="s">
        <v>531</v>
      </c>
      <c r="B185" s="122">
        <v>18974</v>
      </c>
      <c r="C185" s="122">
        <v>10102</v>
      </c>
      <c r="D185" s="122">
        <v>-418</v>
      </c>
      <c r="E185" s="122">
        <v>0</v>
      </c>
      <c r="F185" s="122">
        <v>0</v>
      </c>
      <c r="G185" s="122">
        <v>-9.7589949353091399</v>
      </c>
      <c r="H185" s="122"/>
      <c r="I185" s="122">
        <v>9674.2410050646904</v>
      </c>
      <c r="J185" s="122">
        <v>183559049</v>
      </c>
      <c r="K185" s="56"/>
      <c r="L185" s="122"/>
      <c r="M185" s="124"/>
      <c r="N185" s="124"/>
      <c r="O185" s="124"/>
      <c r="P185" s="124"/>
      <c r="Q185" s="124"/>
      <c r="R185" s="124"/>
      <c r="S185" s="124"/>
      <c r="T185" s="125"/>
      <c r="U185" s="126"/>
      <c r="V185" s="125"/>
      <c r="W185" s="127"/>
      <c r="X185" s="127"/>
      <c r="Y185" s="127"/>
      <c r="AA185" s="129"/>
      <c r="AB185" s="129"/>
      <c r="AC185" s="129"/>
      <c r="AD185" s="130"/>
      <c r="AE185" s="129"/>
      <c r="AF185" s="129"/>
      <c r="AG185" s="129"/>
      <c r="AH185" s="129"/>
      <c r="AI185" s="129"/>
      <c r="AJ185" s="129"/>
      <c r="AK185" s="129"/>
      <c r="AM185" s="131"/>
    </row>
    <row r="186" spans="1:39" s="128" customFormat="1" ht="12.75" x14ac:dyDescent="0.2">
      <c r="A186" s="123" t="s">
        <v>532</v>
      </c>
      <c r="B186" s="122">
        <v>54019</v>
      </c>
      <c r="C186" s="122">
        <v>6605</v>
      </c>
      <c r="D186" s="122">
        <v>-3465</v>
      </c>
      <c r="E186" s="122">
        <v>0</v>
      </c>
      <c r="F186" s="122">
        <v>0</v>
      </c>
      <c r="G186" s="122">
        <v>-9.7589949353091399</v>
      </c>
      <c r="H186" s="122"/>
      <c r="I186" s="122">
        <v>3130.2410050646899</v>
      </c>
      <c r="J186" s="122">
        <v>169092489</v>
      </c>
      <c r="K186" s="56"/>
      <c r="L186" s="122"/>
      <c r="M186" s="124"/>
      <c r="N186" s="124"/>
      <c r="O186" s="124"/>
      <c r="P186" s="124"/>
      <c r="Q186" s="124"/>
      <c r="R186" s="124"/>
      <c r="S186" s="124"/>
      <c r="T186" s="125"/>
      <c r="U186" s="126"/>
      <c r="V186" s="125"/>
      <c r="W186" s="127"/>
      <c r="X186" s="127"/>
      <c r="Y186" s="127"/>
      <c r="AA186" s="129"/>
      <c r="AB186" s="129"/>
      <c r="AC186" s="129"/>
      <c r="AD186" s="130"/>
      <c r="AE186" s="129"/>
      <c r="AF186" s="129"/>
      <c r="AG186" s="129"/>
      <c r="AH186" s="129"/>
      <c r="AI186" s="129"/>
      <c r="AJ186" s="129"/>
      <c r="AK186" s="129"/>
      <c r="AM186" s="131"/>
    </row>
    <row r="187" spans="1:39" s="128" customFormat="1" ht="12.75" x14ac:dyDescent="0.2">
      <c r="A187" s="123" t="s">
        <v>533</v>
      </c>
      <c r="B187" s="122">
        <v>9088</v>
      </c>
      <c r="C187" s="122">
        <v>5319</v>
      </c>
      <c r="D187" s="122">
        <v>-1450</v>
      </c>
      <c r="E187" s="122">
        <v>0</v>
      </c>
      <c r="F187" s="122">
        <v>0</v>
      </c>
      <c r="G187" s="122">
        <v>-9.7589949353091399</v>
      </c>
      <c r="H187" s="122"/>
      <c r="I187" s="122">
        <v>3859.2410050646899</v>
      </c>
      <c r="J187" s="122">
        <v>35072782</v>
      </c>
      <c r="K187" s="56"/>
      <c r="L187" s="122"/>
      <c r="M187" s="124"/>
      <c r="N187" s="124"/>
      <c r="O187" s="124"/>
      <c r="P187" s="124"/>
      <c r="Q187" s="124"/>
      <c r="R187" s="124"/>
      <c r="S187" s="124"/>
      <c r="T187" s="125"/>
      <c r="U187" s="126"/>
      <c r="V187" s="125"/>
      <c r="W187" s="127"/>
      <c r="X187" s="127"/>
      <c r="Y187" s="127"/>
      <c r="AA187" s="129"/>
      <c r="AB187" s="129"/>
      <c r="AC187" s="129"/>
      <c r="AD187" s="130"/>
      <c r="AE187" s="129"/>
      <c r="AF187" s="129"/>
      <c r="AG187" s="129"/>
      <c r="AH187" s="129"/>
      <c r="AI187" s="129"/>
      <c r="AJ187" s="129"/>
      <c r="AK187" s="129"/>
      <c r="AM187" s="131"/>
    </row>
    <row r="188" spans="1:39" s="128" customFormat="1" ht="12.75" x14ac:dyDescent="0.2">
      <c r="A188" s="123" t="s">
        <v>534</v>
      </c>
      <c r="B188" s="122">
        <v>25735</v>
      </c>
      <c r="C188" s="122">
        <v>2618</v>
      </c>
      <c r="D188" s="122">
        <v>65</v>
      </c>
      <c r="E188" s="122">
        <v>0</v>
      </c>
      <c r="F188" s="122">
        <v>0</v>
      </c>
      <c r="G188" s="122">
        <v>-9.7589949353091399</v>
      </c>
      <c r="H188" s="122"/>
      <c r="I188" s="122">
        <v>2673.2410050646899</v>
      </c>
      <c r="J188" s="122">
        <v>68795857</v>
      </c>
      <c r="K188" s="56"/>
      <c r="L188" s="122"/>
      <c r="M188" s="124"/>
      <c r="N188" s="124"/>
      <c r="O188" s="124"/>
      <c r="P188" s="124"/>
      <c r="Q188" s="124"/>
      <c r="R188" s="124"/>
      <c r="S188" s="124"/>
      <c r="T188" s="125"/>
      <c r="U188" s="126"/>
      <c r="V188" s="125"/>
      <c r="W188" s="127"/>
      <c r="X188" s="127"/>
      <c r="Y188" s="127"/>
      <c r="AA188" s="129"/>
      <c r="AB188" s="129"/>
      <c r="AC188" s="129"/>
      <c r="AD188" s="130"/>
      <c r="AE188" s="129"/>
      <c r="AF188" s="129"/>
      <c r="AG188" s="129"/>
      <c r="AH188" s="129"/>
      <c r="AI188" s="129"/>
      <c r="AJ188" s="129"/>
      <c r="AK188" s="129"/>
      <c r="AM188" s="131"/>
    </row>
    <row r="189" spans="1:39" s="128" customFormat="1" ht="12.75" x14ac:dyDescent="0.2">
      <c r="A189" s="123" t="s">
        <v>535</v>
      </c>
      <c r="B189" s="122">
        <v>13045</v>
      </c>
      <c r="C189" s="122">
        <v>13434</v>
      </c>
      <c r="D189" s="122">
        <v>-1874</v>
      </c>
      <c r="E189" s="122">
        <v>783</v>
      </c>
      <c r="F189" s="122">
        <v>0</v>
      </c>
      <c r="G189" s="122">
        <v>-9.7589949353091399</v>
      </c>
      <c r="H189" s="122"/>
      <c r="I189" s="122">
        <v>12333.241005064699</v>
      </c>
      <c r="J189" s="122">
        <v>160887129</v>
      </c>
      <c r="K189" s="56"/>
      <c r="L189" s="122"/>
      <c r="M189" s="124"/>
      <c r="N189" s="124"/>
      <c r="O189" s="124"/>
      <c r="P189" s="124"/>
      <c r="Q189" s="124"/>
      <c r="R189" s="124"/>
      <c r="S189" s="124"/>
      <c r="T189" s="125"/>
      <c r="U189" s="126"/>
      <c r="V189" s="125"/>
      <c r="W189" s="127"/>
      <c r="X189" s="127"/>
      <c r="Y189" s="127"/>
      <c r="AA189" s="129"/>
      <c r="AB189" s="129"/>
      <c r="AC189" s="129"/>
      <c r="AD189" s="130"/>
      <c r="AE189" s="129"/>
      <c r="AF189" s="129"/>
      <c r="AG189" s="129"/>
      <c r="AH189" s="129"/>
      <c r="AI189" s="129"/>
      <c r="AJ189" s="129"/>
      <c r="AK189" s="129"/>
      <c r="AM189" s="131"/>
    </row>
    <row r="190" spans="1:39" s="128" customFormat="1" ht="12.75" x14ac:dyDescent="0.2">
      <c r="A190" s="123" t="s">
        <v>536</v>
      </c>
      <c r="B190" s="122">
        <v>10685</v>
      </c>
      <c r="C190" s="122">
        <v>13118</v>
      </c>
      <c r="D190" s="122">
        <v>869</v>
      </c>
      <c r="E190" s="122">
        <v>0</v>
      </c>
      <c r="F190" s="122">
        <v>0</v>
      </c>
      <c r="G190" s="122">
        <v>-9.7589949353091399</v>
      </c>
      <c r="H190" s="122"/>
      <c r="I190" s="122">
        <v>13977.241005064699</v>
      </c>
      <c r="J190" s="122">
        <v>149346820</v>
      </c>
      <c r="K190" s="56"/>
      <c r="L190" s="122"/>
      <c r="M190" s="124"/>
      <c r="N190" s="124"/>
      <c r="O190" s="124"/>
      <c r="P190" s="124"/>
      <c r="Q190" s="124"/>
      <c r="R190" s="124"/>
      <c r="S190" s="124"/>
      <c r="T190" s="125"/>
      <c r="U190" s="126"/>
      <c r="V190" s="125"/>
      <c r="W190" s="127"/>
      <c r="X190" s="127"/>
      <c r="Y190" s="127"/>
      <c r="AA190" s="129"/>
      <c r="AB190" s="129"/>
      <c r="AC190" s="129"/>
      <c r="AD190" s="130"/>
      <c r="AE190" s="129"/>
      <c r="AF190" s="129"/>
      <c r="AG190" s="129"/>
      <c r="AH190" s="129"/>
      <c r="AI190" s="129"/>
      <c r="AJ190" s="129"/>
      <c r="AK190" s="129"/>
      <c r="AM190" s="131"/>
    </row>
    <row r="191" spans="1:39" s="128" customFormat="1" ht="12.75" x14ac:dyDescent="0.2">
      <c r="A191" s="123" t="s">
        <v>537</v>
      </c>
      <c r="B191" s="122">
        <v>12574</v>
      </c>
      <c r="C191" s="122">
        <v>11001</v>
      </c>
      <c r="D191" s="122">
        <v>-1360</v>
      </c>
      <c r="E191" s="122">
        <v>0</v>
      </c>
      <c r="F191" s="122">
        <v>0</v>
      </c>
      <c r="G191" s="122">
        <v>-9.7589949353091399</v>
      </c>
      <c r="H191" s="122"/>
      <c r="I191" s="122">
        <v>9631.2410050646904</v>
      </c>
      <c r="J191" s="122">
        <v>121103224</v>
      </c>
      <c r="K191" s="56"/>
      <c r="L191" s="122"/>
      <c r="M191" s="124"/>
      <c r="N191" s="124"/>
      <c r="O191" s="124"/>
      <c r="P191" s="124"/>
      <c r="Q191" s="124"/>
      <c r="R191" s="124"/>
      <c r="S191" s="124"/>
      <c r="T191" s="125"/>
      <c r="U191" s="126"/>
      <c r="V191" s="125"/>
      <c r="W191" s="127"/>
      <c r="X191" s="127"/>
      <c r="Y191" s="127"/>
      <c r="AA191" s="129"/>
      <c r="AB191" s="129"/>
      <c r="AC191" s="129"/>
      <c r="AD191" s="130"/>
      <c r="AE191" s="129"/>
      <c r="AF191" s="129"/>
      <c r="AG191" s="129"/>
      <c r="AH191" s="129"/>
      <c r="AI191" s="129"/>
      <c r="AJ191" s="129"/>
      <c r="AK191" s="129"/>
      <c r="AM191" s="131"/>
    </row>
    <row r="192" spans="1:39" s="128" customFormat="1" ht="12.75" x14ac:dyDescent="0.2">
      <c r="A192" s="123" t="s">
        <v>538</v>
      </c>
      <c r="B192" s="122">
        <v>11074</v>
      </c>
      <c r="C192" s="122">
        <v>12924</v>
      </c>
      <c r="D192" s="122">
        <v>761</v>
      </c>
      <c r="E192" s="122">
        <v>0</v>
      </c>
      <c r="F192" s="122">
        <v>0</v>
      </c>
      <c r="G192" s="122">
        <v>-9.7589949353091399</v>
      </c>
      <c r="H192" s="122"/>
      <c r="I192" s="122">
        <v>13675.241005064699</v>
      </c>
      <c r="J192" s="122">
        <v>151439619</v>
      </c>
      <c r="K192" s="56"/>
      <c r="L192" s="122"/>
      <c r="M192" s="124"/>
      <c r="N192" s="124"/>
      <c r="O192" s="124"/>
      <c r="P192" s="124"/>
      <c r="Q192" s="124"/>
      <c r="R192" s="124"/>
      <c r="S192" s="124"/>
      <c r="T192" s="125"/>
      <c r="U192" s="126"/>
      <c r="V192" s="125"/>
      <c r="W192" s="127"/>
      <c r="X192" s="127"/>
      <c r="Y192" s="127"/>
      <c r="AA192" s="129"/>
      <c r="AB192" s="129"/>
      <c r="AC192" s="129"/>
      <c r="AD192" s="130"/>
      <c r="AE192" s="129"/>
      <c r="AF192" s="129"/>
      <c r="AG192" s="129"/>
      <c r="AH192" s="129"/>
      <c r="AI192" s="129"/>
      <c r="AJ192" s="129"/>
      <c r="AK192" s="129"/>
      <c r="AM192" s="131"/>
    </row>
    <row r="193" spans="1:39" s="128" customFormat="1" ht="12.75" x14ac:dyDescent="0.2">
      <c r="A193" s="123" t="s">
        <v>539</v>
      </c>
      <c r="B193" s="122">
        <v>12786</v>
      </c>
      <c r="C193" s="122">
        <v>11775</v>
      </c>
      <c r="D193" s="122">
        <v>-1120</v>
      </c>
      <c r="E193" s="122">
        <v>0</v>
      </c>
      <c r="F193" s="122">
        <v>0</v>
      </c>
      <c r="G193" s="122">
        <v>-9.7589949353091399</v>
      </c>
      <c r="H193" s="122"/>
      <c r="I193" s="122">
        <v>10645.241005064699</v>
      </c>
      <c r="J193" s="122">
        <v>136110051</v>
      </c>
      <c r="K193" s="56"/>
      <c r="L193" s="122"/>
      <c r="M193" s="124"/>
      <c r="N193" s="124"/>
      <c r="O193" s="124"/>
      <c r="P193" s="124"/>
      <c r="Q193" s="124"/>
      <c r="R193" s="124"/>
      <c r="S193" s="124"/>
      <c r="T193" s="125"/>
      <c r="U193" s="126"/>
      <c r="V193" s="125"/>
      <c r="W193" s="127"/>
      <c r="X193" s="127"/>
      <c r="Y193" s="127"/>
      <c r="AA193" s="129"/>
      <c r="AB193" s="129"/>
      <c r="AC193" s="129"/>
      <c r="AD193" s="130"/>
      <c r="AE193" s="129"/>
      <c r="AF193" s="129"/>
      <c r="AG193" s="129"/>
      <c r="AH193" s="129"/>
      <c r="AI193" s="129"/>
      <c r="AJ193" s="129"/>
      <c r="AK193" s="129"/>
      <c r="AM193" s="131"/>
    </row>
    <row r="194" spans="1:39" s="128" customFormat="1" ht="12.75" x14ac:dyDescent="0.2">
      <c r="A194" s="123" t="s">
        <v>540</v>
      </c>
      <c r="B194" s="122">
        <v>15552</v>
      </c>
      <c r="C194" s="122">
        <v>2418</v>
      </c>
      <c r="D194" s="122">
        <v>-2311</v>
      </c>
      <c r="E194" s="122">
        <v>0</v>
      </c>
      <c r="F194" s="122">
        <v>0</v>
      </c>
      <c r="G194" s="122">
        <v>-9.7589949353091399</v>
      </c>
      <c r="H194" s="122"/>
      <c r="I194" s="122">
        <v>97.241005064690896</v>
      </c>
      <c r="J194" s="122">
        <v>1512292</v>
      </c>
      <c r="K194" s="56"/>
      <c r="L194" s="122"/>
      <c r="M194" s="124"/>
      <c r="N194" s="124"/>
      <c r="O194" s="124"/>
      <c r="P194" s="124"/>
      <c r="Q194" s="124"/>
      <c r="R194" s="124"/>
      <c r="S194" s="124"/>
      <c r="T194" s="125"/>
      <c r="U194" s="126"/>
      <c r="V194" s="125"/>
      <c r="W194" s="127"/>
      <c r="X194" s="127"/>
      <c r="Y194" s="127"/>
      <c r="AA194" s="129"/>
      <c r="AB194" s="129"/>
      <c r="AC194" s="129"/>
      <c r="AD194" s="130"/>
      <c r="AE194" s="129"/>
      <c r="AF194" s="129"/>
      <c r="AG194" s="129"/>
      <c r="AH194" s="129"/>
      <c r="AI194" s="129"/>
      <c r="AJ194" s="129"/>
      <c r="AK194" s="129"/>
      <c r="AM194" s="131"/>
    </row>
    <row r="195" spans="1:39" s="128" customFormat="1" ht="12.75" x14ac:dyDescent="0.2">
      <c r="A195" s="123" t="s">
        <v>541</v>
      </c>
      <c r="B195" s="122">
        <v>11773</v>
      </c>
      <c r="C195" s="122">
        <v>10234</v>
      </c>
      <c r="D195" s="122">
        <v>1124</v>
      </c>
      <c r="E195" s="122">
        <v>0</v>
      </c>
      <c r="F195" s="122">
        <v>0</v>
      </c>
      <c r="G195" s="122">
        <v>-9.7589949353091399</v>
      </c>
      <c r="H195" s="122"/>
      <c r="I195" s="122">
        <v>11348.241005064699</v>
      </c>
      <c r="J195" s="122">
        <v>133602841</v>
      </c>
      <c r="K195" s="56"/>
      <c r="L195" s="122"/>
      <c r="M195" s="124"/>
      <c r="N195" s="124"/>
      <c r="O195" s="124"/>
      <c r="P195" s="124"/>
      <c r="Q195" s="124"/>
      <c r="R195" s="124"/>
      <c r="S195" s="124"/>
      <c r="T195" s="125"/>
      <c r="U195" s="126"/>
      <c r="V195" s="125"/>
      <c r="W195" s="127"/>
      <c r="X195" s="127"/>
      <c r="Y195" s="127"/>
      <c r="AA195" s="129"/>
      <c r="AB195" s="129"/>
      <c r="AC195" s="129"/>
      <c r="AD195" s="130"/>
      <c r="AE195" s="129"/>
      <c r="AF195" s="129"/>
      <c r="AG195" s="129"/>
      <c r="AH195" s="129"/>
      <c r="AI195" s="129"/>
      <c r="AJ195" s="129"/>
      <c r="AK195" s="129"/>
      <c r="AM195" s="131"/>
    </row>
    <row r="196" spans="1:39" s="128" customFormat="1" ht="12.75" x14ac:dyDescent="0.2">
      <c r="A196" s="123" t="s">
        <v>542</v>
      </c>
      <c r="B196" s="122">
        <v>57688</v>
      </c>
      <c r="C196" s="122">
        <v>9737</v>
      </c>
      <c r="D196" s="122">
        <v>1130</v>
      </c>
      <c r="E196" s="122">
        <v>0</v>
      </c>
      <c r="F196" s="122">
        <v>0</v>
      </c>
      <c r="G196" s="122">
        <v>-9.7589949353091399</v>
      </c>
      <c r="H196" s="122"/>
      <c r="I196" s="122">
        <v>10857.241005064699</v>
      </c>
      <c r="J196" s="122">
        <v>626332519</v>
      </c>
      <c r="K196" s="56"/>
      <c r="L196" s="122"/>
      <c r="M196" s="124"/>
      <c r="N196" s="124"/>
      <c r="O196" s="124"/>
      <c r="P196" s="124"/>
      <c r="Q196" s="124"/>
      <c r="R196" s="124"/>
      <c r="S196" s="124"/>
      <c r="T196" s="125"/>
      <c r="U196" s="126"/>
      <c r="V196" s="125"/>
      <c r="W196" s="127"/>
      <c r="X196" s="127"/>
      <c r="Y196" s="127"/>
      <c r="AA196" s="129"/>
      <c r="AB196" s="129"/>
      <c r="AC196" s="129"/>
      <c r="AD196" s="130"/>
      <c r="AE196" s="129"/>
      <c r="AF196" s="129"/>
      <c r="AG196" s="129"/>
      <c r="AH196" s="129"/>
      <c r="AI196" s="129"/>
      <c r="AJ196" s="129"/>
      <c r="AK196" s="129"/>
      <c r="AM196" s="131"/>
    </row>
    <row r="197" spans="1:39" s="128" customFormat="1" ht="12.75" x14ac:dyDescent="0.2">
      <c r="A197" s="123" t="s">
        <v>543</v>
      </c>
      <c r="B197" s="122">
        <v>9398</v>
      </c>
      <c r="C197" s="122">
        <v>14378</v>
      </c>
      <c r="D197" s="122">
        <v>259</v>
      </c>
      <c r="E197" s="122">
        <v>0</v>
      </c>
      <c r="F197" s="122">
        <v>0</v>
      </c>
      <c r="G197" s="122">
        <v>-9.7589949353091399</v>
      </c>
      <c r="H197" s="122"/>
      <c r="I197" s="122">
        <v>14627.241005064699</v>
      </c>
      <c r="J197" s="122">
        <v>137466811</v>
      </c>
      <c r="K197" s="56"/>
      <c r="L197" s="122"/>
      <c r="M197" s="124"/>
      <c r="N197" s="124"/>
      <c r="O197" s="124"/>
      <c r="P197" s="124"/>
      <c r="Q197" s="124"/>
      <c r="R197" s="124"/>
      <c r="S197" s="124"/>
      <c r="T197" s="125"/>
      <c r="U197" s="126"/>
      <c r="V197" s="125"/>
      <c r="W197" s="127"/>
      <c r="X197" s="127"/>
      <c r="Y197" s="127"/>
      <c r="AA197" s="129"/>
      <c r="AB197" s="129"/>
      <c r="AC197" s="129"/>
      <c r="AD197" s="130"/>
      <c r="AE197" s="129"/>
      <c r="AF197" s="129"/>
      <c r="AG197" s="129"/>
      <c r="AH197" s="129"/>
      <c r="AI197" s="129"/>
      <c r="AJ197" s="129"/>
      <c r="AK197" s="129"/>
      <c r="AM197" s="131"/>
    </row>
    <row r="198" spans="1:39" s="128" customFormat="1" ht="12.75" x14ac:dyDescent="0.2">
      <c r="A198" s="123" t="s">
        <v>544</v>
      </c>
      <c r="B198" s="122">
        <v>55087</v>
      </c>
      <c r="C198" s="122">
        <v>9729</v>
      </c>
      <c r="D198" s="122">
        <v>260</v>
      </c>
      <c r="E198" s="122">
        <v>0</v>
      </c>
      <c r="F198" s="122">
        <v>0</v>
      </c>
      <c r="G198" s="122">
        <v>-9.7589949353091399</v>
      </c>
      <c r="H198" s="122"/>
      <c r="I198" s="122">
        <v>9979.2410050646904</v>
      </c>
      <c r="J198" s="122">
        <v>549726449</v>
      </c>
      <c r="K198" s="56"/>
      <c r="L198" s="122"/>
      <c r="M198" s="124"/>
      <c r="N198" s="124"/>
      <c r="O198" s="124"/>
      <c r="P198" s="124"/>
      <c r="Q198" s="124"/>
      <c r="R198" s="124"/>
      <c r="S198" s="124"/>
      <c r="T198" s="125"/>
      <c r="U198" s="126"/>
      <c r="V198" s="125"/>
      <c r="W198" s="127"/>
      <c r="X198" s="127"/>
      <c r="Y198" s="127"/>
      <c r="AA198" s="129"/>
      <c r="AB198" s="129"/>
      <c r="AC198" s="129"/>
      <c r="AD198" s="130"/>
      <c r="AE198" s="129"/>
      <c r="AF198" s="129"/>
      <c r="AG198" s="129"/>
      <c r="AH198" s="129"/>
      <c r="AI198" s="129"/>
      <c r="AJ198" s="129"/>
      <c r="AK198" s="129"/>
      <c r="AM198" s="131"/>
    </row>
    <row r="199" spans="1:39" s="128" customFormat="1" ht="12.75" x14ac:dyDescent="0.2">
      <c r="A199" s="123" t="s">
        <v>545</v>
      </c>
      <c r="B199" s="122">
        <v>23796</v>
      </c>
      <c r="C199" s="122">
        <v>10016</v>
      </c>
      <c r="D199" s="122">
        <v>425</v>
      </c>
      <c r="E199" s="122">
        <v>0</v>
      </c>
      <c r="F199" s="122">
        <v>0</v>
      </c>
      <c r="G199" s="122">
        <v>-9.7589949353091399</v>
      </c>
      <c r="H199" s="122"/>
      <c r="I199" s="122">
        <v>10431.241005064699</v>
      </c>
      <c r="J199" s="122">
        <v>248221811</v>
      </c>
      <c r="K199" s="56"/>
      <c r="L199" s="122"/>
      <c r="M199" s="124"/>
      <c r="N199" s="124"/>
      <c r="O199" s="124"/>
      <c r="P199" s="124"/>
      <c r="Q199" s="124"/>
      <c r="R199" s="124"/>
      <c r="S199" s="124"/>
      <c r="T199" s="125"/>
      <c r="U199" s="126"/>
      <c r="V199" s="125"/>
      <c r="W199" s="127"/>
      <c r="X199" s="127"/>
      <c r="Y199" s="127"/>
      <c r="AA199" s="129"/>
      <c r="AB199" s="129"/>
      <c r="AC199" s="129"/>
      <c r="AD199" s="130"/>
      <c r="AE199" s="129"/>
      <c r="AF199" s="129"/>
      <c r="AG199" s="129"/>
      <c r="AH199" s="129"/>
      <c r="AI199" s="129"/>
      <c r="AJ199" s="129"/>
      <c r="AK199" s="129"/>
      <c r="AM199" s="131"/>
    </row>
    <row r="200" spans="1:39" s="128" customFormat="1" ht="12.75" x14ac:dyDescent="0.2">
      <c r="A200" s="123" t="s">
        <v>546</v>
      </c>
      <c r="B200" s="122">
        <v>15762</v>
      </c>
      <c r="C200" s="122">
        <v>11645</v>
      </c>
      <c r="D200" s="122">
        <v>-96</v>
      </c>
      <c r="E200" s="122">
        <v>0</v>
      </c>
      <c r="F200" s="122">
        <v>0</v>
      </c>
      <c r="G200" s="122">
        <v>-9.7589949353091399</v>
      </c>
      <c r="H200" s="122"/>
      <c r="I200" s="122">
        <v>11539.241005064699</v>
      </c>
      <c r="J200" s="122">
        <v>181881517</v>
      </c>
      <c r="K200" s="56"/>
      <c r="L200" s="122"/>
      <c r="M200" s="124"/>
      <c r="N200" s="124"/>
      <c r="O200" s="124"/>
      <c r="P200" s="124"/>
      <c r="Q200" s="124"/>
      <c r="R200" s="124"/>
      <c r="S200" s="124"/>
      <c r="T200" s="125"/>
      <c r="U200" s="126"/>
      <c r="V200" s="125"/>
      <c r="W200" s="127"/>
      <c r="X200" s="127"/>
      <c r="Y200" s="127"/>
      <c r="AA200" s="129"/>
      <c r="AB200" s="129"/>
      <c r="AC200" s="129"/>
      <c r="AD200" s="130"/>
      <c r="AE200" s="129"/>
      <c r="AF200" s="129"/>
      <c r="AG200" s="129"/>
      <c r="AH200" s="129"/>
      <c r="AI200" s="129"/>
      <c r="AJ200" s="129"/>
      <c r="AK200" s="129"/>
      <c r="AM200" s="131"/>
    </row>
    <row r="201" spans="1:39" s="128" customFormat="1" ht="12.75" x14ac:dyDescent="0.2">
      <c r="A201" s="123" t="s">
        <v>547</v>
      </c>
      <c r="B201" s="122">
        <v>11271</v>
      </c>
      <c r="C201" s="122">
        <v>10708</v>
      </c>
      <c r="D201" s="122">
        <v>-744</v>
      </c>
      <c r="E201" s="122">
        <v>0</v>
      </c>
      <c r="F201" s="122">
        <v>0</v>
      </c>
      <c r="G201" s="122">
        <v>-9.7589949353091399</v>
      </c>
      <c r="H201" s="122"/>
      <c r="I201" s="122">
        <v>9954.2410050646904</v>
      </c>
      <c r="J201" s="122">
        <v>112194250</v>
      </c>
      <c r="K201" s="56"/>
      <c r="L201" s="122"/>
      <c r="M201" s="124"/>
      <c r="N201" s="124"/>
      <c r="O201" s="124"/>
      <c r="P201" s="124"/>
      <c r="Q201" s="124"/>
      <c r="R201" s="124"/>
      <c r="S201" s="124"/>
      <c r="T201" s="125"/>
      <c r="U201" s="126"/>
      <c r="V201" s="125"/>
      <c r="W201" s="127"/>
      <c r="X201" s="127"/>
      <c r="Y201" s="127"/>
      <c r="AA201" s="129"/>
      <c r="AB201" s="129"/>
      <c r="AC201" s="129"/>
      <c r="AD201" s="130"/>
      <c r="AE201" s="129"/>
      <c r="AF201" s="129"/>
      <c r="AG201" s="129"/>
      <c r="AH201" s="129"/>
      <c r="AI201" s="129"/>
      <c r="AJ201" s="129"/>
      <c r="AK201" s="129"/>
      <c r="AM201" s="131"/>
    </row>
    <row r="202" spans="1:39" s="128" customFormat="1" ht="12.75" x14ac:dyDescent="0.2">
      <c r="A202" s="123" t="s">
        <v>548</v>
      </c>
      <c r="B202" s="122">
        <v>38873</v>
      </c>
      <c r="C202" s="122">
        <v>10686</v>
      </c>
      <c r="D202" s="122">
        <v>586</v>
      </c>
      <c r="E202" s="122">
        <v>0</v>
      </c>
      <c r="F202" s="122">
        <v>0</v>
      </c>
      <c r="G202" s="122">
        <v>-9.7589949353091399</v>
      </c>
      <c r="H202" s="122"/>
      <c r="I202" s="122">
        <v>11262.241005064699</v>
      </c>
      <c r="J202" s="122">
        <v>437797095</v>
      </c>
      <c r="K202" s="56"/>
      <c r="L202" s="122"/>
      <c r="M202" s="124"/>
      <c r="N202" s="124"/>
      <c r="O202" s="124"/>
      <c r="P202" s="124"/>
      <c r="Q202" s="124"/>
      <c r="R202" s="124"/>
      <c r="S202" s="124"/>
      <c r="T202" s="125"/>
      <c r="U202" s="126"/>
      <c r="V202" s="125"/>
      <c r="W202" s="127"/>
      <c r="X202" s="127"/>
      <c r="Y202" s="127"/>
      <c r="AA202" s="129"/>
      <c r="AB202" s="129"/>
      <c r="AC202" s="129"/>
      <c r="AD202" s="130"/>
      <c r="AE202" s="129"/>
      <c r="AF202" s="129"/>
      <c r="AG202" s="129"/>
      <c r="AH202" s="129"/>
      <c r="AI202" s="129"/>
      <c r="AJ202" s="129"/>
      <c r="AK202" s="129"/>
      <c r="AM202" s="131"/>
    </row>
    <row r="203" spans="1:39" s="128" customFormat="1" ht="12.75" x14ac:dyDescent="0.2">
      <c r="A203" s="123" t="s">
        <v>549</v>
      </c>
      <c r="B203" s="122">
        <v>12753</v>
      </c>
      <c r="C203" s="122">
        <v>14479</v>
      </c>
      <c r="D203" s="122">
        <v>1683</v>
      </c>
      <c r="E203" s="122">
        <v>0</v>
      </c>
      <c r="F203" s="122">
        <v>0</v>
      </c>
      <c r="G203" s="122">
        <v>-9.7589949353091399</v>
      </c>
      <c r="H203" s="122"/>
      <c r="I203" s="122">
        <v>16152.241005064699</v>
      </c>
      <c r="J203" s="122">
        <v>205989530</v>
      </c>
      <c r="K203" s="56"/>
      <c r="L203" s="122"/>
      <c r="M203" s="124"/>
      <c r="N203" s="124"/>
      <c r="O203" s="124"/>
      <c r="P203" s="124"/>
      <c r="Q203" s="124"/>
      <c r="R203" s="124"/>
      <c r="S203" s="124"/>
      <c r="T203" s="125"/>
      <c r="U203" s="126"/>
      <c r="V203" s="125"/>
      <c r="W203" s="127"/>
      <c r="X203" s="127"/>
      <c r="Y203" s="127"/>
      <c r="AA203" s="129"/>
      <c r="AB203" s="129"/>
      <c r="AC203" s="129"/>
      <c r="AD203" s="130"/>
      <c r="AE203" s="129"/>
      <c r="AF203" s="129"/>
      <c r="AG203" s="129"/>
      <c r="AH203" s="129"/>
      <c r="AI203" s="129"/>
      <c r="AJ203" s="129"/>
      <c r="AK203" s="129"/>
      <c r="AM203" s="131"/>
    </row>
    <row r="204" spans="1:39" s="128" customFormat="1" ht="12.75" x14ac:dyDescent="0.2">
      <c r="A204" s="123" t="s">
        <v>550</v>
      </c>
      <c r="B204" s="122">
        <v>12733</v>
      </c>
      <c r="C204" s="122">
        <v>2530</v>
      </c>
      <c r="D204" s="122">
        <v>594</v>
      </c>
      <c r="E204" s="122">
        <v>0</v>
      </c>
      <c r="F204" s="122">
        <v>0</v>
      </c>
      <c r="G204" s="122">
        <v>-9.7589949353091399</v>
      </c>
      <c r="H204" s="122"/>
      <c r="I204" s="122">
        <v>3114.2410050646899</v>
      </c>
      <c r="J204" s="122">
        <v>39653631</v>
      </c>
      <c r="K204" s="56"/>
      <c r="L204" s="122"/>
      <c r="M204" s="124"/>
      <c r="N204" s="124"/>
      <c r="O204" s="124"/>
      <c r="P204" s="124"/>
      <c r="Q204" s="124"/>
      <c r="R204" s="124"/>
      <c r="S204" s="124"/>
      <c r="T204" s="125"/>
      <c r="U204" s="126"/>
      <c r="V204" s="125"/>
      <c r="W204" s="127"/>
      <c r="X204" s="127"/>
      <c r="Y204" s="127"/>
      <c r="AA204" s="129"/>
      <c r="AB204" s="129"/>
      <c r="AC204" s="129"/>
      <c r="AD204" s="130"/>
      <c r="AE204" s="129"/>
      <c r="AF204" s="129"/>
      <c r="AG204" s="129"/>
      <c r="AH204" s="129"/>
      <c r="AI204" s="129"/>
      <c r="AJ204" s="129"/>
      <c r="AK204" s="129"/>
      <c r="AM204" s="131"/>
    </row>
    <row r="205" spans="1:39" s="128" customFormat="1" ht="18.75" customHeight="1" x14ac:dyDescent="0.2">
      <c r="A205" s="18" t="s">
        <v>551</v>
      </c>
      <c r="B205" s="19"/>
      <c r="C205" s="19"/>
      <c r="D205" s="19"/>
      <c r="E205" s="19"/>
      <c r="F205" s="19"/>
      <c r="G205" s="19"/>
      <c r="H205" s="19"/>
      <c r="I205" s="122"/>
      <c r="J205" s="122"/>
      <c r="K205" s="56"/>
      <c r="L205" s="122"/>
      <c r="M205" s="124"/>
      <c r="N205" s="124"/>
      <c r="O205" s="124"/>
      <c r="P205" s="124"/>
      <c r="Q205" s="124"/>
      <c r="R205" s="124"/>
      <c r="S205" s="124"/>
      <c r="T205" s="125"/>
      <c r="U205" s="126"/>
      <c r="V205" s="125"/>
      <c r="W205" s="127"/>
      <c r="X205" s="127"/>
      <c r="Y205" s="127"/>
      <c r="AA205" s="129"/>
      <c r="AB205" s="129"/>
      <c r="AC205" s="129"/>
      <c r="AD205" s="130"/>
      <c r="AE205" s="129"/>
      <c r="AF205" s="129"/>
      <c r="AG205" s="129"/>
      <c r="AH205" s="129"/>
      <c r="AI205" s="129"/>
      <c r="AJ205" s="129"/>
      <c r="AK205" s="129"/>
      <c r="AM205" s="131"/>
    </row>
    <row r="206" spans="1:39" s="128" customFormat="1" ht="12.75" x14ac:dyDescent="0.2">
      <c r="A206" s="123" t="s">
        <v>552</v>
      </c>
      <c r="B206" s="122">
        <v>25975</v>
      </c>
      <c r="C206" s="122">
        <v>12653</v>
      </c>
      <c r="D206" s="122">
        <v>473</v>
      </c>
      <c r="E206" s="122">
        <v>0</v>
      </c>
      <c r="F206" s="122">
        <v>0</v>
      </c>
      <c r="G206" s="122">
        <v>-9.7589949353091399</v>
      </c>
      <c r="H206" s="122"/>
      <c r="I206" s="122">
        <v>13116.241005064699</v>
      </c>
      <c r="J206" s="122">
        <v>340694360</v>
      </c>
      <c r="K206" s="56"/>
      <c r="L206" s="122"/>
      <c r="M206" s="124"/>
      <c r="N206" s="124"/>
      <c r="O206" s="124"/>
      <c r="P206" s="124"/>
      <c r="Q206" s="124"/>
      <c r="R206" s="124"/>
      <c r="S206" s="124"/>
      <c r="T206" s="125"/>
      <c r="U206" s="126"/>
      <c r="V206" s="125"/>
      <c r="W206" s="127"/>
      <c r="X206" s="127"/>
      <c r="Y206" s="127"/>
      <c r="AA206" s="129"/>
      <c r="AB206" s="129"/>
      <c r="AC206" s="129"/>
      <c r="AD206" s="130"/>
      <c r="AE206" s="129"/>
      <c r="AF206" s="129"/>
      <c r="AG206" s="129"/>
      <c r="AH206" s="129"/>
      <c r="AI206" s="129"/>
      <c r="AJ206" s="129"/>
      <c r="AK206" s="129"/>
      <c r="AM206" s="131"/>
    </row>
    <row r="207" spans="1:39" s="128" customFormat="1" ht="12.75" x14ac:dyDescent="0.2">
      <c r="A207" s="123" t="s">
        <v>553</v>
      </c>
      <c r="B207" s="122">
        <v>8507</v>
      </c>
      <c r="C207" s="122">
        <v>17888</v>
      </c>
      <c r="D207" s="122">
        <v>-20</v>
      </c>
      <c r="E207" s="122">
        <v>294</v>
      </c>
      <c r="F207" s="122">
        <v>0</v>
      </c>
      <c r="G207" s="122">
        <v>-9.7589949353091399</v>
      </c>
      <c r="H207" s="122"/>
      <c r="I207" s="122">
        <v>18152.241005064701</v>
      </c>
      <c r="J207" s="122">
        <v>154421114</v>
      </c>
      <c r="K207" s="56"/>
      <c r="L207" s="122"/>
      <c r="M207" s="124"/>
      <c r="N207" s="124"/>
      <c r="O207" s="124"/>
      <c r="P207" s="124"/>
      <c r="Q207" s="124"/>
      <c r="R207" s="124"/>
      <c r="S207" s="124"/>
      <c r="T207" s="125"/>
      <c r="U207" s="126"/>
      <c r="V207" s="125"/>
      <c r="W207" s="127"/>
      <c r="X207" s="127"/>
      <c r="Y207" s="127"/>
      <c r="AA207" s="129"/>
      <c r="AB207" s="129"/>
      <c r="AC207" s="129"/>
      <c r="AD207" s="130"/>
      <c r="AE207" s="129"/>
      <c r="AF207" s="129"/>
      <c r="AG207" s="129"/>
      <c r="AH207" s="129"/>
      <c r="AI207" s="129"/>
      <c r="AJ207" s="129"/>
      <c r="AK207" s="129"/>
      <c r="AM207" s="131"/>
    </row>
    <row r="208" spans="1:39" s="128" customFormat="1" ht="12.75" x14ac:dyDescent="0.2">
      <c r="A208" s="123" t="s">
        <v>554</v>
      </c>
      <c r="B208" s="122">
        <v>10872</v>
      </c>
      <c r="C208" s="122">
        <v>16464</v>
      </c>
      <c r="D208" s="122">
        <v>4947</v>
      </c>
      <c r="E208" s="122">
        <v>0</v>
      </c>
      <c r="F208" s="122">
        <v>0</v>
      </c>
      <c r="G208" s="122">
        <v>-9.7589949353091399</v>
      </c>
      <c r="H208" s="122"/>
      <c r="I208" s="122">
        <v>21401.241005064701</v>
      </c>
      <c r="J208" s="122">
        <v>232674292</v>
      </c>
      <c r="K208" s="56"/>
      <c r="L208" s="122"/>
      <c r="M208" s="124"/>
      <c r="N208" s="124"/>
      <c r="O208" s="124"/>
      <c r="P208" s="124"/>
      <c r="Q208" s="124"/>
      <c r="R208" s="124"/>
      <c r="S208" s="124"/>
      <c r="T208" s="125"/>
      <c r="U208" s="126"/>
      <c r="V208" s="125"/>
      <c r="W208" s="127"/>
      <c r="X208" s="127"/>
      <c r="Y208" s="127"/>
      <c r="AA208" s="129"/>
      <c r="AB208" s="129"/>
      <c r="AC208" s="129"/>
      <c r="AD208" s="130"/>
      <c r="AE208" s="129"/>
      <c r="AF208" s="129"/>
      <c r="AG208" s="129"/>
      <c r="AH208" s="129"/>
      <c r="AI208" s="129"/>
      <c r="AJ208" s="129"/>
      <c r="AK208" s="129"/>
      <c r="AM208" s="131"/>
    </row>
    <row r="209" spans="1:39" s="128" customFormat="1" ht="12.75" x14ac:dyDescent="0.2">
      <c r="A209" s="123" t="s">
        <v>555</v>
      </c>
      <c r="B209" s="122">
        <v>11445</v>
      </c>
      <c r="C209" s="122">
        <v>12644</v>
      </c>
      <c r="D209" s="122">
        <v>-155</v>
      </c>
      <c r="E209" s="122">
        <v>0</v>
      </c>
      <c r="F209" s="122">
        <v>0</v>
      </c>
      <c r="G209" s="122">
        <v>-9.7589949353091399</v>
      </c>
      <c r="H209" s="122"/>
      <c r="I209" s="122">
        <v>12479.241005064699</v>
      </c>
      <c r="J209" s="122">
        <v>142824913</v>
      </c>
      <c r="K209" s="56"/>
      <c r="L209" s="122"/>
      <c r="M209" s="124"/>
      <c r="N209" s="124"/>
      <c r="O209" s="124"/>
      <c r="P209" s="124"/>
      <c r="Q209" s="124"/>
      <c r="R209" s="124"/>
      <c r="S209" s="124"/>
      <c r="T209" s="125"/>
      <c r="U209" s="126"/>
      <c r="V209" s="125"/>
      <c r="W209" s="127"/>
      <c r="X209" s="127"/>
      <c r="Y209" s="127"/>
      <c r="AA209" s="129"/>
      <c r="AB209" s="129"/>
      <c r="AC209" s="129"/>
      <c r="AD209" s="130"/>
      <c r="AE209" s="129"/>
      <c r="AF209" s="129"/>
      <c r="AG209" s="129"/>
      <c r="AH209" s="129"/>
      <c r="AI209" s="129"/>
      <c r="AJ209" s="129"/>
      <c r="AK209" s="129"/>
      <c r="AM209" s="131"/>
    </row>
    <row r="210" spans="1:39" s="128" customFormat="1" ht="12.75" x14ac:dyDescent="0.2">
      <c r="A210" s="123" t="s">
        <v>556</v>
      </c>
      <c r="B210" s="122">
        <v>9038</v>
      </c>
      <c r="C210" s="122">
        <v>11904</v>
      </c>
      <c r="D210" s="122">
        <v>-460</v>
      </c>
      <c r="E210" s="122">
        <v>0</v>
      </c>
      <c r="F210" s="122">
        <v>0</v>
      </c>
      <c r="G210" s="122">
        <v>-9.7589949353091399</v>
      </c>
      <c r="H210" s="122"/>
      <c r="I210" s="122">
        <v>11434.241005064699</v>
      </c>
      <c r="J210" s="122">
        <v>103342670</v>
      </c>
      <c r="K210" s="56"/>
      <c r="L210" s="122"/>
      <c r="M210" s="124"/>
      <c r="N210" s="124"/>
      <c r="O210" s="124"/>
      <c r="P210" s="124"/>
      <c r="Q210" s="124"/>
      <c r="R210" s="124"/>
      <c r="S210" s="124"/>
      <c r="T210" s="125"/>
      <c r="U210" s="126"/>
      <c r="V210" s="125"/>
      <c r="W210" s="127"/>
      <c r="X210" s="127"/>
      <c r="Y210" s="127"/>
      <c r="AA210" s="129"/>
      <c r="AB210" s="129"/>
      <c r="AC210" s="129"/>
      <c r="AD210" s="130"/>
      <c r="AE210" s="129"/>
      <c r="AF210" s="129"/>
      <c r="AG210" s="129"/>
      <c r="AH210" s="129"/>
      <c r="AI210" s="129"/>
      <c r="AJ210" s="129"/>
      <c r="AK210" s="129"/>
      <c r="AM210" s="131"/>
    </row>
    <row r="211" spans="1:39" s="128" customFormat="1" ht="12.75" x14ac:dyDescent="0.2">
      <c r="A211" s="123" t="s">
        <v>557</v>
      </c>
      <c r="B211" s="122">
        <v>11831</v>
      </c>
      <c r="C211" s="122">
        <v>11803</v>
      </c>
      <c r="D211" s="122">
        <v>1092</v>
      </c>
      <c r="E211" s="122">
        <v>263</v>
      </c>
      <c r="F211" s="122">
        <v>0</v>
      </c>
      <c r="G211" s="122">
        <v>-9.7589949353091399</v>
      </c>
      <c r="H211" s="122"/>
      <c r="I211" s="122">
        <v>13148.241005064699</v>
      </c>
      <c r="J211" s="122">
        <v>155556839</v>
      </c>
      <c r="K211" s="56"/>
      <c r="L211" s="122"/>
      <c r="M211" s="124"/>
      <c r="N211" s="124"/>
      <c r="O211" s="124"/>
      <c r="P211" s="124"/>
      <c r="Q211" s="124"/>
      <c r="R211" s="124"/>
      <c r="S211" s="124"/>
      <c r="T211" s="125"/>
      <c r="U211" s="126"/>
      <c r="V211" s="125"/>
      <c r="W211" s="127"/>
      <c r="X211" s="127"/>
      <c r="Y211" s="127"/>
      <c r="AA211" s="129"/>
      <c r="AB211" s="129"/>
      <c r="AC211" s="129"/>
      <c r="AD211" s="130"/>
      <c r="AE211" s="129"/>
      <c r="AF211" s="129"/>
      <c r="AG211" s="129"/>
      <c r="AH211" s="129"/>
      <c r="AI211" s="129"/>
      <c r="AJ211" s="129"/>
      <c r="AK211" s="129"/>
      <c r="AM211" s="131"/>
    </row>
    <row r="212" spans="1:39" s="128" customFormat="1" ht="12.75" x14ac:dyDescent="0.2">
      <c r="A212" s="123" t="s">
        <v>558</v>
      </c>
      <c r="B212" s="122">
        <v>15627</v>
      </c>
      <c r="C212" s="122">
        <v>4177</v>
      </c>
      <c r="D212" s="122">
        <v>-1256</v>
      </c>
      <c r="E212" s="122">
        <v>0</v>
      </c>
      <c r="F212" s="122">
        <v>0</v>
      </c>
      <c r="G212" s="122">
        <v>-9.7589949353091399</v>
      </c>
      <c r="H212" s="122"/>
      <c r="I212" s="122">
        <v>2911.2410050646899</v>
      </c>
      <c r="J212" s="122">
        <v>45493963</v>
      </c>
      <c r="K212" s="56"/>
      <c r="L212" s="122"/>
      <c r="M212" s="124"/>
      <c r="N212" s="124"/>
      <c r="O212" s="124"/>
      <c r="P212" s="124"/>
      <c r="Q212" s="124"/>
      <c r="R212" s="124"/>
      <c r="S212" s="124"/>
      <c r="T212" s="125"/>
      <c r="U212" s="126"/>
      <c r="V212" s="125"/>
      <c r="W212" s="127"/>
      <c r="X212" s="127"/>
      <c r="Y212" s="127"/>
      <c r="AA212" s="129"/>
      <c r="AB212" s="129"/>
      <c r="AC212" s="129"/>
      <c r="AD212" s="130"/>
      <c r="AE212" s="129"/>
      <c r="AF212" s="129"/>
      <c r="AG212" s="129"/>
      <c r="AH212" s="129"/>
      <c r="AI212" s="129"/>
      <c r="AJ212" s="129"/>
      <c r="AK212" s="129"/>
      <c r="AM212" s="131"/>
    </row>
    <row r="213" spans="1:39" s="128" customFormat="1" ht="12.75" x14ac:dyDescent="0.2">
      <c r="A213" s="123" t="s">
        <v>559</v>
      </c>
      <c r="B213" s="122">
        <v>90086</v>
      </c>
      <c r="C213" s="122">
        <v>7942</v>
      </c>
      <c r="D213" s="122">
        <v>-2420</v>
      </c>
      <c r="E213" s="122">
        <v>0</v>
      </c>
      <c r="F213" s="122">
        <v>0</v>
      </c>
      <c r="G213" s="122">
        <v>-9.7589949353091399</v>
      </c>
      <c r="H213" s="122"/>
      <c r="I213" s="122">
        <v>5512.2410050646904</v>
      </c>
      <c r="J213" s="122">
        <v>496575743</v>
      </c>
      <c r="K213" s="56"/>
      <c r="L213" s="122"/>
      <c r="M213" s="124"/>
      <c r="N213" s="124"/>
      <c r="O213" s="124"/>
      <c r="P213" s="124"/>
      <c r="Q213" s="124"/>
      <c r="R213" s="124"/>
      <c r="S213" s="124"/>
      <c r="T213" s="125"/>
      <c r="U213" s="126"/>
      <c r="V213" s="125"/>
      <c r="W213" s="127"/>
      <c r="X213" s="127"/>
      <c r="Y213" s="127"/>
      <c r="AA213" s="129"/>
      <c r="AB213" s="129"/>
      <c r="AC213" s="129"/>
      <c r="AD213" s="130"/>
      <c r="AE213" s="129"/>
      <c r="AF213" s="129"/>
      <c r="AG213" s="129"/>
      <c r="AH213" s="129"/>
      <c r="AI213" s="129"/>
      <c r="AJ213" s="129"/>
      <c r="AK213" s="129"/>
      <c r="AM213" s="131"/>
    </row>
    <row r="214" spans="1:39" s="128" customFormat="1" ht="12.75" x14ac:dyDescent="0.2">
      <c r="A214" s="123" t="s">
        <v>560</v>
      </c>
      <c r="B214" s="122">
        <v>11801</v>
      </c>
      <c r="C214" s="122">
        <v>11339</v>
      </c>
      <c r="D214" s="122">
        <v>26</v>
      </c>
      <c r="E214" s="122">
        <v>0</v>
      </c>
      <c r="F214" s="122">
        <v>0</v>
      </c>
      <c r="G214" s="122">
        <v>-9.7589949353091399</v>
      </c>
      <c r="H214" s="122"/>
      <c r="I214" s="122">
        <v>11355.241005064699</v>
      </c>
      <c r="J214" s="122">
        <v>134003199</v>
      </c>
      <c r="K214" s="56"/>
      <c r="L214" s="122"/>
      <c r="M214" s="124"/>
      <c r="N214" s="124"/>
      <c r="O214" s="124"/>
      <c r="P214" s="124"/>
      <c r="Q214" s="124"/>
      <c r="R214" s="124"/>
      <c r="S214" s="124"/>
      <c r="T214" s="125"/>
      <c r="U214" s="126"/>
      <c r="V214" s="125"/>
      <c r="W214" s="127"/>
      <c r="X214" s="127"/>
      <c r="Y214" s="127"/>
      <c r="AA214" s="129"/>
      <c r="AB214" s="129"/>
      <c r="AC214" s="129"/>
      <c r="AD214" s="130"/>
      <c r="AE214" s="129"/>
      <c r="AF214" s="129"/>
      <c r="AG214" s="129"/>
      <c r="AH214" s="129"/>
      <c r="AI214" s="129"/>
      <c r="AJ214" s="129"/>
      <c r="AK214" s="129"/>
      <c r="AM214" s="131"/>
    </row>
    <row r="215" spans="1:39" s="128" customFormat="1" ht="12.75" x14ac:dyDescent="0.2">
      <c r="A215" s="123" t="s">
        <v>561</v>
      </c>
      <c r="B215" s="122">
        <v>24498</v>
      </c>
      <c r="C215" s="122">
        <v>12820</v>
      </c>
      <c r="D215" s="122">
        <v>-341</v>
      </c>
      <c r="E215" s="122">
        <v>0</v>
      </c>
      <c r="F215" s="122">
        <v>0</v>
      </c>
      <c r="G215" s="122">
        <v>-9.7589949353091399</v>
      </c>
      <c r="H215" s="122"/>
      <c r="I215" s="122">
        <v>12469.241005064699</v>
      </c>
      <c r="J215" s="122">
        <v>305471466</v>
      </c>
      <c r="K215" s="56"/>
      <c r="L215" s="122"/>
      <c r="M215" s="124"/>
      <c r="N215" s="124"/>
      <c r="O215" s="124"/>
      <c r="P215" s="124"/>
      <c r="Q215" s="124"/>
      <c r="R215" s="124"/>
      <c r="S215" s="124"/>
      <c r="T215" s="125"/>
      <c r="U215" s="126"/>
      <c r="V215" s="125"/>
      <c r="W215" s="127"/>
      <c r="X215" s="127"/>
      <c r="Y215" s="127"/>
      <c r="AA215" s="129"/>
      <c r="AB215" s="129"/>
      <c r="AC215" s="129"/>
      <c r="AD215" s="130"/>
      <c r="AE215" s="129"/>
      <c r="AF215" s="129"/>
      <c r="AG215" s="129"/>
      <c r="AH215" s="129"/>
      <c r="AI215" s="129"/>
      <c r="AJ215" s="129"/>
      <c r="AK215" s="129"/>
      <c r="AM215" s="131"/>
    </row>
    <row r="216" spans="1:39" s="128" customFormat="1" ht="12.75" x14ac:dyDescent="0.2">
      <c r="A216" s="123" t="s">
        <v>562</v>
      </c>
      <c r="B216" s="122">
        <v>3688</v>
      </c>
      <c r="C216" s="122">
        <v>14704</v>
      </c>
      <c r="D216" s="122">
        <v>3641</v>
      </c>
      <c r="E216" s="122">
        <v>316</v>
      </c>
      <c r="F216" s="122">
        <v>0</v>
      </c>
      <c r="G216" s="122">
        <v>-9.7589949353091399</v>
      </c>
      <c r="H216" s="122"/>
      <c r="I216" s="122">
        <v>18651.241005064701</v>
      </c>
      <c r="J216" s="122">
        <v>68785777</v>
      </c>
      <c r="K216" s="56"/>
      <c r="L216" s="122"/>
      <c r="M216" s="124"/>
      <c r="N216" s="124"/>
      <c r="O216" s="124"/>
      <c r="P216" s="124"/>
      <c r="Q216" s="124"/>
      <c r="R216" s="124"/>
      <c r="S216" s="124"/>
      <c r="T216" s="125"/>
      <c r="U216" s="126"/>
      <c r="V216" s="125"/>
      <c r="W216" s="127"/>
      <c r="X216" s="127"/>
      <c r="Y216" s="127"/>
      <c r="AA216" s="129"/>
      <c r="AB216" s="129"/>
      <c r="AC216" s="129"/>
      <c r="AD216" s="130"/>
      <c r="AE216" s="129"/>
      <c r="AF216" s="129"/>
      <c r="AG216" s="129"/>
      <c r="AH216" s="129"/>
      <c r="AI216" s="129"/>
      <c r="AJ216" s="129"/>
      <c r="AK216" s="129"/>
      <c r="AM216" s="131"/>
    </row>
    <row r="217" spans="1:39" s="128" customFormat="1" ht="12.75" x14ac:dyDescent="0.2">
      <c r="A217" s="123" t="s">
        <v>563</v>
      </c>
      <c r="B217" s="122">
        <v>4029</v>
      </c>
      <c r="C217" s="122">
        <v>12593</v>
      </c>
      <c r="D217" s="122">
        <v>1980</v>
      </c>
      <c r="E217" s="122">
        <v>0</v>
      </c>
      <c r="F217" s="122">
        <v>0</v>
      </c>
      <c r="G217" s="122">
        <v>-9.7589949353091399</v>
      </c>
      <c r="H217" s="122"/>
      <c r="I217" s="122">
        <v>14563.241005064699</v>
      </c>
      <c r="J217" s="122">
        <v>58675298</v>
      </c>
      <c r="K217" s="56"/>
      <c r="L217" s="122"/>
      <c r="M217" s="124"/>
      <c r="N217" s="124"/>
      <c r="O217" s="124"/>
      <c r="P217" s="124"/>
      <c r="Q217" s="124"/>
      <c r="R217" s="124"/>
      <c r="S217" s="124"/>
      <c r="T217" s="125"/>
      <c r="U217" s="126"/>
      <c r="V217" s="125"/>
      <c r="W217" s="127"/>
      <c r="X217" s="127"/>
      <c r="Y217" s="127"/>
      <c r="AA217" s="129"/>
      <c r="AB217" s="129"/>
      <c r="AC217" s="129"/>
      <c r="AD217" s="130"/>
      <c r="AE217" s="129"/>
      <c r="AF217" s="129"/>
      <c r="AG217" s="129"/>
      <c r="AH217" s="129"/>
      <c r="AI217" s="129"/>
      <c r="AJ217" s="129"/>
      <c r="AK217" s="129"/>
      <c r="AM217" s="131"/>
    </row>
    <row r="218" spans="1:39" s="128" customFormat="1" ht="12.75" x14ac:dyDescent="0.2">
      <c r="A218" s="123" t="s">
        <v>564</v>
      </c>
      <c r="B218" s="122">
        <v>13270</v>
      </c>
      <c r="C218" s="122">
        <v>13179</v>
      </c>
      <c r="D218" s="122">
        <v>-118</v>
      </c>
      <c r="E218" s="122">
        <v>0</v>
      </c>
      <c r="F218" s="122">
        <v>0</v>
      </c>
      <c r="G218" s="122">
        <v>-9.7589949353091399</v>
      </c>
      <c r="H218" s="122"/>
      <c r="I218" s="122">
        <v>13051.241005064699</v>
      </c>
      <c r="J218" s="122">
        <v>173189968</v>
      </c>
      <c r="K218" s="56"/>
      <c r="L218" s="122"/>
      <c r="M218" s="124"/>
      <c r="N218" s="124"/>
      <c r="O218" s="124"/>
      <c r="P218" s="124"/>
      <c r="Q218" s="124"/>
      <c r="R218" s="124"/>
      <c r="S218" s="124"/>
      <c r="T218" s="125"/>
      <c r="U218" s="126"/>
      <c r="V218" s="125"/>
      <c r="W218" s="127"/>
      <c r="X218" s="127"/>
      <c r="Y218" s="127"/>
      <c r="AA218" s="129"/>
      <c r="AB218" s="129"/>
      <c r="AC218" s="129"/>
      <c r="AD218" s="130"/>
      <c r="AE218" s="129"/>
      <c r="AF218" s="129"/>
      <c r="AG218" s="129"/>
      <c r="AH218" s="129"/>
      <c r="AI218" s="129"/>
      <c r="AJ218" s="129"/>
      <c r="AK218" s="129"/>
      <c r="AM218" s="131"/>
    </row>
    <row r="219" spans="1:39" s="128" customFormat="1" ht="12.75" x14ac:dyDescent="0.2">
      <c r="A219" s="123" t="s">
        <v>565</v>
      </c>
      <c r="B219" s="122">
        <v>15560</v>
      </c>
      <c r="C219" s="122">
        <v>14875</v>
      </c>
      <c r="D219" s="122">
        <v>477</v>
      </c>
      <c r="E219" s="122">
        <v>0</v>
      </c>
      <c r="F219" s="122">
        <v>0</v>
      </c>
      <c r="G219" s="122">
        <v>-9.7589949353091399</v>
      </c>
      <c r="H219" s="122"/>
      <c r="I219" s="122">
        <v>15342.241005064699</v>
      </c>
      <c r="J219" s="122">
        <v>238725270</v>
      </c>
      <c r="K219" s="56"/>
      <c r="L219" s="122"/>
      <c r="M219" s="124"/>
      <c r="N219" s="124"/>
      <c r="O219" s="124"/>
      <c r="P219" s="124"/>
      <c r="Q219" s="124"/>
      <c r="R219" s="124"/>
      <c r="S219" s="124"/>
      <c r="T219" s="125"/>
      <c r="U219" s="126"/>
      <c r="V219" s="125"/>
      <c r="W219" s="127"/>
      <c r="X219" s="127"/>
      <c r="Y219" s="127"/>
      <c r="AA219" s="129"/>
      <c r="AB219" s="129"/>
      <c r="AC219" s="129"/>
      <c r="AD219" s="130"/>
      <c r="AE219" s="129"/>
      <c r="AF219" s="129"/>
      <c r="AG219" s="129"/>
      <c r="AH219" s="129"/>
      <c r="AI219" s="129"/>
      <c r="AJ219" s="129"/>
      <c r="AK219" s="129"/>
      <c r="AM219" s="131"/>
    </row>
    <row r="220" spans="1:39" s="128" customFormat="1" ht="12.75" x14ac:dyDescent="0.2">
      <c r="A220" s="123" t="s">
        <v>566</v>
      </c>
      <c r="B220" s="122">
        <v>12112</v>
      </c>
      <c r="C220" s="122">
        <v>14294</v>
      </c>
      <c r="D220" s="122">
        <v>4252</v>
      </c>
      <c r="E220" s="122">
        <v>13</v>
      </c>
      <c r="F220" s="122">
        <v>0</v>
      </c>
      <c r="G220" s="122">
        <v>-9.7589949353091399</v>
      </c>
      <c r="H220" s="122"/>
      <c r="I220" s="122">
        <v>18549.241005064701</v>
      </c>
      <c r="J220" s="122">
        <v>224668407</v>
      </c>
      <c r="K220" s="56"/>
      <c r="L220" s="122"/>
      <c r="M220" s="124"/>
      <c r="N220" s="124"/>
      <c r="O220" s="124"/>
      <c r="P220" s="124"/>
      <c r="Q220" s="124"/>
      <c r="R220" s="124"/>
      <c r="S220" s="124"/>
      <c r="T220" s="125"/>
      <c r="U220" s="126"/>
      <c r="V220" s="125"/>
      <c r="W220" s="127"/>
      <c r="X220" s="127"/>
      <c r="Y220" s="127"/>
      <c r="AA220" s="129"/>
      <c r="AB220" s="129"/>
      <c r="AC220" s="129"/>
      <c r="AD220" s="130"/>
      <c r="AE220" s="129"/>
      <c r="AF220" s="129"/>
      <c r="AG220" s="129"/>
      <c r="AH220" s="129"/>
      <c r="AI220" s="129"/>
      <c r="AJ220" s="129"/>
      <c r="AK220" s="129"/>
      <c r="AM220" s="131"/>
    </row>
    <row r="221" spans="1:39" s="128" customFormat="1" ht="12.75" x14ac:dyDescent="0.2">
      <c r="A221" s="123" t="s">
        <v>567</v>
      </c>
      <c r="B221" s="122">
        <v>9913</v>
      </c>
      <c r="C221" s="122">
        <v>18812</v>
      </c>
      <c r="D221" s="122">
        <v>1414</v>
      </c>
      <c r="E221" s="122">
        <v>4</v>
      </c>
      <c r="F221" s="122">
        <v>0</v>
      </c>
      <c r="G221" s="122">
        <v>-9.7589949353091399</v>
      </c>
      <c r="H221" s="122"/>
      <c r="I221" s="122">
        <v>20220.241005064701</v>
      </c>
      <c r="J221" s="122">
        <v>200443249</v>
      </c>
      <c r="K221" s="56"/>
      <c r="L221" s="122"/>
      <c r="M221" s="124"/>
      <c r="N221" s="124"/>
      <c r="O221" s="124"/>
      <c r="P221" s="124"/>
      <c r="Q221" s="124"/>
      <c r="R221" s="124"/>
      <c r="S221" s="124"/>
      <c r="T221" s="125"/>
      <c r="U221" s="126"/>
      <c r="V221" s="125"/>
      <c r="W221" s="127"/>
      <c r="X221" s="127"/>
      <c r="Y221" s="127"/>
      <c r="AA221" s="129"/>
      <c r="AB221" s="129"/>
      <c r="AC221" s="129"/>
      <c r="AD221" s="130"/>
      <c r="AE221" s="129"/>
      <c r="AF221" s="129"/>
      <c r="AG221" s="129"/>
      <c r="AH221" s="129"/>
      <c r="AI221" s="129"/>
      <c r="AJ221" s="129"/>
      <c r="AK221" s="129"/>
      <c r="AM221" s="131"/>
    </row>
    <row r="222" spans="1:39" s="128" customFormat="1" ht="18.75" customHeight="1" x14ac:dyDescent="0.2">
      <c r="A222" s="18" t="s">
        <v>568</v>
      </c>
      <c r="B222" s="19"/>
      <c r="C222" s="19"/>
      <c r="D222" s="19"/>
      <c r="E222" s="19"/>
      <c r="F222" s="19"/>
      <c r="G222" s="19"/>
      <c r="H222" s="19"/>
      <c r="I222" s="122"/>
      <c r="J222" s="122"/>
      <c r="K222" s="56"/>
      <c r="L222" s="122"/>
      <c r="M222" s="124"/>
      <c r="N222" s="124"/>
      <c r="O222" s="124"/>
      <c r="P222" s="124"/>
      <c r="Q222" s="124"/>
      <c r="R222" s="124"/>
      <c r="S222" s="124"/>
      <c r="T222" s="125"/>
      <c r="U222" s="126"/>
      <c r="V222" s="125"/>
      <c r="W222" s="127"/>
      <c r="X222" s="127"/>
      <c r="Y222" s="127"/>
      <c r="AA222" s="129"/>
      <c r="AB222" s="129"/>
      <c r="AC222" s="129"/>
      <c r="AD222" s="130"/>
      <c r="AE222" s="129"/>
      <c r="AF222" s="129"/>
      <c r="AG222" s="129"/>
      <c r="AH222" s="129"/>
      <c r="AI222" s="129"/>
      <c r="AJ222" s="129"/>
      <c r="AK222" s="129"/>
      <c r="AM222" s="131"/>
    </row>
    <row r="223" spans="1:39" s="128" customFormat="1" ht="12.75" x14ac:dyDescent="0.2">
      <c r="A223" s="123" t="s">
        <v>569</v>
      </c>
      <c r="B223" s="122">
        <v>11245</v>
      </c>
      <c r="C223" s="122">
        <v>8619</v>
      </c>
      <c r="D223" s="122">
        <v>-1352</v>
      </c>
      <c r="E223" s="122">
        <v>0</v>
      </c>
      <c r="F223" s="122">
        <v>0</v>
      </c>
      <c r="G223" s="122">
        <v>-9.7589949353091399</v>
      </c>
      <c r="H223" s="122"/>
      <c r="I223" s="122">
        <v>7257.2410050646904</v>
      </c>
      <c r="J223" s="122">
        <v>81607675</v>
      </c>
      <c r="K223" s="56"/>
      <c r="L223" s="122"/>
      <c r="M223" s="124"/>
      <c r="N223" s="124"/>
      <c r="O223" s="124"/>
      <c r="P223" s="124"/>
      <c r="Q223" s="124"/>
      <c r="R223" s="124"/>
      <c r="S223" s="124"/>
      <c r="T223" s="125"/>
      <c r="U223" s="126"/>
      <c r="V223" s="125"/>
      <c r="W223" s="127"/>
      <c r="X223" s="127"/>
      <c r="Y223" s="127"/>
      <c r="AA223" s="129"/>
      <c r="AB223" s="129"/>
      <c r="AC223" s="129"/>
      <c r="AD223" s="130"/>
      <c r="AE223" s="129"/>
      <c r="AF223" s="129"/>
      <c r="AG223" s="129"/>
      <c r="AH223" s="129"/>
      <c r="AI223" s="129"/>
      <c r="AJ223" s="129"/>
      <c r="AK223" s="129"/>
      <c r="AM223" s="131"/>
    </row>
    <row r="224" spans="1:39" s="128" customFormat="1" ht="12.75" x14ac:dyDescent="0.2">
      <c r="A224" s="123" t="s">
        <v>570</v>
      </c>
      <c r="B224" s="122">
        <v>9598</v>
      </c>
      <c r="C224" s="122">
        <v>10906</v>
      </c>
      <c r="D224" s="122">
        <v>435</v>
      </c>
      <c r="E224" s="122">
        <v>0</v>
      </c>
      <c r="F224" s="122">
        <v>0</v>
      </c>
      <c r="G224" s="122">
        <v>-9.7589949353091399</v>
      </c>
      <c r="H224" s="122"/>
      <c r="I224" s="122">
        <v>11331.241005064699</v>
      </c>
      <c r="J224" s="122">
        <v>108757251</v>
      </c>
      <c r="K224" s="56"/>
      <c r="L224" s="122"/>
      <c r="M224" s="124"/>
      <c r="N224" s="124"/>
      <c r="O224" s="124"/>
      <c r="P224" s="124"/>
      <c r="Q224" s="124"/>
      <c r="R224" s="124"/>
      <c r="S224" s="124"/>
      <c r="T224" s="125"/>
      <c r="U224" s="126"/>
      <c r="V224" s="125"/>
      <c r="W224" s="127"/>
      <c r="X224" s="127"/>
      <c r="Y224" s="127"/>
      <c r="AA224" s="129"/>
      <c r="AB224" s="129"/>
      <c r="AC224" s="129"/>
      <c r="AD224" s="130"/>
      <c r="AE224" s="129"/>
      <c r="AF224" s="129"/>
      <c r="AG224" s="129"/>
      <c r="AH224" s="129"/>
      <c r="AI224" s="129"/>
      <c r="AJ224" s="129"/>
      <c r="AK224" s="129"/>
      <c r="AM224" s="131"/>
    </row>
    <row r="225" spans="1:39" s="128" customFormat="1" ht="12.75" x14ac:dyDescent="0.2">
      <c r="A225" s="123" t="s">
        <v>571</v>
      </c>
      <c r="B225" s="122">
        <v>15632</v>
      </c>
      <c r="C225" s="122">
        <v>10361</v>
      </c>
      <c r="D225" s="122">
        <v>-770</v>
      </c>
      <c r="E225" s="122">
        <v>0</v>
      </c>
      <c r="F225" s="122">
        <v>0</v>
      </c>
      <c r="G225" s="122">
        <v>-9.7589949353091399</v>
      </c>
      <c r="H225" s="122"/>
      <c r="I225" s="122">
        <v>9581.2410050646904</v>
      </c>
      <c r="J225" s="122">
        <v>149773959</v>
      </c>
      <c r="K225" s="56"/>
      <c r="L225" s="122"/>
      <c r="M225" s="124"/>
      <c r="N225" s="124"/>
      <c r="O225" s="124"/>
      <c r="P225" s="124"/>
      <c r="Q225" s="124"/>
      <c r="R225" s="124"/>
      <c r="S225" s="124"/>
      <c r="T225" s="125"/>
      <c r="U225" s="126"/>
      <c r="V225" s="125"/>
      <c r="W225" s="127"/>
      <c r="X225" s="127"/>
      <c r="Y225" s="127"/>
      <c r="AA225" s="129"/>
      <c r="AB225" s="129"/>
      <c r="AC225" s="129"/>
      <c r="AD225" s="130"/>
      <c r="AE225" s="129"/>
      <c r="AF225" s="129"/>
      <c r="AG225" s="129"/>
      <c r="AH225" s="129"/>
      <c r="AI225" s="129"/>
      <c r="AJ225" s="129"/>
      <c r="AK225" s="129"/>
      <c r="AM225" s="131"/>
    </row>
    <row r="226" spans="1:39" s="128" customFormat="1" ht="12.75" x14ac:dyDescent="0.2">
      <c r="A226" s="123" t="s">
        <v>572</v>
      </c>
      <c r="B226" s="122">
        <v>7093</v>
      </c>
      <c r="C226" s="122">
        <v>13681</v>
      </c>
      <c r="D226" s="122">
        <v>2819</v>
      </c>
      <c r="E226" s="122">
        <v>477</v>
      </c>
      <c r="F226" s="122">
        <v>0</v>
      </c>
      <c r="G226" s="122">
        <v>-9.7589949353091399</v>
      </c>
      <c r="H226" s="122"/>
      <c r="I226" s="122">
        <v>16967.241005064701</v>
      </c>
      <c r="J226" s="122">
        <v>120348640</v>
      </c>
      <c r="K226" s="56"/>
      <c r="L226" s="122"/>
      <c r="M226" s="124"/>
      <c r="N226" s="124"/>
      <c r="O226" s="124"/>
      <c r="P226" s="124"/>
      <c r="Q226" s="124"/>
      <c r="R226" s="124"/>
      <c r="S226" s="124"/>
      <c r="T226" s="125"/>
      <c r="U226" s="126"/>
      <c r="V226" s="125"/>
      <c r="W226" s="127"/>
      <c r="X226" s="127"/>
      <c r="Y226" s="127"/>
      <c r="AA226" s="129"/>
      <c r="AB226" s="129"/>
      <c r="AC226" s="129"/>
      <c r="AD226" s="130"/>
      <c r="AE226" s="129"/>
      <c r="AF226" s="129"/>
      <c r="AG226" s="129"/>
      <c r="AH226" s="129"/>
      <c r="AI226" s="129"/>
      <c r="AJ226" s="129"/>
      <c r="AK226" s="129"/>
      <c r="AM226" s="131"/>
    </row>
    <row r="227" spans="1:39" s="128" customFormat="1" ht="12.75" x14ac:dyDescent="0.2">
      <c r="A227" s="123" t="s">
        <v>573</v>
      </c>
      <c r="B227" s="122">
        <v>30549</v>
      </c>
      <c r="C227" s="122">
        <v>8788</v>
      </c>
      <c r="D227" s="122">
        <v>324</v>
      </c>
      <c r="E227" s="122">
        <v>0</v>
      </c>
      <c r="F227" s="122">
        <v>0</v>
      </c>
      <c r="G227" s="122">
        <v>-9.7589949353091399</v>
      </c>
      <c r="H227" s="122"/>
      <c r="I227" s="122">
        <v>9102.2410050646904</v>
      </c>
      <c r="J227" s="122">
        <v>278064360</v>
      </c>
      <c r="K227" s="56"/>
      <c r="L227" s="122"/>
      <c r="M227" s="124"/>
      <c r="N227" s="124"/>
      <c r="O227" s="124"/>
      <c r="P227" s="124"/>
      <c r="Q227" s="124"/>
      <c r="R227" s="124"/>
      <c r="S227" s="124"/>
      <c r="T227" s="125"/>
      <c r="U227" s="126"/>
      <c r="V227" s="125"/>
      <c r="W227" s="127"/>
      <c r="X227" s="127"/>
      <c r="Y227" s="127"/>
      <c r="AA227" s="129"/>
      <c r="AB227" s="129"/>
      <c r="AC227" s="129"/>
      <c r="AD227" s="130"/>
      <c r="AE227" s="129"/>
      <c r="AF227" s="129"/>
      <c r="AG227" s="129"/>
      <c r="AH227" s="129"/>
      <c r="AI227" s="129"/>
      <c r="AJ227" s="129"/>
      <c r="AK227" s="129"/>
      <c r="AM227" s="131"/>
    </row>
    <row r="228" spans="1:39" s="128" customFormat="1" ht="12.75" x14ac:dyDescent="0.2">
      <c r="A228" s="123" t="s">
        <v>574</v>
      </c>
      <c r="B228" s="122">
        <v>21290</v>
      </c>
      <c r="C228" s="122">
        <v>9887</v>
      </c>
      <c r="D228" s="122">
        <v>643</v>
      </c>
      <c r="E228" s="122">
        <v>0</v>
      </c>
      <c r="F228" s="122">
        <v>0</v>
      </c>
      <c r="G228" s="122">
        <v>-9.7589949353091399</v>
      </c>
      <c r="H228" s="122"/>
      <c r="I228" s="122">
        <v>10520.241005064699</v>
      </c>
      <c r="J228" s="122">
        <v>223975931</v>
      </c>
      <c r="K228" s="56"/>
      <c r="L228" s="122"/>
      <c r="M228" s="124"/>
      <c r="N228" s="124"/>
      <c r="O228" s="124"/>
      <c r="P228" s="124"/>
      <c r="Q228" s="124"/>
      <c r="R228" s="124"/>
      <c r="S228" s="124"/>
      <c r="T228" s="125"/>
      <c r="U228" s="126"/>
      <c r="V228" s="125"/>
      <c r="W228" s="127"/>
      <c r="X228" s="127"/>
      <c r="Y228" s="127"/>
      <c r="AA228" s="129"/>
      <c r="AB228" s="129"/>
      <c r="AC228" s="129"/>
      <c r="AD228" s="130"/>
      <c r="AE228" s="129"/>
      <c r="AF228" s="129"/>
      <c r="AG228" s="129"/>
      <c r="AH228" s="129"/>
      <c r="AI228" s="129"/>
      <c r="AJ228" s="129"/>
      <c r="AK228" s="129"/>
      <c r="AM228" s="131"/>
    </row>
    <row r="229" spans="1:39" s="128" customFormat="1" ht="12.75" x14ac:dyDescent="0.2">
      <c r="A229" s="123" t="s">
        <v>575</v>
      </c>
      <c r="B229" s="122">
        <v>5699</v>
      </c>
      <c r="C229" s="122">
        <v>11169</v>
      </c>
      <c r="D229" s="122">
        <v>850</v>
      </c>
      <c r="E229" s="122">
        <v>0</v>
      </c>
      <c r="F229" s="122">
        <v>0</v>
      </c>
      <c r="G229" s="122">
        <v>-9.7589949353091399</v>
      </c>
      <c r="H229" s="122"/>
      <c r="I229" s="122">
        <v>12009.241005064699</v>
      </c>
      <c r="J229" s="122">
        <v>68440664</v>
      </c>
      <c r="K229" s="56"/>
      <c r="L229" s="122"/>
      <c r="M229" s="124"/>
      <c r="N229" s="124"/>
      <c r="O229" s="124"/>
      <c r="P229" s="124"/>
      <c r="Q229" s="124"/>
      <c r="R229" s="124"/>
      <c r="S229" s="124"/>
      <c r="T229" s="125"/>
      <c r="U229" s="126"/>
      <c r="V229" s="125"/>
      <c r="W229" s="127"/>
      <c r="X229" s="127"/>
      <c r="Y229" s="127"/>
      <c r="AA229" s="129"/>
      <c r="AB229" s="129"/>
      <c r="AC229" s="129"/>
      <c r="AD229" s="130"/>
      <c r="AE229" s="129"/>
      <c r="AF229" s="129"/>
      <c r="AG229" s="129"/>
      <c r="AH229" s="129"/>
      <c r="AI229" s="129"/>
      <c r="AJ229" s="129"/>
      <c r="AK229" s="129"/>
      <c r="AM229" s="131"/>
    </row>
    <row r="230" spans="1:39" s="128" customFormat="1" ht="12.75" x14ac:dyDescent="0.2">
      <c r="A230" s="123" t="s">
        <v>576</v>
      </c>
      <c r="B230" s="122">
        <v>7616</v>
      </c>
      <c r="C230" s="122">
        <v>10920</v>
      </c>
      <c r="D230" s="122">
        <v>1123</v>
      </c>
      <c r="E230" s="122">
        <v>0</v>
      </c>
      <c r="F230" s="122">
        <v>0</v>
      </c>
      <c r="G230" s="122">
        <v>-9.7589949353091399</v>
      </c>
      <c r="H230" s="122"/>
      <c r="I230" s="122">
        <v>12033.241005064699</v>
      </c>
      <c r="J230" s="122">
        <v>91645163</v>
      </c>
      <c r="K230" s="56"/>
      <c r="L230" s="122"/>
      <c r="M230" s="124"/>
      <c r="N230" s="124"/>
      <c r="O230" s="124"/>
      <c r="P230" s="124"/>
      <c r="Q230" s="124"/>
      <c r="R230" s="124"/>
      <c r="S230" s="124"/>
      <c r="T230" s="125"/>
      <c r="U230" s="126"/>
      <c r="V230" s="125"/>
      <c r="W230" s="127"/>
      <c r="X230" s="127"/>
      <c r="Y230" s="127"/>
      <c r="AA230" s="129"/>
      <c r="AB230" s="129"/>
      <c r="AC230" s="129"/>
      <c r="AD230" s="130"/>
      <c r="AE230" s="129"/>
      <c r="AF230" s="129"/>
      <c r="AG230" s="129"/>
      <c r="AH230" s="129"/>
      <c r="AI230" s="129"/>
      <c r="AJ230" s="129"/>
      <c r="AK230" s="129"/>
      <c r="AM230" s="131"/>
    </row>
    <row r="231" spans="1:39" s="128" customFormat="1" ht="12.75" x14ac:dyDescent="0.2">
      <c r="A231" s="123" t="s">
        <v>577</v>
      </c>
      <c r="B231" s="122">
        <v>23621</v>
      </c>
      <c r="C231" s="122">
        <v>10521</v>
      </c>
      <c r="D231" s="122">
        <v>522</v>
      </c>
      <c r="E231" s="122">
        <v>0</v>
      </c>
      <c r="F231" s="122">
        <v>0</v>
      </c>
      <c r="G231" s="122">
        <v>-9.7589949353091399</v>
      </c>
      <c r="H231" s="122"/>
      <c r="I231" s="122">
        <v>11033.241005064699</v>
      </c>
      <c r="J231" s="122">
        <v>260616186</v>
      </c>
      <c r="K231" s="56"/>
      <c r="L231" s="122"/>
      <c r="M231" s="124"/>
      <c r="N231" s="124"/>
      <c r="O231" s="124"/>
      <c r="P231" s="124"/>
      <c r="Q231" s="124"/>
      <c r="R231" s="124"/>
      <c r="S231" s="124"/>
      <c r="T231" s="125"/>
      <c r="U231" s="126"/>
      <c r="V231" s="125"/>
      <c r="W231" s="127"/>
      <c r="X231" s="127"/>
      <c r="Y231" s="127"/>
      <c r="AA231" s="129"/>
      <c r="AB231" s="129"/>
      <c r="AC231" s="129"/>
      <c r="AD231" s="130"/>
      <c r="AE231" s="129"/>
      <c r="AF231" s="129"/>
      <c r="AG231" s="129"/>
      <c r="AH231" s="129"/>
      <c r="AI231" s="129"/>
      <c r="AJ231" s="129"/>
      <c r="AK231" s="129"/>
      <c r="AM231" s="131"/>
    </row>
    <row r="232" spans="1:39" s="128" customFormat="1" ht="12.75" x14ac:dyDescent="0.2">
      <c r="A232" s="123" t="s">
        <v>578</v>
      </c>
      <c r="B232" s="122">
        <v>4949</v>
      </c>
      <c r="C232" s="122">
        <v>14110</v>
      </c>
      <c r="D232" s="122">
        <v>923</v>
      </c>
      <c r="E232" s="122">
        <v>353</v>
      </c>
      <c r="F232" s="122">
        <v>0</v>
      </c>
      <c r="G232" s="122">
        <v>-9.7589949353091399</v>
      </c>
      <c r="H232" s="122"/>
      <c r="I232" s="122">
        <v>15376.241005064699</v>
      </c>
      <c r="J232" s="122">
        <v>76097017</v>
      </c>
      <c r="K232" s="56"/>
      <c r="L232" s="122"/>
      <c r="M232" s="124"/>
      <c r="N232" s="124"/>
      <c r="O232" s="124"/>
      <c r="P232" s="124"/>
      <c r="Q232" s="124"/>
      <c r="R232" s="124"/>
      <c r="S232" s="124"/>
      <c r="T232" s="125"/>
      <c r="U232" s="126"/>
      <c r="V232" s="125"/>
      <c r="W232" s="127"/>
      <c r="X232" s="127"/>
      <c r="Y232" s="127"/>
      <c r="AA232" s="129"/>
      <c r="AB232" s="129"/>
      <c r="AC232" s="129"/>
      <c r="AD232" s="130"/>
      <c r="AE232" s="129"/>
      <c r="AF232" s="129"/>
      <c r="AG232" s="129"/>
      <c r="AH232" s="129"/>
      <c r="AI232" s="129"/>
      <c r="AJ232" s="129"/>
      <c r="AK232" s="129"/>
      <c r="AM232" s="131"/>
    </row>
    <row r="233" spans="1:39" s="128" customFormat="1" ht="12.75" x14ac:dyDescent="0.2">
      <c r="A233" s="123" t="s">
        <v>579</v>
      </c>
      <c r="B233" s="122">
        <v>10646</v>
      </c>
      <c r="C233" s="122">
        <v>9887</v>
      </c>
      <c r="D233" s="122">
        <v>-310</v>
      </c>
      <c r="E233" s="122">
        <v>0</v>
      </c>
      <c r="F233" s="122">
        <v>0</v>
      </c>
      <c r="G233" s="122">
        <v>-9.7589949353091399</v>
      </c>
      <c r="H233" s="122"/>
      <c r="I233" s="122">
        <v>9567.2410050646904</v>
      </c>
      <c r="J233" s="122">
        <v>101852848</v>
      </c>
      <c r="K233" s="56"/>
      <c r="L233" s="122"/>
      <c r="M233" s="124"/>
      <c r="N233" s="124"/>
      <c r="O233" s="124"/>
      <c r="P233" s="124"/>
      <c r="Q233" s="124"/>
      <c r="R233" s="124"/>
      <c r="S233" s="124"/>
      <c r="T233" s="125"/>
      <c r="U233" s="126"/>
      <c r="V233" s="125"/>
      <c r="W233" s="127"/>
      <c r="X233" s="127"/>
      <c r="Y233" s="127"/>
      <c r="AA233" s="129"/>
      <c r="AB233" s="129"/>
      <c r="AC233" s="129"/>
      <c r="AD233" s="130"/>
      <c r="AE233" s="129"/>
      <c r="AF233" s="129"/>
      <c r="AG233" s="129"/>
      <c r="AH233" s="129"/>
      <c r="AI233" s="129"/>
      <c r="AJ233" s="129"/>
      <c r="AK233" s="129"/>
      <c r="AM233" s="131"/>
    </row>
    <row r="234" spans="1:39" s="128" customFormat="1" ht="12.75" x14ac:dyDescent="0.2">
      <c r="A234" s="123" t="s">
        <v>568</v>
      </c>
      <c r="B234" s="122">
        <v>146208</v>
      </c>
      <c r="C234" s="122">
        <v>8819</v>
      </c>
      <c r="D234" s="122">
        <v>-613</v>
      </c>
      <c r="E234" s="122">
        <v>0</v>
      </c>
      <c r="F234" s="122">
        <v>0</v>
      </c>
      <c r="G234" s="122">
        <v>-9.7589949353091399</v>
      </c>
      <c r="H234" s="122"/>
      <c r="I234" s="122">
        <v>8196.2410050646904</v>
      </c>
      <c r="J234" s="122">
        <v>1198356005</v>
      </c>
      <c r="K234" s="56"/>
      <c r="L234" s="122"/>
      <c r="M234" s="124"/>
      <c r="N234" s="124"/>
      <c r="O234" s="124"/>
      <c r="P234" s="124"/>
      <c r="Q234" s="124"/>
      <c r="R234" s="124"/>
      <c r="S234" s="124"/>
      <c r="T234" s="125"/>
      <c r="U234" s="126"/>
      <c r="V234" s="125"/>
      <c r="W234" s="127"/>
      <c r="X234" s="127"/>
      <c r="Y234" s="127"/>
      <c r="AA234" s="129"/>
      <c r="AB234" s="129"/>
      <c r="AC234" s="129"/>
      <c r="AD234" s="130"/>
      <c r="AE234" s="129"/>
      <c r="AF234" s="129"/>
      <c r="AG234" s="129"/>
      <c r="AH234" s="129"/>
      <c r="AI234" s="129"/>
      <c r="AJ234" s="129"/>
      <c r="AK234" s="129"/>
      <c r="AM234" s="131"/>
    </row>
    <row r="235" spans="1:39" s="128" customFormat="1" ht="18.75" customHeight="1" x14ac:dyDescent="0.2">
      <c r="A235" s="18" t="s">
        <v>580</v>
      </c>
      <c r="B235" s="19"/>
      <c r="C235" s="19"/>
      <c r="D235" s="19"/>
      <c r="E235" s="19"/>
      <c r="F235" s="19"/>
      <c r="G235" s="19"/>
      <c r="H235" s="19"/>
      <c r="I235" s="122"/>
      <c r="J235" s="122"/>
      <c r="K235" s="56"/>
      <c r="L235" s="122"/>
      <c r="M235" s="124"/>
      <c r="N235" s="124"/>
      <c r="O235" s="124"/>
      <c r="P235" s="124"/>
      <c r="Q235" s="124"/>
      <c r="R235" s="124"/>
      <c r="S235" s="124"/>
      <c r="T235" s="125"/>
      <c r="U235" s="126"/>
      <c r="V235" s="125"/>
      <c r="W235" s="127"/>
      <c r="X235" s="127"/>
      <c r="Y235" s="127"/>
      <c r="AA235" s="129"/>
      <c r="AB235" s="129"/>
      <c r="AC235" s="129"/>
      <c r="AD235" s="130"/>
      <c r="AE235" s="129"/>
      <c r="AF235" s="129"/>
      <c r="AG235" s="129"/>
      <c r="AH235" s="129"/>
      <c r="AI235" s="129"/>
      <c r="AJ235" s="129"/>
      <c r="AK235" s="129"/>
      <c r="AM235" s="131"/>
    </row>
    <row r="236" spans="1:39" s="128" customFormat="1" ht="12.75" x14ac:dyDescent="0.2">
      <c r="A236" s="123" t="s">
        <v>581</v>
      </c>
      <c r="B236" s="122">
        <v>13867</v>
      </c>
      <c r="C236" s="122">
        <v>11542</v>
      </c>
      <c r="D236" s="122">
        <v>-885</v>
      </c>
      <c r="E236" s="122">
        <v>0</v>
      </c>
      <c r="F236" s="122">
        <v>0</v>
      </c>
      <c r="G236" s="122">
        <v>-9.7589949353091399</v>
      </c>
      <c r="H236" s="122"/>
      <c r="I236" s="122">
        <v>10647.241005064699</v>
      </c>
      <c r="J236" s="122">
        <v>147645291</v>
      </c>
      <c r="K236" s="56"/>
      <c r="L236" s="122"/>
      <c r="M236" s="124"/>
      <c r="N236" s="124"/>
      <c r="O236" s="124"/>
      <c r="P236" s="124"/>
      <c r="Q236" s="124"/>
      <c r="R236" s="124"/>
      <c r="S236" s="124"/>
      <c r="T236" s="125"/>
      <c r="U236" s="126"/>
      <c r="V236" s="125"/>
      <c r="W236" s="127"/>
      <c r="X236" s="127"/>
      <c r="Y236" s="127"/>
      <c r="AA236" s="129"/>
      <c r="AB236" s="129"/>
      <c r="AC236" s="129"/>
      <c r="AD236" s="130"/>
      <c r="AE236" s="129"/>
      <c r="AF236" s="129"/>
      <c r="AG236" s="129"/>
      <c r="AH236" s="129"/>
      <c r="AI236" s="129"/>
      <c r="AJ236" s="129"/>
      <c r="AK236" s="129"/>
      <c r="AM236" s="131"/>
    </row>
    <row r="237" spans="1:39" s="128" customFormat="1" ht="12.75" x14ac:dyDescent="0.2">
      <c r="A237" s="123" t="s">
        <v>582</v>
      </c>
      <c r="B237" s="122">
        <v>13369</v>
      </c>
      <c r="C237" s="122">
        <v>10756</v>
      </c>
      <c r="D237" s="122">
        <v>1273</v>
      </c>
      <c r="E237" s="122">
        <v>0</v>
      </c>
      <c r="F237" s="122">
        <v>145</v>
      </c>
      <c r="G237" s="122">
        <v>-9.7589949353091399</v>
      </c>
      <c r="H237" s="122"/>
      <c r="I237" s="122">
        <v>12164.241005064699</v>
      </c>
      <c r="J237" s="122">
        <v>162623738</v>
      </c>
      <c r="K237" s="56"/>
      <c r="L237" s="122"/>
      <c r="M237" s="124"/>
      <c r="N237" s="124"/>
      <c r="O237" s="124"/>
      <c r="P237" s="124"/>
      <c r="Q237" s="124"/>
      <c r="R237" s="124"/>
      <c r="S237" s="124"/>
      <c r="T237" s="125"/>
      <c r="U237" s="126"/>
      <c r="V237" s="125"/>
      <c r="W237" s="127"/>
      <c r="X237" s="127"/>
      <c r="Y237" s="127"/>
      <c r="AA237" s="129"/>
      <c r="AB237" s="129"/>
      <c r="AC237" s="129"/>
      <c r="AD237" s="130"/>
      <c r="AE237" s="129"/>
      <c r="AF237" s="129"/>
      <c r="AG237" s="129"/>
      <c r="AH237" s="129"/>
      <c r="AI237" s="129"/>
      <c r="AJ237" s="129"/>
      <c r="AK237" s="129"/>
      <c r="AM237" s="131"/>
    </row>
    <row r="238" spans="1:39" s="128" customFormat="1" ht="12.75" x14ac:dyDescent="0.2">
      <c r="A238" s="123" t="s">
        <v>583</v>
      </c>
      <c r="B238" s="122">
        <v>15861</v>
      </c>
      <c r="C238" s="122">
        <v>11470</v>
      </c>
      <c r="D238" s="122">
        <v>-269</v>
      </c>
      <c r="E238" s="122">
        <v>80</v>
      </c>
      <c r="F238" s="122">
        <v>0</v>
      </c>
      <c r="G238" s="122">
        <v>-9.7589949353091399</v>
      </c>
      <c r="H238" s="122"/>
      <c r="I238" s="122">
        <v>11271.241005064699</v>
      </c>
      <c r="J238" s="122">
        <v>178773154</v>
      </c>
      <c r="K238" s="56"/>
      <c r="L238" s="122"/>
      <c r="M238" s="124"/>
      <c r="N238" s="124"/>
      <c r="O238" s="124"/>
      <c r="P238" s="124"/>
      <c r="Q238" s="124"/>
      <c r="R238" s="124"/>
      <c r="S238" s="124"/>
      <c r="T238" s="125"/>
      <c r="U238" s="126"/>
      <c r="V238" s="125"/>
      <c r="W238" s="127"/>
      <c r="X238" s="127"/>
      <c r="Y238" s="127"/>
      <c r="AA238" s="129"/>
      <c r="AB238" s="129"/>
      <c r="AC238" s="129"/>
      <c r="AD238" s="130"/>
      <c r="AE238" s="129"/>
      <c r="AF238" s="129"/>
      <c r="AG238" s="129"/>
      <c r="AH238" s="129"/>
      <c r="AI238" s="129"/>
      <c r="AJ238" s="129"/>
      <c r="AK238" s="129"/>
      <c r="AM238" s="131"/>
    </row>
    <row r="239" spans="1:39" s="128" customFormat="1" ht="12.75" x14ac:dyDescent="0.2">
      <c r="A239" s="123" t="s">
        <v>584</v>
      </c>
      <c r="B239" s="122">
        <v>8417</v>
      </c>
      <c r="C239" s="122">
        <v>11448</v>
      </c>
      <c r="D239" s="122">
        <v>-2228</v>
      </c>
      <c r="E239" s="122">
        <v>0</v>
      </c>
      <c r="F239" s="122">
        <v>0</v>
      </c>
      <c r="G239" s="122">
        <v>-9.7589949353091399</v>
      </c>
      <c r="H239" s="122"/>
      <c r="I239" s="122">
        <v>9210.2410050646904</v>
      </c>
      <c r="J239" s="122">
        <v>77522599</v>
      </c>
      <c r="K239" s="56"/>
      <c r="L239" s="122"/>
      <c r="M239" s="124"/>
      <c r="N239" s="124"/>
      <c r="O239" s="124"/>
      <c r="P239" s="124"/>
      <c r="Q239" s="124"/>
      <c r="R239" s="124"/>
      <c r="S239" s="124"/>
      <c r="T239" s="125"/>
      <c r="U239" s="126"/>
      <c r="V239" s="125"/>
      <c r="W239" s="127"/>
      <c r="X239" s="127"/>
      <c r="Y239" s="127"/>
      <c r="AA239" s="129"/>
      <c r="AB239" s="129"/>
      <c r="AC239" s="129"/>
      <c r="AD239" s="130"/>
      <c r="AE239" s="129"/>
      <c r="AF239" s="129"/>
      <c r="AG239" s="129"/>
      <c r="AH239" s="129"/>
      <c r="AI239" s="129"/>
      <c r="AJ239" s="129"/>
      <c r="AK239" s="129"/>
      <c r="AM239" s="131"/>
    </row>
    <row r="240" spans="1:39" s="128" customFormat="1" ht="12.75" x14ac:dyDescent="0.2">
      <c r="A240" s="123" t="s">
        <v>585</v>
      </c>
      <c r="B240" s="122">
        <v>25869</v>
      </c>
      <c r="C240" s="122">
        <v>10627</v>
      </c>
      <c r="D240" s="122">
        <v>155</v>
      </c>
      <c r="E240" s="122">
        <v>0</v>
      </c>
      <c r="F240" s="122">
        <v>0</v>
      </c>
      <c r="G240" s="122">
        <v>-9.7589949353091399</v>
      </c>
      <c r="H240" s="122"/>
      <c r="I240" s="122">
        <v>10772.241005064699</v>
      </c>
      <c r="J240" s="122">
        <v>278667103</v>
      </c>
      <c r="K240" s="56"/>
      <c r="L240" s="122"/>
      <c r="M240" s="124"/>
      <c r="N240" s="124"/>
      <c r="O240" s="124"/>
      <c r="P240" s="124"/>
      <c r="Q240" s="124"/>
      <c r="R240" s="124"/>
      <c r="S240" s="124"/>
      <c r="T240" s="125"/>
      <c r="U240" s="126"/>
      <c r="V240" s="125"/>
      <c r="W240" s="127"/>
      <c r="X240" s="127"/>
      <c r="Y240" s="127"/>
      <c r="AA240" s="129"/>
      <c r="AB240" s="129"/>
      <c r="AC240" s="129"/>
      <c r="AD240" s="130"/>
      <c r="AE240" s="129"/>
      <c r="AF240" s="129"/>
      <c r="AG240" s="129"/>
      <c r="AH240" s="129"/>
      <c r="AI240" s="129"/>
      <c r="AJ240" s="129"/>
      <c r="AK240" s="129"/>
      <c r="AM240" s="131"/>
    </row>
    <row r="241" spans="1:39" s="128" customFormat="1" ht="12.75" x14ac:dyDescent="0.2">
      <c r="A241" s="123" t="s">
        <v>586</v>
      </c>
      <c r="B241" s="122">
        <v>5796</v>
      </c>
      <c r="C241" s="122">
        <v>10715</v>
      </c>
      <c r="D241" s="122">
        <v>-367</v>
      </c>
      <c r="E241" s="122">
        <v>0</v>
      </c>
      <c r="F241" s="122">
        <v>0</v>
      </c>
      <c r="G241" s="122">
        <v>-9.7589949353091399</v>
      </c>
      <c r="H241" s="122"/>
      <c r="I241" s="122">
        <v>10338.241005064699</v>
      </c>
      <c r="J241" s="122">
        <v>59920445</v>
      </c>
      <c r="K241" s="56"/>
      <c r="L241" s="122"/>
      <c r="M241" s="124"/>
      <c r="N241" s="124"/>
      <c r="O241" s="124"/>
      <c r="P241" s="124"/>
      <c r="Q241" s="124"/>
      <c r="R241" s="124"/>
      <c r="S241" s="124"/>
      <c r="T241" s="125"/>
      <c r="U241" s="126"/>
      <c r="V241" s="125"/>
      <c r="W241" s="127"/>
      <c r="X241" s="127"/>
      <c r="Y241" s="127"/>
      <c r="AA241" s="129"/>
      <c r="AB241" s="129"/>
      <c r="AC241" s="129"/>
      <c r="AD241" s="130"/>
      <c r="AE241" s="129"/>
      <c r="AF241" s="129"/>
      <c r="AG241" s="129"/>
      <c r="AH241" s="129"/>
      <c r="AI241" s="129"/>
      <c r="AJ241" s="129"/>
      <c r="AK241" s="129"/>
      <c r="AM241" s="131"/>
    </row>
    <row r="242" spans="1:39" s="128" customFormat="1" ht="12.75" x14ac:dyDescent="0.2">
      <c r="A242" s="123" t="s">
        <v>587</v>
      </c>
      <c r="B242" s="122">
        <v>22304</v>
      </c>
      <c r="C242" s="122">
        <v>11479</v>
      </c>
      <c r="D242" s="122">
        <v>120</v>
      </c>
      <c r="E242" s="122">
        <v>0</v>
      </c>
      <c r="F242" s="122">
        <v>0</v>
      </c>
      <c r="G242" s="122">
        <v>-9.7589949353091399</v>
      </c>
      <c r="H242" s="122"/>
      <c r="I242" s="122">
        <v>11589.241005064699</v>
      </c>
      <c r="J242" s="122">
        <v>258486431</v>
      </c>
      <c r="K242" s="56"/>
      <c r="L242" s="122"/>
      <c r="M242" s="124"/>
      <c r="N242" s="124"/>
      <c r="O242" s="124"/>
      <c r="P242" s="124"/>
      <c r="Q242" s="124"/>
      <c r="R242" s="124"/>
      <c r="S242" s="124"/>
      <c r="T242" s="125"/>
      <c r="U242" s="126"/>
      <c r="V242" s="125"/>
      <c r="W242" s="127"/>
      <c r="X242" s="127"/>
      <c r="Y242" s="127"/>
      <c r="AA242" s="129"/>
      <c r="AB242" s="129"/>
      <c r="AC242" s="129"/>
      <c r="AD242" s="130"/>
      <c r="AE242" s="129"/>
      <c r="AF242" s="129"/>
      <c r="AG242" s="129"/>
      <c r="AH242" s="129"/>
      <c r="AI242" s="129"/>
      <c r="AJ242" s="129"/>
      <c r="AK242" s="129"/>
      <c r="AM242" s="131"/>
    </row>
    <row r="243" spans="1:39" s="128" customFormat="1" ht="12.75" x14ac:dyDescent="0.2">
      <c r="A243" s="123" t="s">
        <v>588</v>
      </c>
      <c r="B243" s="122">
        <v>4452</v>
      </c>
      <c r="C243" s="122">
        <v>11858</v>
      </c>
      <c r="D243" s="122">
        <v>1778</v>
      </c>
      <c r="E243" s="122">
        <v>396</v>
      </c>
      <c r="F243" s="122">
        <v>0</v>
      </c>
      <c r="G243" s="122">
        <v>-9.7589949353091399</v>
      </c>
      <c r="H243" s="122"/>
      <c r="I243" s="122">
        <v>14022.241005064699</v>
      </c>
      <c r="J243" s="122">
        <v>62427017</v>
      </c>
      <c r="K243" s="56"/>
      <c r="L243" s="122"/>
      <c r="M243" s="124"/>
      <c r="N243" s="124"/>
      <c r="O243" s="124"/>
      <c r="P243" s="124"/>
      <c r="Q243" s="124"/>
      <c r="R243" s="124"/>
      <c r="S243" s="124"/>
      <c r="T243" s="125"/>
      <c r="U243" s="126"/>
      <c r="V243" s="125"/>
      <c r="W243" s="127"/>
      <c r="X243" s="127"/>
      <c r="Y243" s="127"/>
      <c r="AA243" s="129"/>
      <c r="AB243" s="129"/>
      <c r="AC243" s="129"/>
      <c r="AD243" s="130"/>
      <c r="AE243" s="129"/>
      <c r="AF243" s="129"/>
      <c r="AG243" s="129"/>
      <c r="AH243" s="129"/>
      <c r="AI243" s="129"/>
      <c r="AJ243" s="129"/>
      <c r="AK243" s="129"/>
      <c r="AM243" s="131"/>
    </row>
    <row r="244" spans="1:39" s="128" customFormat="1" ht="12.75" x14ac:dyDescent="0.2">
      <c r="A244" s="123" t="s">
        <v>589</v>
      </c>
      <c r="B244" s="122">
        <v>10048</v>
      </c>
      <c r="C244" s="122">
        <v>10731</v>
      </c>
      <c r="D244" s="122">
        <v>-1412</v>
      </c>
      <c r="E244" s="122">
        <v>0</v>
      </c>
      <c r="F244" s="122">
        <v>0</v>
      </c>
      <c r="G244" s="122">
        <v>-9.7589949353091399</v>
      </c>
      <c r="H244" s="122"/>
      <c r="I244" s="122">
        <v>9309.2410050646904</v>
      </c>
      <c r="J244" s="122">
        <v>93539254</v>
      </c>
      <c r="K244" s="56"/>
      <c r="L244" s="122"/>
      <c r="M244" s="124"/>
      <c r="N244" s="124"/>
      <c r="O244" s="124"/>
      <c r="P244" s="124"/>
      <c r="Q244" s="124"/>
      <c r="R244" s="124"/>
      <c r="S244" s="124"/>
      <c r="T244" s="125"/>
      <c r="U244" s="126"/>
      <c r="V244" s="125"/>
      <c r="W244" s="127"/>
      <c r="X244" s="127"/>
      <c r="Y244" s="127"/>
      <c r="AA244" s="129"/>
      <c r="AB244" s="129"/>
      <c r="AC244" s="129"/>
      <c r="AD244" s="130"/>
      <c r="AE244" s="129"/>
      <c r="AF244" s="129"/>
      <c r="AG244" s="129"/>
      <c r="AH244" s="129"/>
      <c r="AI244" s="129"/>
      <c r="AJ244" s="129"/>
      <c r="AK244" s="129"/>
      <c r="AM244" s="131"/>
    </row>
    <row r="245" spans="1:39" s="128" customFormat="1" ht="12.75" x14ac:dyDescent="0.2">
      <c r="A245" s="123" t="s">
        <v>590</v>
      </c>
      <c r="B245" s="122">
        <v>146947</v>
      </c>
      <c r="C245" s="122">
        <v>5993</v>
      </c>
      <c r="D245" s="122">
        <v>-179</v>
      </c>
      <c r="E245" s="122">
        <v>0</v>
      </c>
      <c r="F245" s="122">
        <v>0</v>
      </c>
      <c r="G245" s="122">
        <v>-9.7589949353091399</v>
      </c>
      <c r="H245" s="122"/>
      <c r="I245" s="122">
        <v>5804.2410050646904</v>
      </c>
      <c r="J245" s="122">
        <v>852915803</v>
      </c>
      <c r="K245" s="56"/>
      <c r="L245" s="122"/>
      <c r="M245" s="124"/>
      <c r="N245" s="124"/>
      <c r="O245" s="124"/>
      <c r="P245" s="124"/>
      <c r="Q245" s="124"/>
      <c r="R245" s="124"/>
      <c r="S245" s="124"/>
      <c r="T245" s="125"/>
      <c r="U245" s="126"/>
      <c r="V245" s="125"/>
      <c r="W245" s="127"/>
      <c r="X245" s="127"/>
      <c r="Y245" s="127"/>
      <c r="AA245" s="129"/>
      <c r="AB245" s="129"/>
      <c r="AC245" s="129"/>
      <c r="AD245" s="130"/>
      <c r="AE245" s="129"/>
      <c r="AF245" s="129"/>
      <c r="AG245" s="129"/>
      <c r="AH245" s="129"/>
      <c r="AI245" s="129"/>
      <c r="AJ245" s="129"/>
      <c r="AK245" s="129"/>
      <c r="AM245" s="131"/>
    </row>
    <row r="246" spans="1:39" s="128" customFormat="1" ht="18.75" customHeight="1" x14ac:dyDescent="0.2">
      <c r="A246" s="18" t="s">
        <v>591</v>
      </c>
      <c r="B246" s="19"/>
      <c r="C246" s="19"/>
      <c r="D246" s="19"/>
      <c r="E246" s="19"/>
      <c r="F246" s="19"/>
      <c r="G246" s="19"/>
      <c r="H246" s="19"/>
      <c r="I246" s="122"/>
      <c r="J246" s="122"/>
      <c r="K246" s="56"/>
      <c r="L246" s="122"/>
      <c r="M246" s="124"/>
      <c r="N246" s="124"/>
      <c r="O246" s="124"/>
      <c r="P246" s="124"/>
      <c r="Q246" s="124"/>
      <c r="R246" s="124"/>
      <c r="S246" s="124"/>
      <c r="T246" s="125"/>
      <c r="U246" s="126"/>
      <c r="V246" s="125"/>
      <c r="W246" s="127"/>
      <c r="X246" s="127"/>
      <c r="Y246" s="127"/>
      <c r="AA246" s="129"/>
      <c r="AB246" s="129"/>
      <c r="AC246" s="129"/>
      <c r="AD246" s="130"/>
      <c r="AE246" s="129"/>
      <c r="AF246" s="129"/>
      <c r="AG246" s="129"/>
      <c r="AH246" s="129"/>
      <c r="AI246" s="129"/>
      <c r="AJ246" s="129"/>
      <c r="AK246" s="129"/>
      <c r="AM246" s="131"/>
    </row>
    <row r="247" spans="1:39" s="128" customFormat="1" ht="12.75" x14ac:dyDescent="0.2">
      <c r="A247" s="123" t="s">
        <v>592</v>
      </c>
      <c r="B247" s="122">
        <v>23046</v>
      </c>
      <c r="C247" s="122">
        <v>10717</v>
      </c>
      <c r="D247" s="122">
        <v>-748</v>
      </c>
      <c r="E247" s="122">
        <v>0</v>
      </c>
      <c r="F247" s="122">
        <v>0</v>
      </c>
      <c r="G247" s="122">
        <v>-9.7589949353091399</v>
      </c>
      <c r="H247" s="122"/>
      <c r="I247" s="122">
        <v>9959.2410050646904</v>
      </c>
      <c r="J247" s="122">
        <v>229520668</v>
      </c>
      <c r="K247" s="56"/>
      <c r="L247" s="122"/>
      <c r="M247" s="124"/>
      <c r="N247" s="124"/>
      <c r="O247" s="124"/>
      <c r="P247" s="124"/>
      <c r="Q247" s="124"/>
      <c r="R247" s="124"/>
      <c r="S247" s="124"/>
      <c r="T247" s="125"/>
      <c r="U247" s="126"/>
      <c r="V247" s="125"/>
      <c r="W247" s="127"/>
      <c r="X247" s="127"/>
      <c r="Y247" s="127"/>
      <c r="AA247" s="129"/>
      <c r="AB247" s="129"/>
      <c r="AC247" s="129"/>
      <c r="AD247" s="130"/>
      <c r="AE247" s="129"/>
      <c r="AF247" s="129"/>
      <c r="AG247" s="129"/>
      <c r="AH247" s="129"/>
      <c r="AI247" s="129"/>
      <c r="AJ247" s="129"/>
      <c r="AK247" s="129"/>
      <c r="AM247" s="131"/>
    </row>
    <row r="248" spans="1:39" s="128" customFormat="1" ht="12.75" x14ac:dyDescent="0.2">
      <c r="A248" s="123" t="s">
        <v>593</v>
      </c>
      <c r="B248" s="122">
        <v>51481</v>
      </c>
      <c r="C248" s="122">
        <v>10668</v>
      </c>
      <c r="D248" s="122">
        <v>953</v>
      </c>
      <c r="E248" s="122">
        <v>0</v>
      </c>
      <c r="F248" s="122">
        <v>0</v>
      </c>
      <c r="G248" s="122">
        <v>-9.7589949353091399</v>
      </c>
      <c r="H248" s="122"/>
      <c r="I248" s="122">
        <v>11611.241005064699</v>
      </c>
      <c r="J248" s="122">
        <v>597758298</v>
      </c>
      <c r="K248" s="56"/>
      <c r="L248" s="122"/>
      <c r="M248" s="124"/>
      <c r="N248" s="124"/>
      <c r="O248" s="124"/>
      <c r="P248" s="124"/>
      <c r="Q248" s="124"/>
      <c r="R248" s="124"/>
      <c r="S248" s="124"/>
      <c r="T248" s="125"/>
      <c r="U248" s="126"/>
      <c r="V248" s="125"/>
      <c r="W248" s="127"/>
      <c r="X248" s="127"/>
      <c r="Y248" s="127"/>
      <c r="AA248" s="129"/>
      <c r="AB248" s="129"/>
      <c r="AC248" s="129"/>
      <c r="AD248" s="130"/>
      <c r="AE248" s="129"/>
      <c r="AF248" s="129"/>
      <c r="AG248" s="129"/>
      <c r="AH248" s="129"/>
      <c r="AI248" s="129"/>
      <c r="AJ248" s="129"/>
      <c r="AK248" s="129"/>
      <c r="AM248" s="131"/>
    </row>
    <row r="249" spans="1:39" s="128" customFormat="1" ht="12.75" x14ac:dyDescent="0.2">
      <c r="A249" s="123" t="s">
        <v>594</v>
      </c>
      <c r="B249" s="122">
        <v>57544</v>
      </c>
      <c r="C249" s="122">
        <v>6791</v>
      </c>
      <c r="D249" s="122">
        <v>125</v>
      </c>
      <c r="E249" s="122">
        <v>0</v>
      </c>
      <c r="F249" s="122">
        <v>0</v>
      </c>
      <c r="G249" s="122">
        <v>-9.7589949353091399</v>
      </c>
      <c r="H249" s="122"/>
      <c r="I249" s="122">
        <v>6906.2410050646904</v>
      </c>
      <c r="J249" s="122">
        <v>397412732</v>
      </c>
      <c r="K249" s="56"/>
      <c r="L249" s="122"/>
      <c r="M249" s="124"/>
      <c r="N249" s="124"/>
      <c r="O249" s="124"/>
      <c r="P249" s="124"/>
      <c r="Q249" s="124"/>
      <c r="R249" s="124"/>
      <c r="S249" s="124"/>
      <c r="T249" s="125"/>
      <c r="U249" s="126"/>
      <c r="V249" s="125"/>
      <c r="W249" s="127"/>
      <c r="X249" s="127"/>
      <c r="Y249" s="127"/>
      <c r="AA249" s="129"/>
      <c r="AB249" s="129"/>
      <c r="AC249" s="129"/>
      <c r="AD249" s="130"/>
      <c r="AE249" s="129"/>
      <c r="AF249" s="129"/>
      <c r="AG249" s="129"/>
      <c r="AH249" s="129"/>
      <c r="AI249" s="129"/>
      <c r="AJ249" s="129"/>
      <c r="AK249" s="129"/>
      <c r="AM249" s="131"/>
    </row>
    <row r="250" spans="1:39" s="128" customFormat="1" ht="12.75" x14ac:dyDescent="0.2">
      <c r="A250" s="123" t="s">
        <v>595</v>
      </c>
      <c r="B250" s="122">
        <v>10142</v>
      </c>
      <c r="C250" s="122">
        <v>10752</v>
      </c>
      <c r="D250" s="122">
        <v>79</v>
      </c>
      <c r="E250" s="122">
        <v>0</v>
      </c>
      <c r="F250" s="122">
        <v>0</v>
      </c>
      <c r="G250" s="122">
        <v>-9.7589949353091399</v>
      </c>
      <c r="H250" s="122"/>
      <c r="I250" s="122">
        <v>10821.241005064699</v>
      </c>
      <c r="J250" s="122">
        <v>109749026</v>
      </c>
      <c r="K250" s="56"/>
      <c r="L250" s="122"/>
      <c r="M250" s="124"/>
      <c r="N250" s="124"/>
      <c r="O250" s="124"/>
      <c r="P250" s="124"/>
      <c r="Q250" s="124"/>
      <c r="R250" s="124"/>
      <c r="S250" s="124"/>
      <c r="T250" s="125"/>
      <c r="U250" s="126"/>
      <c r="V250" s="125"/>
      <c r="W250" s="127"/>
      <c r="X250" s="127"/>
      <c r="Y250" s="127"/>
      <c r="AA250" s="129"/>
      <c r="AB250" s="129"/>
      <c r="AC250" s="129"/>
      <c r="AD250" s="130"/>
      <c r="AE250" s="129"/>
      <c r="AF250" s="129"/>
      <c r="AG250" s="129"/>
      <c r="AH250" s="129"/>
      <c r="AI250" s="129"/>
      <c r="AJ250" s="129"/>
      <c r="AK250" s="129"/>
      <c r="AM250" s="131"/>
    </row>
    <row r="251" spans="1:39" s="128" customFormat="1" ht="12.75" x14ac:dyDescent="0.2">
      <c r="A251" s="123" t="s">
        <v>596</v>
      </c>
      <c r="B251" s="122">
        <v>15388</v>
      </c>
      <c r="C251" s="122">
        <v>11156</v>
      </c>
      <c r="D251" s="122">
        <v>-432</v>
      </c>
      <c r="E251" s="122">
        <v>0</v>
      </c>
      <c r="F251" s="122">
        <v>0</v>
      </c>
      <c r="G251" s="122">
        <v>-9.7589949353091399</v>
      </c>
      <c r="H251" s="122"/>
      <c r="I251" s="122">
        <v>10714.241005064699</v>
      </c>
      <c r="J251" s="122">
        <v>164870741</v>
      </c>
      <c r="K251" s="56"/>
      <c r="L251" s="122"/>
      <c r="M251" s="124"/>
      <c r="N251" s="124"/>
      <c r="O251" s="124"/>
      <c r="P251" s="124"/>
      <c r="Q251" s="124"/>
      <c r="R251" s="124"/>
      <c r="S251" s="124"/>
      <c r="T251" s="125"/>
      <c r="U251" s="126"/>
      <c r="V251" s="125"/>
      <c r="W251" s="127"/>
      <c r="X251" s="127"/>
      <c r="Y251" s="127"/>
      <c r="AA251" s="129"/>
      <c r="AB251" s="129"/>
      <c r="AC251" s="129"/>
      <c r="AD251" s="130"/>
      <c r="AE251" s="129"/>
      <c r="AF251" s="129"/>
      <c r="AG251" s="129"/>
      <c r="AH251" s="129"/>
      <c r="AI251" s="129"/>
      <c r="AJ251" s="129"/>
      <c r="AK251" s="129"/>
      <c r="AM251" s="131"/>
    </row>
    <row r="252" spans="1:39" s="128" customFormat="1" ht="12.75" x14ac:dyDescent="0.2">
      <c r="A252" s="123" t="s">
        <v>597</v>
      </c>
      <c r="B252" s="122">
        <v>15447</v>
      </c>
      <c r="C252" s="122">
        <v>8806</v>
      </c>
      <c r="D252" s="122">
        <v>-1089</v>
      </c>
      <c r="E252" s="122">
        <v>0</v>
      </c>
      <c r="F252" s="122">
        <v>0</v>
      </c>
      <c r="G252" s="122">
        <v>-9.7589949353091399</v>
      </c>
      <c r="H252" s="122"/>
      <c r="I252" s="122">
        <v>7707.2410050646904</v>
      </c>
      <c r="J252" s="122">
        <v>119053752</v>
      </c>
      <c r="K252" s="56"/>
      <c r="L252" s="122"/>
      <c r="M252" s="124"/>
      <c r="N252" s="124"/>
      <c r="O252" s="124"/>
      <c r="P252" s="124"/>
      <c r="Q252" s="124"/>
      <c r="R252" s="124"/>
      <c r="S252" s="124"/>
      <c r="T252" s="125"/>
      <c r="U252" s="126"/>
      <c r="V252" s="125"/>
      <c r="W252" s="127"/>
      <c r="X252" s="127"/>
      <c r="Y252" s="127"/>
      <c r="AA252" s="129"/>
      <c r="AB252" s="129"/>
      <c r="AC252" s="129"/>
      <c r="AD252" s="130"/>
      <c r="AE252" s="129"/>
      <c r="AF252" s="129"/>
      <c r="AG252" s="129"/>
      <c r="AH252" s="129"/>
      <c r="AI252" s="129"/>
      <c r="AJ252" s="129"/>
      <c r="AK252" s="129"/>
      <c r="AM252" s="131"/>
    </row>
    <row r="253" spans="1:39" s="128" customFormat="1" ht="12.75" x14ac:dyDescent="0.2">
      <c r="A253" s="123" t="s">
        <v>598</v>
      </c>
      <c r="B253" s="122">
        <v>26781</v>
      </c>
      <c r="C253" s="122">
        <v>9934</v>
      </c>
      <c r="D253" s="122">
        <v>1944</v>
      </c>
      <c r="E253" s="122">
        <v>153</v>
      </c>
      <c r="F253" s="122">
        <v>0</v>
      </c>
      <c r="G253" s="122">
        <v>-9.7589949353091399</v>
      </c>
      <c r="H253" s="122"/>
      <c r="I253" s="122">
        <v>12021.241005064699</v>
      </c>
      <c r="J253" s="122">
        <v>321940855</v>
      </c>
      <c r="K253" s="56"/>
      <c r="L253" s="122"/>
      <c r="M253" s="124"/>
      <c r="N253" s="124"/>
      <c r="O253" s="124"/>
      <c r="P253" s="124"/>
      <c r="Q253" s="124"/>
      <c r="R253" s="124"/>
      <c r="S253" s="124"/>
      <c r="T253" s="125"/>
      <c r="U253" s="126"/>
      <c r="V253" s="125"/>
      <c r="W253" s="127"/>
      <c r="X253" s="127"/>
      <c r="Y253" s="127"/>
      <c r="AA253" s="129"/>
      <c r="AB253" s="129"/>
      <c r="AC253" s="129"/>
      <c r="AD253" s="130"/>
      <c r="AE253" s="129"/>
      <c r="AF253" s="129"/>
      <c r="AG253" s="129"/>
      <c r="AH253" s="129"/>
      <c r="AI253" s="129"/>
      <c r="AJ253" s="129"/>
      <c r="AK253" s="129"/>
      <c r="AM253" s="131"/>
    </row>
    <row r="254" spans="1:39" s="128" customFormat="1" ht="12.75" x14ac:dyDescent="0.2">
      <c r="A254" s="123" t="s">
        <v>599</v>
      </c>
      <c r="B254" s="122">
        <v>10024</v>
      </c>
      <c r="C254" s="122">
        <v>12001</v>
      </c>
      <c r="D254" s="122">
        <v>1152</v>
      </c>
      <c r="E254" s="122">
        <v>1182</v>
      </c>
      <c r="F254" s="122">
        <v>0</v>
      </c>
      <c r="G254" s="122">
        <v>-9.7589949353091399</v>
      </c>
      <c r="H254" s="122"/>
      <c r="I254" s="122">
        <v>14325.241005064699</v>
      </c>
      <c r="J254" s="122">
        <v>143596216</v>
      </c>
      <c r="K254" s="56"/>
      <c r="L254" s="122"/>
      <c r="M254" s="124"/>
      <c r="N254" s="124"/>
      <c r="O254" s="124"/>
      <c r="P254" s="124"/>
      <c r="Q254" s="124"/>
      <c r="R254" s="124"/>
      <c r="S254" s="124"/>
      <c r="T254" s="125"/>
      <c r="U254" s="126"/>
      <c r="V254" s="125"/>
      <c r="W254" s="127"/>
      <c r="X254" s="127"/>
      <c r="Y254" s="127"/>
      <c r="AA254" s="129"/>
      <c r="AB254" s="129"/>
      <c r="AC254" s="129"/>
      <c r="AD254" s="130"/>
      <c r="AE254" s="129"/>
      <c r="AF254" s="129"/>
      <c r="AG254" s="129"/>
      <c r="AH254" s="129"/>
      <c r="AI254" s="129"/>
      <c r="AJ254" s="129"/>
      <c r="AK254" s="129"/>
      <c r="AM254" s="131"/>
    </row>
    <row r="255" spans="1:39" s="128" customFormat="1" ht="12.75" x14ac:dyDescent="0.2">
      <c r="A255" s="123" t="s">
        <v>600</v>
      </c>
      <c r="B255" s="122">
        <v>20241</v>
      </c>
      <c r="C255" s="122">
        <v>9702</v>
      </c>
      <c r="D255" s="122">
        <v>-516</v>
      </c>
      <c r="E255" s="122">
        <v>112</v>
      </c>
      <c r="F255" s="122">
        <v>0</v>
      </c>
      <c r="G255" s="122">
        <v>-9.7589949353091399</v>
      </c>
      <c r="H255" s="122"/>
      <c r="I255" s="122">
        <v>9288.2410050646904</v>
      </c>
      <c r="J255" s="122">
        <v>188003286</v>
      </c>
      <c r="K255" s="56"/>
      <c r="L255" s="122"/>
      <c r="M255" s="124"/>
      <c r="N255" s="124"/>
      <c r="O255" s="124"/>
      <c r="P255" s="124"/>
      <c r="Q255" s="124"/>
      <c r="R255" s="124"/>
      <c r="S255" s="124"/>
      <c r="T255" s="125"/>
      <c r="U255" s="126"/>
      <c r="V255" s="125"/>
      <c r="W255" s="127"/>
      <c r="X255" s="127"/>
      <c r="Y255" s="127"/>
      <c r="AA255" s="129"/>
      <c r="AB255" s="129"/>
      <c r="AC255" s="129"/>
      <c r="AD255" s="130"/>
      <c r="AE255" s="129"/>
      <c r="AF255" s="129"/>
      <c r="AG255" s="129"/>
      <c r="AH255" s="129"/>
      <c r="AI255" s="129"/>
      <c r="AJ255" s="129"/>
      <c r="AK255" s="129"/>
      <c r="AM255" s="131"/>
    </row>
    <row r="256" spans="1:39" s="128" customFormat="1" ht="12.75" x14ac:dyDescent="0.2">
      <c r="A256" s="123" t="s">
        <v>601</v>
      </c>
      <c r="B256" s="122">
        <v>6831</v>
      </c>
      <c r="C256" s="122">
        <v>14064</v>
      </c>
      <c r="D256" s="122">
        <v>2530</v>
      </c>
      <c r="E256" s="122">
        <v>392</v>
      </c>
      <c r="F256" s="122">
        <v>0</v>
      </c>
      <c r="G256" s="122">
        <v>-9.7589949353091399</v>
      </c>
      <c r="H256" s="122"/>
      <c r="I256" s="122">
        <v>16976.241005064701</v>
      </c>
      <c r="J256" s="122">
        <v>115964702</v>
      </c>
      <c r="K256" s="56"/>
      <c r="L256" s="122"/>
      <c r="M256" s="124"/>
      <c r="N256" s="124"/>
      <c r="O256" s="124"/>
      <c r="P256" s="124"/>
      <c r="Q256" s="124"/>
      <c r="R256" s="124"/>
      <c r="S256" s="124"/>
      <c r="T256" s="125"/>
      <c r="U256" s="126"/>
      <c r="V256" s="125"/>
      <c r="W256" s="127"/>
      <c r="X256" s="127"/>
      <c r="Y256" s="127"/>
      <c r="AA256" s="129"/>
      <c r="AB256" s="129"/>
      <c r="AC256" s="129"/>
      <c r="AD256" s="130"/>
      <c r="AE256" s="129"/>
      <c r="AF256" s="129"/>
      <c r="AG256" s="129"/>
      <c r="AH256" s="129"/>
      <c r="AI256" s="129"/>
      <c r="AJ256" s="129"/>
      <c r="AK256" s="129"/>
      <c r="AM256" s="131"/>
    </row>
    <row r="257" spans="1:39" s="128" customFormat="1" ht="12.75" x14ac:dyDescent="0.2">
      <c r="A257" s="123" t="s">
        <v>602</v>
      </c>
      <c r="B257" s="122">
        <v>10830</v>
      </c>
      <c r="C257" s="122">
        <v>11500</v>
      </c>
      <c r="D257" s="122">
        <v>2719</v>
      </c>
      <c r="E257" s="122">
        <v>0</v>
      </c>
      <c r="F257" s="122">
        <v>0</v>
      </c>
      <c r="G257" s="122">
        <v>-9.7589949353091399</v>
      </c>
      <c r="H257" s="122"/>
      <c r="I257" s="122">
        <v>14209.241005064699</v>
      </c>
      <c r="J257" s="122">
        <v>153886080</v>
      </c>
      <c r="K257" s="56"/>
      <c r="L257" s="122"/>
      <c r="M257" s="124"/>
      <c r="N257" s="124"/>
      <c r="O257" s="124"/>
      <c r="P257" s="124"/>
      <c r="Q257" s="124"/>
      <c r="R257" s="124"/>
      <c r="S257" s="124"/>
      <c r="T257" s="125"/>
      <c r="U257" s="126"/>
      <c r="V257" s="125"/>
      <c r="W257" s="127"/>
      <c r="X257" s="127"/>
      <c r="Y257" s="127"/>
      <c r="AA257" s="129"/>
      <c r="AB257" s="129"/>
      <c r="AC257" s="129"/>
      <c r="AD257" s="130"/>
      <c r="AE257" s="129"/>
      <c r="AF257" s="129"/>
      <c r="AG257" s="129"/>
      <c r="AH257" s="129"/>
      <c r="AI257" s="129"/>
      <c r="AJ257" s="129"/>
      <c r="AK257" s="129"/>
      <c r="AM257" s="131"/>
    </row>
    <row r="258" spans="1:39" s="128" customFormat="1" ht="12.75" x14ac:dyDescent="0.2">
      <c r="A258" s="123" t="s">
        <v>603</v>
      </c>
      <c r="B258" s="122">
        <v>10867</v>
      </c>
      <c r="C258" s="122">
        <v>9062</v>
      </c>
      <c r="D258" s="122">
        <v>-2143</v>
      </c>
      <c r="E258" s="122">
        <v>277</v>
      </c>
      <c r="F258" s="122">
        <v>0</v>
      </c>
      <c r="G258" s="122">
        <v>-9.7589949353091399</v>
      </c>
      <c r="H258" s="122"/>
      <c r="I258" s="122">
        <v>7186.2410050646904</v>
      </c>
      <c r="J258" s="122">
        <v>78092881</v>
      </c>
      <c r="K258" s="56"/>
      <c r="L258" s="122"/>
      <c r="M258" s="124"/>
      <c r="N258" s="124"/>
      <c r="O258" s="124"/>
      <c r="P258" s="124"/>
      <c r="Q258" s="124"/>
      <c r="R258" s="124"/>
      <c r="S258" s="124"/>
      <c r="T258" s="125"/>
      <c r="U258" s="126"/>
      <c r="V258" s="125"/>
      <c r="W258" s="127"/>
      <c r="X258" s="127"/>
      <c r="Y258" s="127"/>
      <c r="AA258" s="129"/>
      <c r="AB258" s="129"/>
      <c r="AC258" s="129"/>
      <c r="AD258" s="130"/>
      <c r="AE258" s="129"/>
      <c r="AF258" s="129"/>
      <c r="AG258" s="129"/>
      <c r="AH258" s="129"/>
      <c r="AI258" s="129"/>
      <c r="AJ258" s="129"/>
      <c r="AK258" s="129"/>
      <c r="AM258" s="131"/>
    </row>
    <row r="259" spans="1:39" s="128" customFormat="1" ht="12.75" x14ac:dyDescent="0.2">
      <c r="A259" s="123" t="s">
        <v>604</v>
      </c>
      <c r="B259" s="122">
        <v>11081</v>
      </c>
      <c r="C259" s="122">
        <v>9058</v>
      </c>
      <c r="D259" s="122">
        <v>-1802</v>
      </c>
      <c r="E259" s="122">
        <v>0</v>
      </c>
      <c r="F259" s="122">
        <v>0</v>
      </c>
      <c r="G259" s="122">
        <v>-9.7589949353091399</v>
      </c>
      <c r="H259" s="122"/>
      <c r="I259" s="122">
        <v>7246.2410050646904</v>
      </c>
      <c r="J259" s="122">
        <v>80295597</v>
      </c>
      <c r="K259" s="56"/>
      <c r="L259" s="122"/>
      <c r="M259" s="124"/>
      <c r="N259" s="124"/>
      <c r="O259" s="124"/>
      <c r="P259" s="124"/>
      <c r="Q259" s="124"/>
      <c r="R259" s="124"/>
      <c r="S259" s="124"/>
      <c r="T259" s="125"/>
      <c r="U259" s="126"/>
      <c r="V259" s="125"/>
      <c r="W259" s="127"/>
      <c r="X259" s="127"/>
      <c r="Y259" s="127"/>
      <c r="AA259" s="129"/>
      <c r="AB259" s="129"/>
      <c r="AC259" s="129"/>
      <c r="AD259" s="130"/>
      <c r="AE259" s="129"/>
      <c r="AF259" s="129"/>
      <c r="AG259" s="129"/>
      <c r="AH259" s="129"/>
      <c r="AI259" s="129"/>
      <c r="AJ259" s="129"/>
      <c r="AK259" s="129"/>
      <c r="AM259" s="131"/>
    </row>
    <row r="260" spans="1:39" s="128" customFormat="1" ht="12.75" x14ac:dyDescent="0.2">
      <c r="A260" s="123" t="s">
        <v>605</v>
      </c>
      <c r="B260" s="122">
        <v>6801</v>
      </c>
      <c r="C260" s="122">
        <v>14690</v>
      </c>
      <c r="D260" s="122">
        <v>3570</v>
      </c>
      <c r="E260" s="122">
        <v>0</v>
      </c>
      <c r="F260" s="122">
        <v>0</v>
      </c>
      <c r="G260" s="122">
        <v>-9.7589949353091399</v>
      </c>
      <c r="H260" s="122"/>
      <c r="I260" s="122">
        <v>18250.241005064701</v>
      </c>
      <c r="J260" s="122">
        <v>124119889</v>
      </c>
      <c r="K260" s="56"/>
      <c r="L260" s="122"/>
      <c r="M260" s="124"/>
      <c r="N260" s="124"/>
      <c r="O260" s="124"/>
      <c r="P260" s="124"/>
      <c r="Q260" s="124"/>
      <c r="R260" s="124"/>
      <c r="S260" s="124"/>
      <c r="T260" s="125"/>
      <c r="U260" s="126"/>
      <c r="V260" s="125"/>
      <c r="W260" s="127"/>
      <c r="X260" s="127"/>
      <c r="Y260" s="127"/>
      <c r="AA260" s="129"/>
      <c r="AB260" s="129"/>
      <c r="AC260" s="129"/>
      <c r="AD260" s="130"/>
      <c r="AE260" s="129"/>
      <c r="AF260" s="129"/>
      <c r="AG260" s="129"/>
      <c r="AH260" s="129"/>
      <c r="AI260" s="129"/>
      <c r="AJ260" s="129"/>
      <c r="AK260" s="129"/>
      <c r="AM260" s="131"/>
    </row>
    <row r="261" spans="1:39" s="128" customFormat="1" ht="12.75" x14ac:dyDescent="0.2">
      <c r="A261" s="123" t="s">
        <v>606</v>
      </c>
      <c r="B261" s="122">
        <v>7039</v>
      </c>
      <c r="C261" s="122">
        <v>13679</v>
      </c>
      <c r="D261" s="122">
        <v>4538</v>
      </c>
      <c r="E261" s="122">
        <v>2161</v>
      </c>
      <c r="F261" s="122">
        <v>0</v>
      </c>
      <c r="G261" s="122">
        <v>-9.7589949353091399</v>
      </c>
      <c r="H261" s="122"/>
      <c r="I261" s="122">
        <v>20368.241005064701</v>
      </c>
      <c r="J261" s="122">
        <v>143372048</v>
      </c>
      <c r="K261" s="56"/>
      <c r="L261" s="122"/>
      <c r="M261" s="124"/>
      <c r="N261" s="124"/>
      <c r="O261" s="124"/>
      <c r="P261" s="124"/>
      <c r="Q261" s="124"/>
      <c r="R261" s="124"/>
      <c r="S261" s="124"/>
      <c r="T261" s="125"/>
      <c r="U261" s="126"/>
      <c r="V261" s="125"/>
      <c r="W261" s="127"/>
      <c r="X261" s="127"/>
      <c r="Y261" s="127"/>
      <c r="AA261" s="129"/>
      <c r="AB261" s="129"/>
      <c r="AC261" s="129"/>
      <c r="AD261" s="130"/>
      <c r="AE261" s="129"/>
      <c r="AF261" s="129"/>
      <c r="AG261" s="129"/>
      <c r="AH261" s="129"/>
      <c r="AI261" s="129"/>
      <c r="AJ261" s="129"/>
      <c r="AK261" s="129"/>
      <c r="AM261" s="131"/>
    </row>
    <row r="262" spans="1:39" s="128" customFormat="1" ht="18.75" customHeight="1" x14ac:dyDescent="0.2">
      <c r="A262" s="18" t="s">
        <v>607</v>
      </c>
      <c r="B262" s="19"/>
      <c r="C262" s="19"/>
      <c r="D262" s="19"/>
      <c r="E262" s="19"/>
      <c r="F262" s="19"/>
      <c r="G262" s="19"/>
      <c r="H262" s="19"/>
      <c r="I262" s="122"/>
      <c r="J262" s="122"/>
      <c r="K262" s="56"/>
      <c r="L262" s="122"/>
      <c r="M262" s="124"/>
      <c r="N262" s="124"/>
      <c r="O262" s="124"/>
      <c r="P262" s="124"/>
      <c r="Q262" s="124"/>
      <c r="R262" s="124"/>
      <c r="S262" s="124"/>
      <c r="T262" s="125"/>
      <c r="U262" s="126"/>
      <c r="V262" s="125"/>
      <c r="W262" s="127"/>
      <c r="X262" s="127"/>
      <c r="Y262" s="127"/>
      <c r="AA262" s="129"/>
      <c r="AB262" s="129"/>
      <c r="AC262" s="129"/>
      <c r="AD262" s="130"/>
      <c r="AE262" s="129"/>
      <c r="AF262" s="129"/>
      <c r="AG262" s="129"/>
      <c r="AH262" s="129"/>
      <c r="AI262" s="129"/>
      <c r="AJ262" s="129"/>
      <c r="AK262" s="129"/>
      <c r="AM262" s="131"/>
    </row>
    <row r="263" spans="1:39" s="128" customFormat="1" ht="12.75" x14ac:dyDescent="0.2">
      <c r="A263" s="123" t="s">
        <v>608</v>
      </c>
      <c r="B263" s="122">
        <v>26883</v>
      </c>
      <c r="C263" s="122">
        <v>12576</v>
      </c>
      <c r="D263" s="122">
        <v>1052</v>
      </c>
      <c r="E263" s="122">
        <v>347</v>
      </c>
      <c r="F263" s="122">
        <v>0</v>
      </c>
      <c r="G263" s="122">
        <v>-9.7589949353091399</v>
      </c>
      <c r="H263" s="122"/>
      <c r="I263" s="122">
        <v>13965.241005064699</v>
      </c>
      <c r="J263" s="122">
        <v>375427574</v>
      </c>
      <c r="K263" s="56"/>
      <c r="L263" s="122"/>
      <c r="M263" s="124"/>
      <c r="N263" s="124"/>
      <c r="O263" s="124"/>
      <c r="P263" s="124"/>
      <c r="Q263" s="124"/>
      <c r="R263" s="124"/>
      <c r="S263" s="124"/>
      <c r="T263" s="125"/>
      <c r="U263" s="126"/>
      <c r="V263" s="125"/>
      <c r="W263" s="127"/>
      <c r="X263" s="127"/>
      <c r="Y263" s="127"/>
      <c r="AA263" s="129"/>
      <c r="AB263" s="129"/>
      <c r="AC263" s="129"/>
      <c r="AD263" s="130"/>
      <c r="AE263" s="129"/>
      <c r="AF263" s="129"/>
      <c r="AG263" s="129"/>
      <c r="AH263" s="129"/>
      <c r="AI263" s="129"/>
      <c r="AJ263" s="129"/>
      <c r="AK263" s="129"/>
      <c r="AM263" s="131"/>
    </row>
    <row r="264" spans="1:39" s="128" customFormat="1" ht="12.75" x14ac:dyDescent="0.2">
      <c r="A264" s="123" t="s">
        <v>609</v>
      </c>
      <c r="B264" s="122">
        <v>99640</v>
      </c>
      <c r="C264" s="122">
        <v>7660</v>
      </c>
      <c r="D264" s="122">
        <v>-1119</v>
      </c>
      <c r="E264" s="122">
        <v>0</v>
      </c>
      <c r="F264" s="122">
        <v>0</v>
      </c>
      <c r="G264" s="122">
        <v>-9.7589949353091399</v>
      </c>
      <c r="H264" s="122"/>
      <c r="I264" s="122">
        <v>6531.2410050646904</v>
      </c>
      <c r="J264" s="122">
        <v>650772854</v>
      </c>
      <c r="K264" s="56"/>
      <c r="L264" s="122"/>
      <c r="M264" s="124"/>
      <c r="N264" s="124"/>
      <c r="O264" s="124"/>
      <c r="P264" s="124"/>
      <c r="Q264" s="124"/>
      <c r="R264" s="124"/>
      <c r="S264" s="124"/>
      <c r="T264" s="125"/>
      <c r="U264" s="126"/>
      <c r="V264" s="125"/>
      <c r="W264" s="127"/>
      <c r="X264" s="127"/>
      <c r="Y264" s="127"/>
      <c r="AA264" s="129"/>
      <c r="AB264" s="129"/>
      <c r="AC264" s="129"/>
      <c r="AD264" s="130"/>
      <c r="AE264" s="129"/>
      <c r="AF264" s="129"/>
      <c r="AG264" s="129"/>
      <c r="AH264" s="129"/>
      <c r="AI264" s="129"/>
      <c r="AJ264" s="129"/>
      <c r="AK264" s="129"/>
      <c r="AM264" s="131"/>
    </row>
    <row r="265" spans="1:39" s="128" customFormat="1" ht="12.75" x14ac:dyDescent="0.2">
      <c r="A265" s="123" t="s">
        <v>610</v>
      </c>
      <c r="B265" s="122">
        <v>9534</v>
      </c>
      <c r="C265" s="122">
        <v>8860</v>
      </c>
      <c r="D265" s="122">
        <v>3351</v>
      </c>
      <c r="E265" s="122">
        <v>0</v>
      </c>
      <c r="F265" s="122">
        <v>0</v>
      </c>
      <c r="G265" s="122">
        <v>-9.7589949353091399</v>
      </c>
      <c r="H265" s="122"/>
      <c r="I265" s="122">
        <v>12201.241005064699</v>
      </c>
      <c r="J265" s="122">
        <v>116326632</v>
      </c>
      <c r="K265" s="56"/>
      <c r="L265" s="122"/>
      <c r="M265" s="124"/>
      <c r="N265" s="124"/>
      <c r="O265" s="124"/>
      <c r="P265" s="124"/>
      <c r="Q265" s="124"/>
      <c r="R265" s="124"/>
      <c r="S265" s="124"/>
      <c r="T265" s="125"/>
      <c r="U265" s="126"/>
      <c r="V265" s="125"/>
      <c r="W265" s="127"/>
      <c r="X265" s="127"/>
      <c r="Y265" s="127"/>
      <c r="AA265" s="129"/>
      <c r="AB265" s="129"/>
      <c r="AC265" s="129"/>
      <c r="AD265" s="130"/>
      <c r="AE265" s="129"/>
      <c r="AF265" s="129"/>
      <c r="AG265" s="129"/>
      <c r="AH265" s="129"/>
      <c r="AI265" s="129"/>
      <c r="AJ265" s="129"/>
      <c r="AK265" s="129"/>
      <c r="AM265" s="131"/>
    </row>
    <row r="266" spans="1:39" s="128" customFormat="1" ht="12.75" x14ac:dyDescent="0.2">
      <c r="A266" s="123" t="s">
        <v>611</v>
      </c>
      <c r="B266" s="122">
        <v>37275</v>
      </c>
      <c r="C266" s="122">
        <v>9517</v>
      </c>
      <c r="D266" s="122">
        <v>42</v>
      </c>
      <c r="E266" s="122">
        <v>0</v>
      </c>
      <c r="F266" s="122">
        <v>0</v>
      </c>
      <c r="G266" s="122">
        <v>-9.7589949353091399</v>
      </c>
      <c r="H266" s="122"/>
      <c r="I266" s="122">
        <v>9549.2410050646904</v>
      </c>
      <c r="J266" s="122">
        <v>355947958</v>
      </c>
      <c r="K266" s="56"/>
      <c r="L266" s="122"/>
      <c r="M266" s="124"/>
      <c r="N266" s="124"/>
      <c r="O266" s="124"/>
      <c r="P266" s="124"/>
      <c r="Q266" s="124"/>
      <c r="R266" s="124"/>
      <c r="S266" s="124"/>
      <c r="T266" s="125"/>
      <c r="U266" s="126"/>
      <c r="V266" s="125"/>
      <c r="W266" s="127"/>
      <c r="X266" s="127"/>
      <c r="Y266" s="127"/>
      <c r="AA266" s="129"/>
      <c r="AB266" s="129"/>
      <c r="AC266" s="129"/>
      <c r="AD266" s="130"/>
      <c r="AE266" s="129"/>
      <c r="AF266" s="129"/>
      <c r="AG266" s="129"/>
      <c r="AH266" s="129"/>
      <c r="AI266" s="129"/>
      <c r="AJ266" s="129"/>
      <c r="AK266" s="129"/>
      <c r="AM266" s="131"/>
    </row>
    <row r="267" spans="1:39" s="128" customFormat="1" ht="12.75" x14ac:dyDescent="0.2">
      <c r="A267" s="123" t="s">
        <v>612</v>
      </c>
      <c r="B267" s="122">
        <v>19031</v>
      </c>
      <c r="C267" s="122">
        <v>12804</v>
      </c>
      <c r="D267" s="122">
        <v>2339</v>
      </c>
      <c r="E267" s="122">
        <v>462</v>
      </c>
      <c r="F267" s="122">
        <v>0</v>
      </c>
      <c r="G267" s="122">
        <v>-9.7589949353091399</v>
      </c>
      <c r="H267" s="122"/>
      <c r="I267" s="122">
        <v>15595.241005064699</v>
      </c>
      <c r="J267" s="122">
        <v>296793032</v>
      </c>
      <c r="K267" s="56"/>
      <c r="L267" s="122"/>
      <c r="M267" s="124"/>
      <c r="N267" s="124"/>
      <c r="O267" s="124"/>
      <c r="P267" s="124"/>
      <c r="Q267" s="124"/>
      <c r="R267" s="124"/>
      <c r="S267" s="124"/>
      <c r="T267" s="125"/>
      <c r="U267" s="126"/>
      <c r="V267" s="125"/>
      <c r="W267" s="127"/>
      <c r="X267" s="127"/>
      <c r="Y267" s="127"/>
      <c r="AA267" s="129"/>
      <c r="AB267" s="129"/>
      <c r="AC267" s="129"/>
      <c r="AD267" s="130"/>
      <c r="AE267" s="129"/>
      <c r="AF267" s="129"/>
      <c r="AG267" s="129"/>
      <c r="AH267" s="129"/>
      <c r="AI267" s="129"/>
      <c r="AJ267" s="129"/>
      <c r="AK267" s="129"/>
      <c r="AM267" s="131"/>
    </row>
    <row r="268" spans="1:39" s="128" customFormat="1" ht="12.75" x14ac:dyDescent="0.2">
      <c r="A268" s="123" t="s">
        <v>613</v>
      </c>
      <c r="B268" s="122">
        <v>9526</v>
      </c>
      <c r="C268" s="122">
        <v>13002</v>
      </c>
      <c r="D268" s="122">
        <v>1382</v>
      </c>
      <c r="E268" s="122">
        <v>0</v>
      </c>
      <c r="F268" s="122">
        <v>0</v>
      </c>
      <c r="G268" s="122">
        <v>-9.7589949353091399</v>
      </c>
      <c r="H268" s="122"/>
      <c r="I268" s="122">
        <v>14374.241005064699</v>
      </c>
      <c r="J268" s="122">
        <v>136929020</v>
      </c>
      <c r="K268" s="56"/>
      <c r="L268" s="122"/>
      <c r="M268" s="124"/>
      <c r="N268" s="124"/>
      <c r="O268" s="124"/>
      <c r="P268" s="124"/>
      <c r="Q268" s="124"/>
      <c r="R268" s="124"/>
      <c r="S268" s="124"/>
      <c r="T268" s="125"/>
      <c r="U268" s="126"/>
      <c r="V268" s="125"/>
      <c r="W268" s="127"/>
      <c r="X268" s="127"/>
      <c r="Y268" s="127"/>
      <c r="AA268" s="129"/>
      <c r="AB268" s="129"/>
      <c r="AC268" s="129"/>
      <c r="AD268" s="130"/>
      <c r="AE268" s="129"/>
      <c r="AF268" s="129"/>
      <c r="AG268" s="129"/>
      <c r="AH268" s="129"/>
      <c r="AI268" s="129"/>
      <c r="AJ268" s="129"/>
      <c r="AK268" s="129"/>
      <c r="AM268" s="131"/>
    </row>
    <row r="269" spans="1:39" s="128" customFormat="1" ht="12.75" x14ac:dyDescent="0.2">
      <c r="A269" s="123" t="s">
        <v>614</v>
      </c>
      <c r="B269" s="122">
        <v>5849</v>
      </c>
      <c r="C269" s="122">
        <v>11230</v>
      </c>
      <c r="D269" s="122">
        <v>683</v>
      </c>
      <c r="E269" s="122">
        <v>0</v>
      </c>
      <c r="F269" s="122">
        <v>0</v>
      </c>
      <c r="G269" s="122">
        <v>-9.7589949353091399</v>
      </c>
      <c r="H269" s="122"/>
      <c r="I269" s="122">
        <v>11903.241005064699</v>
      </c>
      <c r="J269" s="122">
        <v>69622057</v>
      </c>
      <c r="K269" s="56"/>
      <c r="L269" s="122"/>
      <c r="M269" s="124"/>
      <c r="N269" s="124"/>
      <c r="O269" s="124"/>
      <c r="P269" s="124"/>
      <c r="Q269" s="124"/>
      <c r="R269" s="124"/>
      <c r="S269" s="124"/>
      <c r="T269" s="125"/>
      <c r="U269" s="126"/>
      <c r="V269" s="125"/>
      <c r="W269" s="127"/>
      <c r="X269" s="127"/>
      <c r="Y269" s="127"/>
      <c r="AA269" s="129"/>
      <c r="AB269" s="129"/>
      <c r="AC269" s="129"/>
      <c r="AD269" s="130"/>
      <c r="AE269" s="129"/>
      <c r="AF269" s="129"/>
      <c r="AG269" s="129"/>
      <c r="AH269" s="129"/>
      <c r="AI269" s="129"/>
      <c r="AJ269" s="129"/>
      <c r="AK269" s="129"/>
      <c r="AM269" s="131"/>
    </row>
    <row r="270" spans="1:39" s="128" customFormat="1" ht="12.75" x14ac:dyDescent="0.2">
      <c r="A270" s="123" t="s">
        <v>615</v>
      </c>
      <c r="B270" s="122">
        <v>11613</v>
      </c>
      <c r="C270" s="122">
        <v>13180</v>
      </c>
      <c r="D270" s="122">
        <v>815</v>
      </c>
      <c r="E270" s="122">
        <v>0</v>
      </c>
      <c r="F270" s="122">
        <v>0</v>
      </c>
      <c r="G270" s="122">
        <v>-9.7589949353091399</v>
      </c>
      <c r="H270" s="122"/>
      <c r="I270" s="122">
        <v>13985.241005064699</v>
      </c>
      <c r="J270" s="122">
        <v>162410604</v>
      </c>
      <c r="K270" s="56"/>
      <c r="L270" s="122"/>
      <c r="M270" s="124"/>
      <c r="N270" s="124"/>
      <c r="O270" s="124"/>
      <c r="P270" s="124"/>
      <c r="Q270" s="124"/>
      <c r="R270" s="124"/>
      <c r="S270" s="124"/>
      <c r="T270" s="125"/>
      <c r="U270" s="126"/>
      <c r="V270" s="125"/>
      <c r="W270" s="127"/>
      <c r="X270" s="127"/>
      <c r="Y270" s="127"/>
      <c r="AA270" s="129"/>
      <c r="AB270" s="129"/>
      <c r="AC270" s="129"/>
      <c r="AD270" s="130"/>
      <c r="AE270" s="129"/>
      <c r="AF270" s="129"/>
      <c r="AG270" s="129"/>
      <c r="AH270" s="129"/>
      <c r="AI270" s="129"/>
      <c r="AJ270" s="129"/>
      <c r="AK270" s="129"/>
      <c r="AM270" s="131"/>
    </row>
    <row r="271" spans="1:39" s="128" customFormat="1" ht="12.75" x14ac:dyDescent="0.2">
      <c r="A271" s="123" t="s">
        <v>616</v>
      </c>
      <c r="B271" s="122">
        <v>38725</v>
      </c>
      <c r="C271" s="122">
        <v>8895</v>
      </c>
      <c r="D271" s="122">
        <v>282</v>
      </c>
      <c r="E271" s="122">
        <v>0</v>
      </c>
      <c r="F271" s="122">
        <v>0</v>
      </c>
      <c r="G271" s="122">
        <v>-9.7589949353091399</v>
      </c>
      <c r="H271" s="122"/>
      <c r="I271" s="122">
        <v>9167.2410050646904</v>
      </c>
      <c r="J271" s="122">
        <v>355001408</v>
      </c>
      <c r="K271" s="56"/>
      <c r="L271" s="122"/>
      <c r="M271" s="124"/>
      <c r="N271" s="124"/>
      <c r="O271" s="124"/>
      <c r="P271" s="124"/>
      <c r="Q271" s="124"/>
      <c r="R271" s="124"/>
      <c r="S271" s="124"/>
      <c r="T271" s="125"/>
      <c r="U271" s="126"/>
      <c r="V271" s="125"/>
      <c r="W271" s="127"/>
      <c r="X271" s="127"/>
      <c r="Y271" s="127"/>
      <c r="AA271" s="129"/>
      <c r="AB271" s="129"/>
      <c r="AC271" s="129"/>
      <c r="AD271" s="130"/>
      <c r="AE271" s="129"/>
      <c r="AF271" s="129"/>
      <c r="AG271" s="129"/>
      <c r="AH271" s="129"/>
      <c r="AI271" s="129"/>
      <c r="AJ271" s="129"/>
      <c r="AK271" s="129"/>
      <c r="AM271" s="131"/>
    </row>
    <row r="272" spans="1:39" s="128" customFormat="1" ht="12.75" x14ac:dyDescent="0.2">
      <c r="A272" s="123" t="s">
        <v>617</v>
      </c>
      <c r="B272" s="122">
        <v>25879</v>
      </c>
      <c r="C272" s="122">
        <v>11597</v>
      </c>
      <c r="D272" s="122">
        <v>48</v>
      </c>
      <c r="E272" s="122">
        <v>0</v>
      </c>
      <c r="F272" s="122">
        <v>0</v>
      </c>
      <c r="G272" s="122">
        <v>-9.7589949353091399</v>
      </c>
      <c r="H272" s="122"/>
      <c r="I272" s="122">
        <v>11635.241005064699</v>
      </c>
      <c r="J272" s="122">
        <v>301108402</v>
      </c>
      <c r="K272" s="56"/>
      <c r="L272" s="122"/>
      <c r="M272" s="124"/>
      <c r="N272" s="124"/>
      <c r="O272" s="124"/>
      <c r="P272" s="124"/>
      <c r="Q272" s="124"/>
      <c r="R272" s="124"/>
      <c r="S272" s="124"/>
      <c r="T272" s="125"/>
      <c r="U272" s="126"/>
      <c r="V272" s="125"/>
      <c r="W272" s="127"/>
      <c r="X272" s="127"/>
      <c r="Y272" s="127"/>
      <c r="AA272" s="129"/>
      <c r="AB272" s="129"/>
      <c r="AC272" s="129"/>
      <c r="AD272" s="130"/>
      <c r="AE272" s="129"/>
      <c r="AF272" s="129"/>
      <c r="AG272" s="129"/>
      <c r="AH272" s="129"/>
      <c r="AI272" s="129"/>
      <c r="AJ272" s="129"/>
      <c r="AK272" s="129"/>
      <c r="AM272" s="131"/>
    </row>
    <row r="273" spans="1:39" s="128" customFormat="1" ht="18.75" customHeight="1" x14ac:dyDescent="0.2">
      <c r="A273" s="18" t="s">
        <v>618</v>
      </c>
      <c r="B273" s="19"/>
      <c r="C273" s="19"/>
      <c r="D273" s="19"/>
      <c r="E273" s="19"/>
      <c r="F273" s="19"/>
      <c r="G273" s="19"/>
      <c r="H273" s="19"/>
      <c r="I273" s="122"/>
      <c r="J273" s="122"/>
      <c r="K273" s="56"/>
      <c r="L273" s="122"/>
      <c r="M273" s="124"/>
      <c r="N273" s="124"/>
      <c r="O273" s="124"/>
      <c r="P273" s="124"/>
      <c r="Q273" s="124"/>
      <c r="R273" s="124"/>
      <c r="S273" s="124"/>
      <c r="T273" s="125"/>
      <c r="U273" s="126"/>
      <c r="V273" s="125"/>
      <c r="W273" s="127"/>
      <c r="X273" s="127"/>
      <c r="Y273" s="127"/>
      <c r="AA273" s="129"/>
      <c r="AB273" s="129"/>
      <c r="AC273" s="129"/>
      <c r="AD273" s="130"/>
      <c r="AE273" s="129"/>
      <c r="AF273" s="129"/>
      <c r="AG273" s="129"/>
      <c r="AH273" s="129"/>
      <c r="AI273" s="129"/>
      <c r="AJ273" s="129"/>
      <c r="AK273" s="129"/>
      <c r="AM273" s="131"/>
    </row>
    <row r="274" spans="1:39" s="128" customFormat="1" ht="12.75" x14ac:dyDescent="0.2">
      <c r="A274" s="123" t="s">
        <v>619</v>
      </c>
      <c r="B274" s="122">
        <v>25135</v>
      </c>
      <c r="C274" s="122">
        <v>11890</v>
      </c>
      <c r="D274" s="122">
        <v>-586</v>
      </c>
      <c r="E274" s="122">
        <v>0</v>
      </c>
      <c r="F274" s="122">
        <v>0</v>
      </c>
      <c r="G274" s="122">
        <v>-9.7589949353091399</v>
      </c>
      <c r="H274" s="122"/>
      <c r="I274" s="122">
        <v>11294.241005064699</v>
      </c>
      <c r="J274" s="122">
        <v>283880748</v>
      </c>
      <c r="K274" s="56"/>
      <c r="L274" s="122"/>
      <c r="M274" s="124"/>
      <c r="N274" s="124"/>
      <c r="O274" s="124"/>
      <c r="P274" s="124"/>
      <c r="Q274" s="124"/>
      <c r="R274" s="124"/>
      <c r="S274" s="124"/>
      <c r="T274" s="125"/>
      <c r="U274" s="126"/>
      <c r="V274" s="125"/>
      <c r="W274" s="127"/>
      <c r="X274" s="127"/>
      <c r="Y274" s="127"/>
      <c r="AA274" s="129"/>
      <c r="AB274" s="129"/>
      <c r="AC274" s="129"/>
      <c r="AD274" s="130"/>
      <c r="AE274" s="129"/>
      <c r="AF274" s="129"/>
      <c r="AG274" s="129"/>
      <c r="AH274" s="129"/>
      <c r="AI274" s="129"/>
      <c r="AJ274" s="129"/>
      <c r="AK274" s="129"/>
      <c r="AM274" s="131"/>
    </row>
    <row r="275" spans="1:39" s="128" customFormat="1" ht="12.75" x14ac:dyDescent="0.2">
      <c r="A275" s="123" t="s">
        <v>620</v>
      </c>
      <c r="B275" s="122">
        <v>18553</v>
      </c>
      <c r="C275" s="122">
        <v>12381</v>
      </c>
      <c r="D275" s="122">
        <v>799</v>
      </c>
      <c r="E275" s="122">
        <v>107</v>
      </c>
      <c r="F275" s="122">
        <v>0</v>
      </c>
      <c r="G275" s="122">
        <v>-9.7589949353091399</v>
      </c>
      <c r="H275" s="122"/>
      <c r="I275" s="122">
        <v>13277.241005064699</v>
      </c>
      <c r="J275" s="122">
        <v>246332652</v>
      </c>
      <c r="K275" s="56"/>
      <c r="L275" s="122"/>
      <c r="M275" s="124"/>
      <c r="N275" s="124"/>
      <c r="O275" s="124"/>
      <c r="P275" s="124"/>
      <c r="Q275" s="124"/>
      <c r="R275" s="124"/>
      <c r="S275" s="124"/>
      <c r="T275" s="125"/>
      <c r="U275" s="126"/>
      <c r="V275" s="125"/>
      <c r="W275" s="127"/>
      <c r="X275" s="127"/>
      <c r="Y275" s="127"/>
      <c r="AA275" s="129"/>
      <c r="AB275" s="129"/>
      <c r="AC275" s="129"/>
      <c r="AD275" s="130"/>
      <c r="AE275" s="129"/>
      <c r="AF275" s="129"/>
      <c r="AG275" s="129"/>
      <c r="AH275" s="129"/>
      <c r="AI275" s="129"/>
      <c r="AJ275" s="129"/>
      <c r="AK275" s="129"/>
      <c r="AM275" s="131"/>
    </row>
    <row r="276" spans="1:39" s="128" customFormat="1" ht="12.75" x14ac:dyDescent="0.2">
      <c r="A276" s="123" t="s">
        <v>621</v>
      </c>
      <c r="B276" s="122">
        <v>19800</v>
      </c>
      <c r="C276" s="122">
        <v>13136</v>
      </c>
      <c r="D276" s="122">
        <v>3086</v>
      </c>
      <c r="E276" s="122">
        <v>471</v>
      </c>
      <c r="F276" s="122">
        <v>0</v>
      </c>
      <c r="G276" s="122">
        <v>-9.7589949353091399</v>
      </c>
      <c r="H276" s="122"/>
      <c r="I276" s="122">
        <v>16683.241005064701</v>
      </c>
      <c r="J276" s="122">
        <v>330328172</v>
      </c>
      <c r="K276" s="56"/>
      <c r="L276" s="122"/>
      <c r="M276" s="124"/>
      <c r="N276" s="124"/>
      <c r="O276" s="124"/>
      <c r="P276" s="124"/>
      <c r="Q276" s="124"/>
      <c r="R276" s="124"/>
      <c r="S276" s="124"/>
      <c r="T276" s="125"/>
      <c r="U276" s="126"/>
      <c r="V276" s="125"/>
      <c r="W276" s="127"/>
      <c r="X276" s="127"/>
      <c r="Y276" s="127"/>
      <c r="AA276" s="129"/>
      <c r="AB276" s="129"/>
      <c r="AC276" s="129"/>
      <c r="AD276" s="130"/>
      <c r="AE276" s="129"/>
      <c r="AF276" s="129"/>
      <c r="AG276" s="129"/>
      <c r="AH276" s="129"/>
      <c r="AI276" s="129"/>
      <c r="AJ276" s="129"/>
      <c r="AK276" s="129"/>
      <c r="AM276" s="131"/>
    </row>
    <row r="277" spans="1:39" s="128" customFormat="1" ht="12.75" x14ac:dyDescent="0.2">
      <c r="A277" s="123" t="s">
        <v>622</v>
      </c>
      <c r="B277" s="122">
        <v>98226</v>
      </c>
      <c r="C277" s="122">
        <v>6094</v>
      </c>
      <c r="D277" s="122">
        <v>-919</v>
      </c>
      <c r="E277" s="122">
        <v>0</v>
      </c>
      <c r="F277" s="122">
        <v>0</v>
      </c>
      <c r="G277" s="122">
        <v>-9.7589949353091399</v>
      </c>
      <c r="H277" s="122"/>
      <c r="I277" s="122">
        <v>5165.2410050646904</v>
      </c>
      <c r="J277" s="122">
        <v>507360963</v>
      </c>
      <c r="K277" s="56"/>
      <c r="L277" s="122"/>
      <c r="M277" s="124"/>
      <c r="N277" s="124"/>
      <c r="O277" s="124"/>
      <c r="P277" s="124"/>
      <c r="Q277" s="124"/>
      <c r="R277" s="124"/>
      <c r="S277" s="124"/>
      <c r="T277" s="125"/>
      <c r="U277" s="126"/>
      <c r="V277" s="125"/>
      <c r="W277" s="127"/>
      <c r="X277" s="127"/>
      <c r="Y277" s="127"/>
      <c r="AA277" s="129"/>
      <c r="AB277" s="129"/>
      <c r="AC277" s="129"/>
      <c r="AD277" s="130"/>
      <c r="AE277" s="129"/>
      <c r="AF277" s="129"/>
      <c r="AG277" s="129"/>
      <c r="AH277" s="129"/>
      <c r="AI277" s="129"/>
      <c r="AJ277" s="129"/>
      <c r="AK277" s="129"/>
      <c r="AM277" s="131"/>
    </row>
    <row r="278" spans="1:39" s="128" customFormat="1" ht="12.75" x14ac:dyDescent="0.2">
      <c r="A278" s="123" t="s">
        <v>623</v>
      </c>
      <c r="B278" s="122">
        <v>17973</v>
      </c>
      <c r="C278" s="122">
        <v>9887</v>
      </c>
      <c r="D278" s="122">
        <v>-38</v>
      </c>
      <c r="E278" s="122">
        <v>0</v>
      </c>
      <c r="F278" s="122">
        <v>0</v>
      </c>
      <c r="G278" s="122">
        <v>-9.7589949353091399</v>
      </c>
      <c r="H278" s="122"/>
      <c r="I278" s="122">
        <v>9839.2410050646904</v>
      </c>
      <c r="J278" s="122">
        <v>176840679</v>
      </c>
      <c r="K278" s="56"/>
      <c r="L278" s="122"/>
      <c r="M278" s="124"/>
      <c r="N278" s="124"/>
      <c r="O278" s="124"/>
      <c r="P278" s="124"/>
      <c r="Q278" s="124"/>
      <c r="R278" s="124"/>
      <c r="S278" s="124"/>
      <c r="T278" s="125"/>
      <c r="U278" s="126"/>
      <c r="V278" s="125"/>
      <c r="W278" s="127"/>
      <c r="X278" s="127"/>
      <c r="Y278" s="127"/>
      <c r="AA278" s="129"/>
      <c r="AB278" s="129"/>
      <c r="AC278" s="129"/>
      <c r="AD278" s="130"/>
      <c r="AE278" s="129"/>
      <c r="AF278" s="129"/>
      <c r="AG278" s="129"/>
      <c r="AH278" s="129"/>
      <c r="AI278" s="129"/>
      <c r="AJ278" s="129"/>
      <c r="AK278" s="129"/>
      <c r="AM278" s="131"/>
    </row>
    <row r="279" spans="1:39" s="128" customFormat="1" ht="12.75" x14ac:dyDescent="0.2">
      <c r="A279" s="123" t="s">
        <v>624</v>
      </c>
      <c r="B279" s="122">
        <v>9464</v>
      </c>
      <c r="C279" s="122">
        <v>11867</v>
      </c>
      <c r="D279" s="122">
        <v>3928</v>
      </c>
      <c r="E279" s="122">
        <v>324</v>
      </c>
      <c r="F279" s="122">
        <v>0</v>
      </c>
      <c r="G279" s="122">
        <v>-9.7589949353091399</v>
      </c>
      <c r="H279" s="122"/>
      <c r="I279" s="122">
        <v>16109.241005064699</v>
      </c>
      <c r="J279" s="122">
        <v>152457857</v>
      </c>
      <c r="K279" s="56"/>
      <c r="L279" s="122"/>
      <c r="M279" s="124"/>
      <c r="N279" s="124"/>
      <c r="O279" s="124"/>
      <c r="P279" s="124"/>
      <c r="Q279" s="124"/>
      <c r="R279" s="124"/>
      <c r="S279" s="124"/>
      <c r="T279" s="125"/>
      <c r="U279" s="126"/>
      <c r="V279" s="125"/>
      <c r="W279" s="127"/>
      <c r="X279" s="127"/>
      <c r="Y279" s="127"/>
      <c r="AA279" s="129"/>
      <c r="AB279" s="129"/>
      <c r="AC279" s="129"/>
      <c r="AD279" s="130"/>
      <c r="AE279" s="129"/>
      <c r="AF279" s="129"/>
      <c r="AG279" s="129"/>
      <c r="AH279" s="129"/>
      <c r="AI279" s="129"/>
      <c r="AJ279" s="129"/>
      <c r="AK279" s="129"/>
      <c r="AM279" s="131"/>
    </row>
    <row r="280" spans="1:39" s="128" customFormat="1" ht="12.75" x14ac:dyDescent="0.2">
      <c r="A280" s="123" t="s">
        <v>625</v>
      </c>
      <c r="B280" s="122">
        <v>55915</v>
      </c>
      <c r="C280" s="122">
        <v>7975</v>
      </c>
      <c r="D280" s="122">
        <v>852</v>
      </c>
      <c r="E280" s="122">
        <v>0</v>
      </c>
      <c r="F280" s="122">
        <v>0</v>
      </c>
      <c r="G280" s="122">
        <v>-9.7589949353091399</v>
      </c>
      <c r="H280" s="122"/>
      <c r="I280" s="122">
        <v>8817.2410050646904</v>
      </c>
      <c r="J280" s="122">
        <v>493016031</v>
      </c>
      <c r="K280" s="56"/>
      <c r="L280" s="122"/>
      <c r="M280" s="124"/>
      <c r="N280" s="124"/>
      <c r="O280" s="124"/>
      <c r="P280" s="124"/>
      <c r="Q280" s="124"/>
      <c r="R280" s="124"/>
      <c r="S280" s="124"/>
      <c r="T280" s="125"/>
      <c r="U280" s="126"/>
      <c r="V280" s="125"/>
      <c r="W280" s="127"/>
      <c r="X280" s="127"/>
      <c r="Y280" s="127"/>
      <c r="AA280" s="129"/>
      <c r="AB280" s="129"/>
      <c r="AC280" s="129"/>
      <c r="AD280" s="130"/>
      <c r="AE280" s="129"/>
      <c r="AF280" s="129"/>
      <c r="AG280" s="129"/>
      <c r="AH280" s="129"/>
      <c r="AI280" s="129"/>
      <c r="AJ280" s="129"/>
      <c r="AK280" s="129"/>
      <c r="AM280" s="131"/>
    </row>
    <row r="281" spans="1:39" s="128" customFormat="1" ht="18.75" customHeight="1" x14ac:dyDescent="0.2">
      <c r="A281" s="18" t="s">
        <v>626</v>
      </c>
      <c r="B281" s="19"/>
      <c r="C281" s="19"/>
      <c r="D281" s="19"/>
      <c r="E281" s="19"/>
      <c r="F281" s="19"/>
      <c r="G281" s="19"/>
      <c r="H281" s="19"/>
      <c r="I281" s="122"/>
      <c r="J281" s="122"/>
      <c r="K281" s="56"/>
      <c r="L281" s="122"/>
      <c r="M281" s="124"/>
      <c r="N281" s="124"/>
      <c r="O281" s="124"/>
      <c r="P281" s="124"/>
      <c r="Q281" s="124"/>
      <c r="R281" s="124"/>
      <c r="S281" s="124"/>
      <c r="T281" s="125"/>
      <c r="U281" s="126"/>
      <c r="V281" s="125"/>
      <c r="W281" s="127"/>
      <c r="X281" s="127"/>
      <c r="Y281" s="127"/>
      <c r="AA281" s="129"/>
      <c r="AB281" s="129"/>
      <c r="AC281" s="129"/>
      <c r="AD281" s="130"/>
      <c r="AE281" s="129"/>
      <c r="AF281" s="129"/>
      <c r="AG281" s="129"/>
      <c r="AH281" s="129"/>
      <c r="AI281" s="129"/>
      <c r="AJ281" s="129"/>
      <c r="AK281" s="129"/>
      <c r="AM281" s="131"/>
    </row>
    <row r="282" spans="1:39" s="128" customFormat="1" ht="12.75" x14ac:dyDescent="0.2">
      <c r="A282" s="123" t="s">
        <v>627</v>
      </c>
      <c r="B282" s="122">
        <v>7070</v>
      </c>
      <c r="C282" s="122">
        <v>14761</v>
      </c>
      <c r="D282" s="122">
        <v>7257</v>
      </c>
      <c r="E282" s="122">
        <v>1389</v>
      </c>
      <c r="F282" s="122">
        <v>0</v>
      </c>
      <c r="G282" s="122">
        <v>-9.7589949353091399</v>
      </c>
      <c r="H282" s="122"/>
      <c r="I282" s="122">
        <v>23397.241005064701</v>
      </c>
      <c r="J282" s="122">
        <v>165418494</v>
      </c>
      <c r="K282" s="56"/>
      <c r="L282" s="122"/>
      <c r="M282" s="124"/>
      <c r="N282" s="124"/>
      <c r="O282" s="124"/>
      <c r="P282" s="124"/>
      <c r="Q282" s="124"/>
      <c r="R282" s="124"/>
      <c r="S282" s="124"/>
      <c r="T282" s="125"/>
      <c r="U282" s="126"/>
      <c r="V282" s="125"/>
      <c r="W282" s="127"/>
      <c r="X282" s="127"/>
      <c r="Y282" s="127"/>
      <c r="AA282" s="129"/>
      <c r="AB282" s="129"/>
      <c r="AC282" s="129"/>
      <c r="AD282" s="130"/>
      <c r="AE282" s="129"/>
      <c r="AF282" s="129"/>
      <c r="AG282" s="129"/>
      <c r="AH282" s="129"/>
      <c r="AI282" s="129"/>
      <c r="AJ282" s="129"/>
      <c r="AK282" s="129"/>
      <c r="AM282" s="131"/>
    </row>
    <row r="283" spans="1:39" s="128" customFormat="1" ht="12.75" x14ac:dyDescent="0.2">
      <c r="A283" s="123" t="s">
        <v>628</v>
      </c>
      <c r="B283" s="122">
        <v>6432</v>
      </c>
      <c r="C283" s="122">
        <v>13830</v>
      </c>
      <c r="D283" s="122">
        <v>7568</v>
      </c>
      <c r="E283" s="122">
        <v>1318</v>
      </c>
      <c r="F283" s="122">
        <v>0</v>
      </c>
      <c r="G283" s="122">
        <v>-9.7589949353091399</v>
      </c>
      <c r="H283" s="122"/>
      <c r="I283" s="122">
        <v>22706.241005064701</v>
      </c>
      <c r="J283" s="122">
        <v>146046542</v>
      </c>
      <c r="K283" s="56"/>
      <c r="L283" s="122"/>
      <c r="M283" s="124"/>
      <c r="N283" s="124"/>
      <c r="O283" s="124"/>
      <c r="P283" s="124"/>
      <c r="Q283" s="124"/>
      <c r="R283" s="124"/>
      <c r="S283" s="124"/>
      <c r="T283" s="125"/>
      <c r="U283" s="126"/>
      <c r="V283" s="125"/>
      <c r="W283" s="127"/>
      <c r="X283" s="127"/>
      <c r="Y283" s="127"/>
      <c r="AA283" s="129"/>
      <c r="AB283" s="129"/>
      <c r="AC283" s="129"/>
      <c r="AD283" s="130"/>
      <c r="AE283" s="129"/>
      <c r="AF283" s="129"/>
      <c r="AG283" s="129"/>
      <c r="AH283" s="129"/>
      <c r="AI283" s="129"/>
      <c r="AJ283" s="129"/>
      <c r="AK283" s="129"/>
      <c r="AM283" s="131"/>
    </row>
    <row r="284" spans="1:39" s="128" customFormat="1" ht="12.75" x14ac:dyDescent="0.2">
      <c r="A284" s="123" t="s">
        <v>629</v>
      </c>
      <c r="B284" s="122">
        <v>10151</v>
      </c>
      <c r="C284" s="122">
        <v>12391</v>
      </c>
      <c r="D284" s="122">
        <v>4041</v>
      </c>
      <c r="E284" s="122">
        <v>2104</v>
      </c>
      <c r="F284" s="122">
        <v>0</v>
      </c>
      <c r="G284" s="122">
        <v>-9.7589949353091399</v>
      </c>
      <c r="H284" s="122"/>
      <c r="I284" s="122">
        <v>18526.241005064701</v>
      </c>
      <c r="J284" s="122">
        <v>188059872</v>
      </c>
      <c r="K284" s="56"/>
      <c r="L284" s="122"/>
      <c r="M284" s="124"/>
      <c r="N284" s="124"/>
      <c r="O284" s="124"/>
      <c r="P284" s="124"/>
      <c r="Q284" s="124"/>
      <c r="R284" s="124"/>
      <c r="S284" s="124"/>
      <c r="T284" s="125"/>
      <c r="U284" s="126"/>
      <c r="V284" s="125"/>
      <c r="W284" s="127"/>
      <c r="X284" s="127"/>
      <c r="Y284" s="127"/>
      <c r="AA284" s="129"/>
      <c r="AB284" s="129"/>
      <c r="AC284" s="129"/>
      <c r="AD284" s="130"/>
      <c r="AE284" s="129"/>
      <c r="AF284" s="129"/>
      <c r="AG284" s="129"/>
      <c r="AH284" s="129"/>
      <c r="AI284" s="129"/>
      <c r="AJ284" s="129"/>
      <c r="AK284" s="129"/>
      <c r="AM284" s="131"/>
    </row>
    <row r="285" spans="1:39" s="128" customFormat="1" ht="12.75" x14ac:dyDescent="0.2">
      <c r="A285" s="123" t="s">
        <v>630</v>
      </c>
      <c r="B285" s="122">
        <v>14845</v>
      </c>
      <c r="C285" s="122">
        <v>11864</v>
      </c>
      <c r="D285" s="122">
        <v>3792</v>
      </c>
      <c r="E285" s="122">
        <v>770</v>
      </c>
      <c r="F285" s="122">
        <v>0</v>
      </c>
      <c r="G285" s="122">
        <v>-9.7589949353091399</v>
      </c>
      <c r="H285" s="122"/>
      <c r="I285" s="122">
        <v>16416.241005064701</v>
      </c>
      <c r="J285" s="122">
        <v>243699098</v>
      </c>
      <c r="K285" s="56"/>
      <c r="L285" s="122"/>
      <c r="M285" s="124"/>
      <c r="N285" s="124"/>
      <c r="O285" s="124"/>
      <c r="P285" s="124"/>
      <c r="Q285" s="124"/>
      <c r="R285" s="124"/>
      <c r="S285" s="124"/>
      <c r="T285" s="125"/>
      <c r="U285" s="126"/>
      <c r="V285" s="125"/>
      <c r="W285" s="127"/>
      <c r="X285" s="127"/>
      <c r="Y285" s="127"/>
      <c r="AA285" s="129"/>
      <c r="AB285" s="129"/>
      <c r="AC285" s="129"/>
      <c r="AD285" s="130"/>
      <c r="AE285" s="129"/>
      <c r="AF285" s="129"/>
      <c r="AG285" s="129"/>
      <c r="AH285" s="129"/>
      <c r="AI285" s="129"/>
      <c r="AJ285" s="129"/>
      <c r="AK285" s="129"/>
      <c r="AM285" s="131"/>
    </row>
    <row r="286" spans="1:39" s="128" customFormat="1" ht="12.75" x14ac:dyDescent="0.2">
      <c r="A286" s="123" t="s">
        <v>631</v>
      </c>
      <c r="B286" s="122">
        <v>5404</v>
      </c>
      <c r="C286" s="122">
        <v>13457</v>
      </c>
      <c r="D286" s="122">
        <v>8146</v>
      </c>
      <c r="E286" s="122">
        <v>284</v>
      </c>
      <c r="F286" s="122">
        <v>0</v>
      </c>
      <c r="G286" s="122">
        <v>-9.7589949353091399</v>
      </c>
      <c r="H286" s="122"/>
      <c r="I286" s="122">
        <v>21877.241005064701</v>
      </c>
      <c r="J286" s="122">
        <v>118224610</v>
      </c>
      <c r="K286" s="56"/>
      <c r="L286" s="122"/>
      <c r="M286" s="124"/>
      <c r="N286" s="124"/>
      <c r="O286" s="124"/>
      <c r="P286" s="124"/>
      <c r="Q286" s="124"/>
      <c r="R286" s="124"/>
      <c r="S286" s="124"/>
      <c r="T286" s="125"/>
      <c r="U286" s="126"/>
      <c r="V286" s="125"/>
      <c r="W286" s="127"/>
      <c r="X286" s="127"/>
      <c r="Y286" s="127"/>
      <c r="AA286" s="129"/>
      <c r="AB286" s="129"/>
      <c r="AC286" s="129"/>
      <c r="AD286" s="130"/>
      <c r="AE286" s="129"/>
      <c r="AF286" s="129"/>
      <c r="AG286" s="129"/>
      <c r="AH286" s="129"/>
      <c r="AI286" s="129"/>
      <c r="AJ286" s="129"/>
      <c r="AK286" s="129"/>
      <c r="AM286" s="131"/>
    </row>
    <row r="287" spans="1:39" s="128" customFormat="1" ht="12.75" x14ac:dyDescent="0.2">
      <c r="A287" s="123" t="s">
        <v>632</v>
      </c>
      <c r="B287" s="122">
        <v>11752</v>
      </c>
      <c r="C287" s="122">
        <v>13991</v>
      </c>
      <c r="D287" s="122">
        <v>6319</v>
      </c>
      <c r="E287" s="122">
        <v>1765</v>
      </c>
      <c r="F287" s="122">
        <v>0</v>
      </c>
      <c r="G287" s="122">
        <v>-9.7589949353091399</v>
      </c>
      <c r="H287" s="122"/>
      <c r="I287" s="122">
        <v>22065.241005064701</v>
      </c>
      <c r="J287" s="122">
        <v>259310712</v>
      </c>
      <c r="K287" s="56"/>
      <c r="L287" s="122"/>
      <c r="M287" s="124"/>
      <c r="N287" s="124"/>
      <c r="O287" s="124"/>
      <c r="P287" s="124"/>
      <c r="Q287" s="124"/>
      <c r="R287" s="124"/>
      <c r="S287" s="124"/>
      <c r="T287" s="125"/>
      <c r="U287" s="126"/>
      <c r="V287" s="125"/>
      <c r="W287" s="127"/>
      <c r="X287" s="127"/>
      <c r="Y287" s="127"/>
      <c r="AA287" s="129"/>
      <c r="AB287" s="129"/>
      <c r="AC287" s="129"/>
      <c r="AD287" s="130"/>
      <c r="AE287" s="129"/>
      <c r="AF287" s="129"/>
      <c r="AG287" s="129"/>
      <c r="AH287" s="129"/>
      <c r="AI287" s="129"/>
      <c r="AJ287" s="129"/>
      <c r="AK287" s="129"/>
      <c r="AM287" s="131"/>
    </row>
    <row r="288" spans="1:39" s="128" customFormat="1" ht="12.75" x14ac:dyDescent="0.2">
      <c r="A288" s="123" t="s">
        <v>633</v>
      </c>
      <c r="B288" s="122">
        <v>10989</v>
      </c>
      <c r="C288" s="122">
        <v>13741</v>
      </c>
      <c r="D288" s="122">
        <v>-441</v>
      </c>
      <c r="E288" s="122">
        <v>1512</v>
      </c>
      <c r="F288" s="122">
        <v>0</v>
      </c>
      <c r="G288" s="122">
        <v>-9.7589949353091399</v>
      </c>
      <c r="H288" s="122"/>
      <c r="I288" s="122">
        <v>14802.241005064699</v>
      </c>
      <c r="J288" s="122">
        <v>162661826</v>
      </c>
      <c r="K288" s="56"/>
      <c r="L288" s="122"/>
      <c r="M288" s="124"/>
      <c r="N288" s="124"/>
      <c r="O288" s="124"/>
      <c r="P288" s="124"/>
      <c r="Q288" s="124"/>
      <c r="R288" s="124"/>
      <c r="S288" s="124"/>
      <c r="T288" s="125"/>
      <c r="U288" s="126"/>
      <c r="V288" s="125"/>
      <c r="W288" s="127"/>
      <c r="X288" s="127"/>
      <c r="Y288" s="127"/>
      <c r="AA288" s="129"/>
      <c r="AB288" s="129"/>
      <c r="AC288" s="129"/>
      <c r="AD288" s="130"/>
      <c r="AE288" s="129"/>
      <c r="AF288" s="129"/>
      <c r="AG288" s="129"/>
      <c r="AH288" s="129"/>
      <c r="AI288" s="129"/>
      <c r="AJ288" s="129"/>
      <c r="AK288" s="129"/>
      <c r="AM288" s="131"/>
    </row>
    <row r="289" spans="1:39" s="128" customFormat="1" ht="12.75" x14ac:dyDescent="0.2">
      <c r="A289" s="123" t="s">
        <v>634</v>
      </c>
      <c r="B289" s="122">
        <v>61633</v>
      </c>
      <c r="C289" s="122">
        <v>9062</v>
      </c>
      <c r="D289" s="122">
        <v>-1622</v>
      </c>
      <c r="E289" s="122">
        <v>341</v>
      </c>
      <c r="F289" s="122">
        <v>0</v>
      </c>
      <c r="G289" s="122">
        <v>-9.7589949353091399</v>
      </c>
      <c r="H289" s="122"/>
      <c r="I289" s="122">
        <v>7771.2410050646904</v>
      </c>
      <c r="J289" s="122">
        <v>478964897</v>
      </c>
      <c r="K289" s="56"/>
      <c r="L289" s="122"/>
      <c r="M289" s="124"/>
      <c r="N289" s="124"/>
      <c r="O289" s="124"/>
      <c r="P289" s="124"/>
      <c r="Q289" s="124"/>
      <c r="R289" s="124"/>
      <c r="S289" s="124"/>
      <c r="T289" s="125"/>
      <c r="U289" s="126"/>
      <c r="V289" s="125"/>
      <c r="W289" s="127"/>
      <c r="X289" s="127"/>
      <c r="Y289" s="127"/>
      <c r="AA289" s="129"/>
      <c r="AB289" s="129"/>
      <c r="AC289" s="129"/>
      <c r="AD289" s="130"/>
      <c r="AE289" s="129"/>
      <c r="AF289" s="129"/>
      <c r="AG289" s="129"/>
      <c r="AH289" s="129"/>
      <c r="AI289" s="129"/>
      <c r="AJ289" s="129"/>
      <c r="AK289" s="129"/>
      <c r="AM289" s="131"/>
    </row>
    <row r="290" spans="1:39" s="128" customFormat="1" ht="18.75" customHeight="1" x14ac:dyDescent="0.2">
      <c r="A290" s="18" t="s">
        <v>635</v>
      </c>
      <c r="B290" s="19"/>
      <c r="C290" s="19"/>
      <c r="D290" s="19"/>
      <c r="E290" s="19"/>
      <c r="F290" s="19"/>
      <c r="G290" s="19"/>
      <c r="H290" s="19"/>
      <c r="I290" s="122"/>
      <c r="J290" s="122"/>
      <c r="K290" s="56"/>
      <c r="L290" s="122"/>
      <c r="M290" s="124"/>
      <c r="N290" s="124"/>
      <c r="O290" s="124"/>
      <c r="P290" s="124"/>
      <c r="Q290" s="124"/>
      <c r="R290" s="124"/>
      <c r="S290" s="124"/>
      <c r="T290" s="125"/>
      <c r="U290" s="126"/>
      <c r="V290" s="125"/>
      <c r="W290" s="127"/>
      <c r="X290" s="127"/>
      <c r="Y290" s="127"/>
      <c r="AA290" s="129"/>
      <c r="AB290" s="129"/>
      <c r="AC290" s="129"/>
      <c r="AD290" s="130"/>
      <c r="AE290" s="129"/>
      <c r="AF290" s="129"/>
      <c r="AG290" s="129"/>
      <c r="AH290" s="129"/>
      <c r="AI290" s="129"/>
      <c r="AJ290" s="129"/>
      <c r="AK290" s="129"/>
      <c r="AM290" s="131"/>
    </row>
    <row r="291" spans="1:39" s="128" customFormat="1" ht="12.75" x14ac:dyDescent="0.2">
      <c r="A291" s="123" t="s">
        <v>636</v>
      </c>
      <c r="B291" s="122">
        <v>2455</v>
      </c>
      <c r="C291" s="122">
        <v>15463</v>
      </c>
      <c r="D291" s="122">
        <v>10011</v>
      </c>
      <c r="E291" s="122">
        <v>432</v>
      </c>
      <c r="F291" s="122">
        <v>0</v>
      </c>
      <c r="G291" s="122">
        <v>-9.7589949353091399</v>
      </c>
      <c r="H291" s="122"/>
      <c r="I291" s="122">
        <v>25896.241005064701</v>
      </c>
      <c r="J291" s="122">
        <v>63575272</v>
      </c>
      <c r="K291" s="56"/>
      <c r="L291" s="122"/>
      <c r="M291" s="124"/>
      <c r="N291" s="124"/>
      <c r="O291" s="124"/>
      <c r="P291" s="124"/>
      <c r="Q291" s="124"/>
      <c r="R291" s="124"/>
      <c r="S291" s="124"/>
      <c r="T291" s="125"/>
      <c r="U291" s="126"/>
      <c r="V291" s="125"/>
      <c r="W291" s="127"/>
      <c r="X291" s="127"/>
      <c r="Y291" s="127"/>
      <c r="AA291" s="129"/>
      <c r="AB291" s="129"/>
      <c r="AC291" s="129"/>
      <c r="AD291" s="130"/>
      <c r="AE291" s="129"/>
      <c r="AF291" s="129"/>
      <c r="AG291" s="129"/>
      <c r="AH291" s="129"/>
      <c r="AI291" s="129"/>
      <c r="AJ291" s="129"/>
      <c r="AK291" s="129"/>
      <c r="AM291" s="131"/>
    </row>
    <row r="292" spans="1:39" s="128" customFormat="1" ht="12.75" x14ac:dyDescent="0.2">
      <c r="A292" s="123" t="s">
        <v>637</v>
      </c>
      <c r="B292" s="122">
        <v>2724</v>
      </c>
      <c r="C292" s="122">
        <v>13859</v>
      </c>
      <c r="D292" s="122">
        <v>10478</v>
      </c>
      <c r="E292" s="122">
        <v>2165</v>
      </c>
      <c r="F292" s="122">
        <v>0</v>
      </c>
      <c r="G292" s="122">
        <v>-9.7589949353091399</v>
      </c>
      <c r="H292" s="122"/>
      <c r="I292" s="122">
        <v>26492.241005064701</v>
      </c>
      <c r="J292" s="122">
        <v>72164864</v>
      </c>
      <c r="K292" s="56"/>
      <c r="L292" s="122"/>
      <c r="M292" s="124"/>
      <c r="N292" s="124"/>
      <c r="O292" s="124"/>
      <c r="P292" s="124"/>
      <c r="Q292" s="124"/>
      <c r="R292" s="124"/>
      <c r="S292" s="124"/>
      <c r="T292" s="125"/>
      <c r="U292" s="126"/>
      <c r="V292" s="125"/>
      <c r="W292" s="127"/>
      <c r="X292" s="127"/>
      <c r="Y292" s="127"/>
      <c r="AA292" s="129"/>
      <c r="AB292" s="129"/>
      <c r="AC292" s="129"/>
      <c r="AD292" s="130"/>
      <c r="AE292" s="129"/>
      <c r="AF292" s="129"/>
      <c r="AG292" s="129"/>
      <c r="AH292" s="129"/>
      <c r="AI292" s="129"/>
      <c r="AJ292" s="129"/>
      <c r="AK292" s="129"/>
      <c r="AM292" s="131"/>
    </row>
    <row r="293" spans="1:39" s="128" customFormat="1" ht="12.75" x14ac:dyDescent="0.2">
      <c r="A293" s="123" t="s">
        <v>638</v>
      </c>
      <c r="B293" s="122">
        <v>12214</v>
      </c>
      <c r="C293" s="122">
        <v>10537</v>
      </c>
      <c r="D293" s="122">
        <v>2449</v>
      </c>
      <c r="E293" s="122">
        <v>1792</v>
      </c>
      <c r="F293" s="122">
        <v>0</v>
      </c>
      <c r="G293" s="122">
        <v>-9.7589949353091399</v>
      </c>
      <c r="H293" s="122"/>
      <c r="I293" s="122">
        <v>14768.241005064699</v>
      </c>
      <c r="J293" s="122">
        <v>180379296</v>
      </c>
      <c r="K293" s="56"/>
      <c r="L293" s="122"/>
      <c r="M293" s="124"/>
      <c r="N293" s="124"/>
      <c r="O293" s="124"/>
      <c r="P293" s="124"/>
      <c r="Q293" s="124"/>
      <c r="R293" s="124"/>
      <c r="S293" s="124"/>
      <c r="T293" s="125"/>
      <c r="U293" s="126"/>
      <c r="V293" s="125"/>
      <c r="W293" s="127"/>
      <c r="X293" s="127"/>
      <c r="Y293" s="127"/>
      <c r="AA293" s="129"/>
      <c r="AB293" s="129"/>
      <c r="AC293" s="129"/>
      <c r="AD293" s="130"/>
      <c r="AE293" s="129"/>
      <c r="AF293" s="129"/>
      <c r="AG293" s="129"/>
      <c r="AH293" s="129"/>
      <c r="AI293" s="129"/>
      <c r="AJ293" s="129"/>
      <c r="AK293" s="129"/>
      <c r="AM293" s="131"/>
    </row>
    <row r="294" spans="1:39" s="128" customFormat="1" ht="12.75" x14ac:dyDescent="0.2">
      <c r="A294" s="123" t="s">
        <v>639</v>
      </c>
      <c r="B294" s="122">
        <v>3101</v>
      </c>
      <c r="C294" s="122">
        <v>9391</v>
      </c>
      <c r="D294" s="122">
        <v>6440</v>
      </c>
      <c r="E294" s="122">
        <v>2023</v>
      </c>
      <c r="F294" s="122">
        <v>0</v>
      </c>
      <c r="G294" s="122">
        <v>-9.7589949353091399</v>
      </c>
      <c r="H294" s="122"/>
      <c r="I294" s="122">
        <v>17844.241005064701</v>
      </c>
      <c r="J294" s="122">
        <v>55334991</v>
      </c>
      <c r="K294" s="56"/>
      <c r="L294" s="122"/>
      <c r="M294" s="124"/>
      <c r="N294" s="124"/>
      <c r="O294" s="124"/>
      <c r="P294" s="124"/>
      <c r="Q294" s="124"/>
      <c r="R294" s="124"/>
      <c r="S294" s="124"/>
      <c r="T294" s="125"/>
      <c r="U294" s="126"/>
      <c r="V294" s="125"/>
      <c r="W294" s="127"/>
      <c r="X294" s="127"/>
      <c r="Y294" s="127"/>
      <c r="AA294" s="129"/>
      <c r="AB294" s="129"/>
      <c r="AC294" s="129"/>
      <c r="AD294" s="130"/>
      <c r="AE294" s="129"/>
      <c r="AF294" s="129"/>
      <c r="AG294" s="129"/>
      <c r="AH294" s="129"/>
      <c r="AI294" s="129"/>
      <c r="AJ294" s="129"/>
      <c r="AK294" s="129"/>
      <c r="AM294" s="131"/>
    </row>
    <row r="295" spans="1:39" s="128" customFormat="1" ht="12.75" x14ac:dyDescent="0.2">
      <c r="A295" s="123" t="s">
        <v>640</v>
      </c>
      <c r="B295" s="122">
        <v>7112</v>
      </c>
      <c r="C295" s="122">
        <v>12467</v>
      </c>
      <c r="D295" s="122">
        <v>3933</v>
      </c>
      <c r="E295" s="122">
        <v>433</v>
      </c>
      <c r="F295" s="122">
        <v>0</v>
      </c>
      <c r="G295" s="122">
        <v>-9.7589949353091399</v>
      </c>
      <c r="H295" s="122"/>
      <c r="I295" s="122">
        <v>16823.241005064701</v>
      </c>
      <c r="J295" s="122">
        <v>119646890</v>
      </c>
      <c r="K295" s="56"/>
      <c r="L295" s="122"/>
      <c r="M295" s="124"/>
      <c r="N295" s="124"/>
      <c r="O295" s="124"/>
      <c r="P295" s="124"/>
      <c r="Q295" s="124"/>
      <c r="R295" s="124"/>
      <c r="S295" s="124"/>
      <c r="T295" s="125"/>
      <c r="U295" s="126"/>
      <c r="V295" s="125"/>
      <c r="W295" s="127"/>
      <c r="X295" s="127"/>
      <c r="Y295" s="127"/>
      <c r="AA295" s="129"/>
      <c r="AB295" s="129"/>
      <c r="AC295" s="129"/>
      <c r="AD295" s="130"/>
      <c r="AE295" s="129"/>
      <c r="AF295" s="129"/>
      <c r="AG295" s="129"/>
      <c r="AH295" s="129"/>
      <c r="AI295" s="129"/>
      <c r="AJ295" s="129"/>
      <c r="AK295" s="129"/>
      <c r="AM295" s="131"/>
    </row>
    <row r="296" spans="1:39" s="128" customFormat="1" ht="12.75" x14ac:dyDescent="0.2">
      <c r="A296" s="123" t="s">
        <v>641</v>
      </c>
      <c r="B296" s="122">
        <v>4119</v>
      </c>
      <c r="C296" s="122">
        <v>12380</v>
      </c>
      <c r="D296" s="122">
        <v>6934</v>
      </c>
      <c r="E296" s="122">
        <v>1367</v>
      </c>
      <c r="F296" s="122">
        <v>0</v>
      </c>
      <c r="G296" s="122">
        <v>-9.7589949353091399</v>
      </c>
      <c r="H296" s="122"/>
      <c r="I296" s="122">
        <v>20671.241005064701</v>
      </c>
      <c r="J296" s="122">
        <v>85144842</v>
      </c>
      <c r="K296" s="56"/>
      <c r="L296" s="122"/>
      <c r="M296" s="124"/>
      <c r="N296" s="124"/>
      <c r="O296" s="124"/>
      <c r="P296" s="124"/>
      <c r="Q296" s="124"/>
      <c r="R296" s="124"/>
      <c r="S296" s="124"/>
      <c r="T296" s="125"/>
      <c r="U296" s="132"/>
      <c r="V296" s="125"/>
      <c r="W296" s="127"/>
      <c r="X296" s="127"/>
      <c r="Y296" s="127"/>
      <c r="AA296" s="129"/>
      <c r="AB296" s="129"/>
      <c r="AC296" s="129"/>
      <c r="AD296" s="130"/>
      <c r="AE296" s="129"/>
      <c r="AF296" s="129"/>
      <c r="AG296" s="129"/>
      <c r="AH296" s="129"/>
      <c r="AI296" s="129"/>
      <c r="AJ296" s="129"/>
      <c r="AK296" s="129"/>
      <c r="AM296" s="131"/>
    </row>
    <row r="297" spans="1:39" s="128" customFormat="1" ht="12.75" x14ac:dyDescent="0.2">
      <c r="A297" s="123" t="s">
        <v>642</v>
      </c>
      <c r="B297" s="122">
        <v>6798</v>
      </c>
      <c r="C297" s="122">
        <v>11778</v>
      </c>
      <c r="D297" s="122">
        <v>3285</v>
      </c>
      <c r="E297" s="122">
        <v>382</v>
      </c>
      <c r="F297" s="122">
        <v>0</v>
      </c>
      <c r="G297" s="122">
        <v>-9.7589949353091399</v>
      </c>
      <c r="H297" s="122"/>
      <c r="I297" s="122">
        <v>15435.241005064699</v>
      </c>
      <c r="J297" s="122">
        <v>104928768</v>
      </c>
      <c r="K297" s="56"/>
      <c r="L297" s="122"/>
      <c r="M297" s="124"/>
      <c r="N297" s="124"/>
      <c r="O297" s="124"/>
      <c r="P297" s="124"/>
      <c r="Q297" s="124"/>
      <c r="R297" s="124"/>
      <c r="S297" s="124"/>
      <c r="T297" s="125"/>
      <c r="U297" s="133"/>
      <c r="V297" s="125"/>
      <c r="W297" s="127"/>
      <c r="X297" s="127"/>
      <c r="Y297" s="127"/>
      <c r="AA297" s="129"/>
      <c r="AB297" s="129"/>
      <c r="AC297" s="129"/>
      <c r="AD297" s="130"/>
      <c r="AE297" s="129"/>
      <c r="AF297" s="129"/>
      <c r="AG297" s="129"/>
      <c r="AH297" s="129"/>
      <c r="AI297" s="129"/>
      <c r="AJ297" s="129"/>
      <c r="AK297" s="129"/>
      <c r="AM297" s="131"/>
    </row>
    <row r="298" spans="1:39" s="128" customFormat="1" ht="12.75" x14ac:dyDescent="0.2">
      <c r="A298" s="123" t="s">
        <v>643</v>
      </c>
      <c r="B298" s="122">
        <v>72149</v>
      </c>
      <c r="C298" s="122">
        <v>8386</v>
      </c>
      <c r="D298" s="122">
        <v>-533</v>
      </c>
      <c r="E298" s="122">
        <v>121</v>
      </c>
      <c r="F298" s="122">
        <v>0</v>
      </c>
      <c r="G298" s="122">
        <v>-9.7589949353091399</v>
      </c>
      <c r="H298" s="122"/>
      <c r="I298" s="122">
        <v>7964.2410050646904</v>
      </c>
      <c r="J298" s="122">
        <v>574612024</v>
      </c>
      <c r="K298" s="56"/>
      <c r="L298" s="122"/>
      <c r="M298" s="124"/>
      <c r="N298" s="124"/>
      <c r="O298" s="124"/>
      <c r="P298" s="124"/>
      <c r="Q298" s="124"/>
      <c r="R298" s="124"/>
      <c r="S298" s="124"/>
      <c r="T298" s="125"/>
      <c r="U298" s="126"/>
      <c r="V298" s="125"/>
      <c r="W298" s="127"/>
      <c r="X298" s="127"/>
      <c r="Y298" s="127"/>
      <c r="AA298" s="129"/>
      <c r="AB298" s="129"/>
      <c r="AC298" s="129"/>
      <c r="AD298" s="130"/>
      <c r="AE298" s="129"/>
      <c r="AF298" s="129"/>
      <c r="AG298" s="129"/>
      <c r="AH298" s="129"/>
      <c r="AI298" s="129"/>
      <c r="AJ298" s="129"/>
      <c r="AK298" s="129"/>
      <c r="AM298" s="131"/>
    </row>
    <row r="299" spans="1:39" s="128" customFormat="1" ht="12.75" x14ac:dyDescent="0.2">
      <c r="A299" s="123" t="s">
        <v>644</v>
      </c>
      <c r="B299" s="122">
        <v>2541</v>
      </c>
      <c r="C299" s="122">
        <v>14081</v>
      </c>
      <c r="D299" s="122">
        <v>11603</v>
      </c>
      <c r="E299" s="122">
        <v>2236</v>
      </c>
      <c r="F299" s="122">
        <v>0</v>
      </c>
      <c r="G299" s="122">
        <v>-9.7589949353091399</v>
      </c>
      <c r="H299" s="122"/>
      <c r="I299" s="122">
        <v>27910.241005064701</v>
      </c>
      <c r="J299" s="122">
        <v>70919922</v>
      </c>
      <c r="K299" s="56"/>
      <c r="L299" s="122"/>
      <c r="M299" s="124"/>
      <c r="N299" s="124"/>
      <c r="O299" s="124"/>
      <c r="P299" s="124"/>
      <c r="Q299" s="124"/>
      <c r="R299" s="124"/>
      <c r="S299" s="124"/>
      <c r="T299" s="125"/>
      <c r="U299" s="132"/>
      <c r="V299" s="125"/>
      <c r="W299" s="127"/>
      <c r="X299" s="127"/>
      <c r="Y299" s="127"/>
      <c r="AA299" s="129"/>
      <c r="AB299" s="129"/>
      <c r="AC299" s="129"/>
      <c r="AD299" s="130"/>
      <c r="AE299" s="129"/>
      <c r="AF299" s="129"/>
      <c r="AG299" s="129"/>
      <c r="AH299" s="129"/>
      <c r="AI299" s="129"/>
      <c r="AJ299" s="129"/>
      <c r="AK299" s="129"/>
      <c r="AM299" s="131"/>
    </row>
    <row r="300" spans="1:39" s="128" customFormat="1" ht="12.75" x14ac:dyDescent="0.2">
      <c r="A300" s="123" t="s">
        <v>645</v>
      </c>
      <c r="B300" s="122">
        <v>5906</v>
      </c>
      <c r="C300" s="122">
        <v>12706</v>
      </c>
      <c r="D300" s="122">
        <v>5671</v>
      </c>
      <c r="E300" s="122">
        <v>3153</v>
      </c>
      <c r="F300" s="122">
        <v>0</v>
      </c>
      <c r="G300" s="122">
        <v>-9.7589949353091399</v>
      </c>
      <c r="H300" s="122"/>
      <c r="I300" s="122">
        <v>21520.241005064701</v>
      </c>
      <c r="J300" s="122">
        <v>127098543</v>
      </c>
      <c r="K300" s="56"/>
      <c r="L300" s="122"/>
      <c r="M300" s="124"/>
      <c r="N300" s="124"/>
      <c r="O300" s="124"/>
      <c r="P300" s="124"/>
      <c r="Q300" s="124"/>
      <c r="R300" s="124"/>
      <c r="S300" s="124"/>
      <c r="T300" s="125"/>
      <c r="U300" s="126"/>
      <c r="V300" s="125"/>
      <c r="W300" s="127"/>
      <c r="X300" s="127"/>
      <c r="Y300" s="127"/>
      <c r="AA300" s="129"/>
      <c r="AB300" s="129"/>
      <c r="AC300" s="129"/>
      <c r="AD300" s="130"/>
      <c r="AE300" s="129"/>
      <c r="AF300" s="129"/>
      <c r="AG300" s="129"/>
      <c r="AH300" s="129"/>
      <c r="AI300" s="129"/>
      <c r="AJ300" s="129"/>
      <c r="AK300" s="129"/>
      <c r="AM300" s="131"/>
    </row>
    <row r="301" spans="1:39" s="128" customFormat="1" ht="12.75" x14ac:dyDescent="0.2">
      <c r="A301" s="123" t="s">
        <v>646</v>
      </c>
      <c r="B301" s="122">
        <v>122577</v>
      </c>
      <c r="C301" s="122">
        <v>7583</v>
      </c>
      <c r="D301" s="122">
        <v>-5214</v>
      </c>
      <c r="E301" s="122">
        <v>0</v>
      </c>
      <c r="F301" s="122">
        <v>0</v>
      </c>
      <c r="G301" s="122">
        <v>-9.7589949353091399</v>
      </c>
      <c r="H301" s="122"/>
      <c r="I301" s="122">
        <v>2359.2410050646899</v>
      </c>
      <c r="J301" s="122">
        <v>289188685</v>
      </c>
      <c r="K301" s="56"/>
      <c r="L301" s="122"/>
      <c r="M301" s="124"/>
      <c r="N301" s="124"/>
      <c r="O301" s="124"/>
      <c r="P301" s="124"/>
      <c r="Q301" s="124"/>
      <c r="R301" s="124"/>
      <c r="S301" s="124"/>
      <c r="T301" s="125"/>
      <c r="U301" s="133"/>
      <c r="V301" s="125"/>
      <c r="W301" s="127"/>
      <c r="X301" s="127"/>
      <c r="Y301" s="127"/>
      <c r="AA301" s="129"/>
      <c r="AB301" s="129"/>
      <c r="AC301" s="129"/>
      <c r="AD301" s="130"/>
      <c r="AE301" s="129"/>
      <c r="AF301" s="129"/>
      <c r="AG301" s="129"/>
      <c r="AH301" s="129"/>
      <c r="AI301" s="129"/>
      <c r="AJ301" s="129"/>
      <c r="AK301" s="129"/>
      <c r="AM301" s="131"/>
    </row>
    <row r="302" spans="1:39" s="128" customFormat="1" ht="12.75" x14ac:dyDescent="0.2">
      <c r="A302" s="123" t="s">
        <v>647</v>
      </c>
      <c r="B302" s="122">
        <v>6739</v>
      </c>
      <c r="C302" s="122">
        <v>15018</v>
      </c>
      <c r="D302" s="122">
        <v>9255</v>
      </c>
      <c r="E302" s="122">
        <v>2382</v>
      </c>
      <c r="F302" s="122">
        <v>0</v>
      </c>
      <c r="G302" s="122">
        <v>-9.7589949353091399</v>
      </c>
      <c r="H302" s="122"/>
      <c r="I302" s="122">
        <v>26645.241005064701</v>
      </c>
      <c r="J302" s="122">
        <v>179562279</v>
      </c>
      <c r="K302" s="56"/>
      <c r="L302" s="122"/>
      <c r="M302" s="124"/>
      <c r="N302" s="124"/>
      <c r="O302" s="124"/>
      <c r="P302" s="124"/>
      <c r="Q302" s="124"/>
      <c r="R302" s="124"/>
      <c r="S302" s="124"/>
      <c r="T302" s="125"/>
      <c r="U302" s="133"/>
      <c r="V302" s="125"/>
      <c r="W302" s="127"/>
      <c r="X302" s="127"/>
      <c r="Y302" s="127"/>
      <c r="AA302" s="129"/>
      <c r="AB302" s="129"/>
      <c r="AC302" s="129"/>
      <c r="AD302" s="130"/>
      <c r="AE302" s="129"/>
      <c r="AF302" s="129"/>
      <c r="AG302" s="129"/>
      <c r="AH302" s="129"/>
      <c r="AI302" s="129"/>
      <c r="AJ302" s="129"/>
      <c r="AK302" s="129"/>
      <c r="AM302" s="131"/>
    </row>
    <row r="303" spans="1:39" s="128" customFormat="1" ht="12.75" x14ac:dyDescent="0.2">
      <c r="A303" s="123" t="s">
        <v>648</v>
      </c>
      <c r="B303" s="122">
        <v>5408</v>
      </c>
      <c r="C303" s="122">
        <v>13534</v>
      </c>
      <c r="D303" s="122">
        <v>5935</v>
      </c>
      <c r="E303" s="122">
        <v>385</v>
      </c>
      <c r="F303" s="122">
        <v>0</v>
      </c>
      <c r="G303" s="122">
        <v>-9.7589949353091399</v>
      </c>
      <c r="H303" s="122"/>
      <c r="I303" s="122">
        <v>19844.241005064701</v>
      </c>
      <c r="J303" s="122">
        <v>107317655</v>
      </c>
      <c r="K303" s="56"/>
      <c r="L303" s="122"/>
      <c r="M303" s="124"/>
      <c r="N303" s="124"/>
      <c r="O303" s="124"/>
      <c r="P303" s="124"/>
      <c r="Q303" s="124"/>
      <c r="R303" s="124"/>
      <c r="S303" s="124"/>
      <c r="T303" s="125"/>
      <c r="U303" s="133"/>
      <c r="V303" s="125"/>
      <c r="W303" s="127"/>
      <c r="X303" s="127"/>
      <c r="Y303" s="127"/>
      <c r="AA303" s="129"/>
      <c r="AB303" s="129"/>
      <c r="AC303" s="129"/>
      <c r="AD303" s="130"/>
      <c r="AE303" s="129"/>
      <c r="AF303" s="129"/>
      <c r="AG303" s="129"/>
      <c r="AH303" s="129"/>
      <c r="AI303" s="129"/>
      <c r="AJ303" s="129"/>
      <c r="AK303" s="129"/>
      <c r="AM303" s="131"/>
    </row>
    <row r="304" spans="1:39" s="128" customFormat="1" ht="12.75" x14ac:dyDescent="0.2">
      <c r="A304" s="123" t="s">
        <v>649</v>
      </c>
      <c r="B304" s="122">
        <v>8685</v>
      </c>
      <c r="C304" s="122">
        <v>10802</v>
      </c>
      <c r="D304" s="122">
        <v>1550</v>
      </c>
      <c r="E304" s="122">
        <v>499</v>
      </c>
      <c r="F304" s="122">
        <v>0</v>
      </c>
      <c r="G304" s="122">
        <v>-9.7589949353091399</v>
      </c>
      <c r="H304" s="122"/>
      <c r="I304" s="122">
        <v>12841.241005064699</v>
      </c>
      <c r="J304" s="122">
        <v>111526178</v>
      </c>
      <c r="K304" s="56"/>
      <c r="L304" s="122"/>
      <c r="M304" s="124"/>
      <c r="N304" s="124"/>
      <c r="O304" s="124"/>
      <c r="P304" s="124"/>
      <c r="Q304" s="124"/>
      <c r="R304" s="124"/>
      <c r="S304" s="124"/>
      <c r="T304" s="125"/>
      <c r="U304" s="133"/>
      <c r="V304" s="125"/>
      <c r="W304" s="127"/>
      <c r="X304" s="127"/>
      <c r="Y304" s="127"/>
      <c r="AA304" s="129"/>
      <c r="AB304" s="129"/>
      <c r="AC304" s="129"/>
      <c r="AD304" s="130"/>
      <c r="AE304" s="129"/>
      <c r="AF304" s="129"/>
      <c r="AG304" s="129"/>
      <c r="AH304" s="129"/>
      <c r="AI304" s="129"/>
      <c r="AJ304" s="129"/>
      <c r="AK304" s="129"/>
      <c r="AM304" s="131"/>
    </row>
    <row r="305" spans="1:39" s="128" customFormat="1" ht="12.75" x14ac:dyDescent="0.2">
      <c r="A305" s="123" t="s">
        <v>650</v>
      </c>
      <c r="B305" s="122">
        <v>2827</v>
      </c>
      <c r="C305" s="122">
        <v>15063</v>
      </c>
      <c r="D305" s="122">
        <v>11864</v>
      </c>
      <c r="E305" s="122">
        <v>2032</v>
      </c>
      <c r="F305" s="122">
        <v>0</v>
      </c>
      <c r="G305" s="122">
        <v>-9.7589949353091399</v>
      </c>
      <c r="H305" s="122"/>
      <c r="I305" s="122">
        <v>28949.241005064701</v>
      </c>
      <c r="J305" s="122">
        <v>81839504</v>
      </c>
      <c r="K305" s="56"/>
      <c r="L305" s="122"/>
      <c r="M305" s="124"/>
      <c r="N305" s="124"/>
      <c r="O305" s="124"/>
      <c r="P305" s="124"/>
      <c r="Q305" s="124"/>
      <c r="R305" s="124"/>
      <c r="S305" s="124"/>
      <c r="T305" s="125"/>
      <c r="U305" s="126"/>
      <c r="V305" s="125"/>
      <c r="W305" s="127"/>
      <c r="X305" s="127"/>
      <c r="Y305" s="127"/>
      <c r="AA305" s="129"/>
      <c r="AB305" s="129"/>
      <c r="AC305" s="129"/>
      <c r="AD305" s="130"/>
      <c r="AE305" s="129"/>
      <c r="AF305" s="129"/>
      <c r="AG305" s="129"/>
      <c r="AH305" s="129"/>
      <c r="AI305" s="129"/>
      <c r="AJ305" s="129"/>
      <c r="AK305" s="129"/>
      <c r="AM305" s="131"/>
    </row>
    <row r="306" spans="1:39" s="128" customFormat="1" ht="18.75" customHeight="1" x14ac:dyDescent="0.2">
      <c r="A306" s="18" t="s">
        <v>651</v>
      </c>
      <c r="B306" s="19"/>
      <c r="C306" s="19"/>
      <c r="D306" s="19"/>
      <c r="E306" s="19"/>
      <c r="F306" s="19"/>
      <c r="G306" s="19"/>
      <c r="H306" s="19"/>
      <c r="I306" s="122"/>
      <c r="J306" s="122"/>
      <c r="K306" s="56"/>
      <c r="L306" s="122"/>
      <c r="M306" s="124"/>
      <c r="N306" s="124"/>
      <c r="O306" s="124"/>
      <c r="P306" s="124"/>
      <c r="Q306" s="124"/>
      <c r="R306" s="124"/>
      <c r="S306" s="124"/>
      <c r="T306" s="125"/>
      <c r="U306" s="126"/>
      <c r="V306" s="125"/>
      <c r="W306" s="127"/>
      <c r="X306" s="127"/>
      <c r="Y306" s="127"/>
      <c r="AA306" s="129"/>
      <c r="AB306" s="129"/>
      <c r="AC306" s="129"/>
      <c r="AD306" s="130"/>
      <c r="AE306" s="129"/>
      <c r="AF306" s="129"/>
      <c r="AG306" s="129"/>
      <c r="AH306" s="129"/>
      <c r="AI306" s="129"/>
      <c r="AJ306" s="129"/>
      <c r="AK306" s="129"/>
      <c r="AM306" s="131"/>
    </row>
    <row r="307" spans="1:39" s="128" customFormat="1" ht="12.75" x14ac:dyDescent="0.2">
      <c r="A307" s="123" t="s">
        <v>652</v>
      </c>
      <c r="B307" s="122">
        <v>2885</v>
      </c>
      <c r="C307" s="122">
        <v>9557</v>
      </c>
      <c r="D307" s="122">
        <v>6034</v>
      </c>
      <c r="E307" s="122">
        <v>2348</v>
      </c>
      <c r="F307" s="122">
        <v>0</v>
      </c>
      <c r="G307" s="122">
        <v>-9.7589949353091399</v>
      </c>
      <c r="H307" s="122"/>
      <c r="I307" s="122">
        <v>17929.241005064701</v>
      </c>
      <c r="J307" s="122">
        <v>51725860</v>
      </c>
      <c r="K307" s="56"/>
      <c r="L307" s="122"/>
      <c r="M307" s="124"/>
      <c r="N307" s="124"/>
      <c r="O307" s="124"/>
      <c r="P307" s="124"/>
      <c r="Q307" s="124"/>
      <c r="R307" s="124"/>
      <c r="S307" s="124"/>
      <c r="T307" s="125"/>
      <c r="U307" s="133"/>
      <c r="V307" s="125"/>
      <c r="W307" s="127"/>
      <c r="X307" s="127"/>
      <c r="Y307" s="127"/>
      <c r="AA307" s="129"/>
      <c r="AB307" s="129"/>
      <c r="AC307" s="129"/>
      <c r="AD307" s="130"/>
      <c r="AE307" s="129"/>
      <c r="AF307" s="129"/>
      <c r="AG307" s="129"/>
      <c r="AH307" s="129"/>
      <c r="AI307" s="129"/>
      <c r="AJ307" s="129"/>
      <c r="AK307" s="129"/>
      <c r="AM307" s="131"/>
    </row>
    <row r="308" spans="1:39" s="128" customFormat="1" ht="12.75" x14ac:dyDescent="0.2">
      <c r="A308" s="123" t="s">
        <v>653</v>
      </c>
      <c r="B308" s="122">
        <v>6442</v>
      </c>
      <c r="C308" s="122">
        <v>9698</v>
      </c>
      <c r="D308" s="122">
        <v>4489</v>
      </c>
      <c r="E308" s="122">
        <v>2484</v>
      </c>
      <c r="F308" s="122">
        <v>0</v>
      </c>
      <c r="G308" s="122">
        <v>-9.7589949353091399</v>
      </c>
      <c r="H308" s="122"/>
      <c r="I308" s="122">
        <v>16661.241005064701</v>
      </c>
      <c r="J308" s="122">
        <v>107331715</v>
      </c>
      <c r="K308" s="56"/>
      <c r="L308" s="122"/>
      <c r="M308" s="124"/>
      <c r="N308" s="124"/>
      <c r="O308" s="124"/>
      <c r="P308" s="124"/>
      <c r="Q308" s="124"/>
      <c r="R308" s="124"/>
      <c r="S308" s="124"/>
      <c r="T308" s="125"/>
      <c r="U308" s="133"/>
      <c r="V308" s="125"/>
      <c r="W308" s="127"/>
      <c r="X308" s="127"/>
      <c r="Y308" s="127"/>
      <c r="AA308" s="129"/>
      <c r="AB308" s="129"/>
      <c r="AC308" s="129"/>
      <c r="AD308" s="130"/>
      <c r="AE308" s="129"/>
      <c r="AF308" s="129"/>
      <c r="AG308" s="129"/>
      <c r="AH308" s="129"/>
      <c r="AI308" s="129"/>
      <c r="AJ308" s="129"/>
      <c r="AK308" s="129"/>
      <c r="AM308" s="131"/>
    </row>
    <row r="309" spans="1:39" s="128" customFormat="1" ht="12.75" x14ac:dyDescent="0.2">
      <c r="A309" s="123" t="s">
        <v>654</v>
      </c>
      <c r="B309" s="122">
        <v>27969</v>
      </c>
      <c r="C309" s="122">
        <v>7881</v>
      </c>
      <c r="D309" s="122">
        <v>-1260</v>
      </c>
      <c r="E309" s="122">
        <v>2315</v>
      </c>
      <c r="F309" s="122">
        <v>0</v>
      </c>
      <c r="G309" s="122">
        <v>-9.7589949353091399</v>
      </c>
      <c r="H309" s="122"/>
      <c r="I309" s="122">
        <v>8926.2410050646904</v>
      </c>
      <c r="J309" s="122">
        <v>249658035</v>
      </c>
      <c r="K309" s="56"/>
      <c r="L309" s="122"/>
      <c r="M309" s="124"/>
      <c r="N309" s="124"/>
      <c r="O309" s="124"/>
      <c r="P309" s="124"/>
      <c r="Q309" s="124"/>
      <c r="R309" s="124"/>
      <c r="S309" s="124"/>
      <c r="T309" s="125"/>
      <c r="U309" s="133"/>
      <c r="V309" s="125"/>
      <c r="W309" s="127"/>
      <c r="X309" s="127"/>
      <c r="Y309" s="127"/>
      <c r="AA309" s="129"/>
      <c r="AB309" s="129"/>
      <c r="AC309" s="129"/>
      <c r="AD309" s="130"/>
      <c r="AE309" s="129"/>
      <c r="AF309" s="129"/>
      <c r="AG309" s="129"/>
      <c r="AH309" s="129"/>
      <c r="AI309" s="129"/>
      <c r="AJ309" s="129"/>
      <c r="AK309" s="129"/>
      <c r="AM309" s="131"/>
    </row>
    <row r="310" spans="1:39" s="128" customFormat="1" ht="12.75" x14ac:dyDescent="0.2">
      <c r="A310" s="123" t="s">
        <v>655</v>
      </c>
      <c r="B310" s="122">
        <v>17949</v>
      </c>
      <c r="C310" s="122">
        <v>-772</v>
      </c>
      <c r="D310" s="122">
        <v>-1607</v>
      </c>
      <c r="E310" s="122">
        <v>4942</v>
      </c>
      <c r="F310" s="122">
        <v>0</v>
      </c>
      <c r="G310" s="122">
        <v>-9.7589949353091399</v>
      </c>
      <c r="H310" s="122"/>
      <c r="I310" s="122">
        <v>2553.2410050646899</v>
      </c>
      <c r="J310" s="122">
        <v>45828123</v>
      </c>
      <c r="K310" s="56"/>
      <c r="L310" s="122"/>
      <c r="M310" s="124"/>
      <c r="N310" s="124"/>
      <c r="O310" s="124"/>
      <c r="P310" s="124"/>
      <c r="Q310" s="124"/>
      <c r="R310" s="124"/>
      <c r="S310" s="124"/>
      <c r="T310" s="125"/>
      <c r="U310" s="133"/>
      <c r="V310" s="125"/>
      <c r="W310" s="127"/>
      <c r="X310" s="127"/>
      <c r="Y310" s="127"/>
      <c r="AA310" s="129"/>
      <c r="AB310" s="129"/>
      <c r="AC310" s="129"/>
      <c r="AD310" s="130"/>
      <c r="AE310" s="129"/>
      <c r="AF310" s="129"/>
      <c r="AG310" s="129"/>
      <c r="AH310" s="129"/>
      <c r="AI310" s="129"/>
      <c r="AJ310" s="129"/>
      <c r="AK310" s="129"/>
      <c r="AM310" s="131"/>
    </row>
    <row r="311" spans="1:39" s="128" customFormat="1" ht="12.75" x14ac:dyDescent="0.2">
      <c r="A311" s="123" t="s">
        <v>656</v>
      </c>
      <c r="B311" s="122">
        <v>9878</v>
      </c>
      <c r="C311" s="122">
        <v>15681</v>
      </c>
      <c r="D311" s="122">
        <v>122</v>
      </c>
      <c r="E311" s="122">
        <v>3067</v>
      </c>
      <c r="F311" s="122">
        <v>0</v>
      </c>
      <c r="G311" s="122">
        <v>-9.7589949353091399</v>
      </c>
      <c r="H311" s="122"/>
      <c r="I311" s="122">
        <v>18860.241005064701</v>
      </c>
      <c r="J311" s="122">
        <v>186301461</v>
      </c>
      <c r="K311" s="56"/>
      <c r="L311" s="122"/>
      <c r="M311" s="124"/>
      <c r="N311" s="124"/>
      <c r="O311" s="124"/>
      <c r="P311" s="124"/>
      <c r="Q311" s="124"/>
      <c r="R311" s="124"/>
      <c r="S311" s="124"/>
      <c r="T311" s="125"/>
      <c r="U311" s="133"/>
      <c r="V311" s="125"/>
      <c r="W311" s="127"/>
      <c r="X311" s="127"/>
      <c r="Y311" s="127"/>
      <c r="AA311" s="129"/>
      <c r="AB311" s="129"/>
      <c r="AC311" s="129"/>
      <c r="AD311" s="130"/>
      <c r="AE311" s="129"/>
      <c r="AF311" s="129"/>
      <c r="AG311" s="129"/>
      <c r="AH311" s="129"/>
      <c r="AI311" s="129"/>
      <c r="AJ311" s="129"/>
      <c r="AK311" s="129"/>
      <c r="AM311" s="131"/>
    </row>
    <row r="312" spans="1:39" s="128" customFormat="1" ht="12.75" x14ac:dyDescent="0.2">
      <c r="A312" s="123" t="s">
        <v>657</v>
      </c>
      <c r="B312" s="122">
        <v>5061</v>
      </c>
      <c r="C312" s="122">
        <v>9185</v>
      </c>
      <c r="D312" s="122">
        <v>2839</v>
      </c>
      <c r="E312" s="122">
        <v>4364</v>
      </c>
      <c r="F312" s="122">
        <v>0</v>
      </c>
      <c r="G312" s="122">
        <v>-9.7589949353091399</v>
      </c>
      <c r="H312" s="122"/>
      <c r="I312" s="122">
        <v>16378.241005064699</v>
      </c>
      <c r="J312" s="122">
        <v>82890278</v>
      </c>
      <c r="K312" s="56"/>
      <c r="L312" s="122"/>
      <c r="M312" s="124"/>
      <c r="N312" s="124"/>
      <c r="O312" s="124"/>
      <c r="P312" s="124"/>
      <c r="Q312" s="124"/>
      <c r="R312" s="124"/>
      <c r="S312" s="124"/>
      <c r="T312" s="125"/>
      <c r="U312" s="133"/>
      <c r="V312" s="125"/>
      <c r="W312" s="127"/>
      <c r="X312" s="127"/>
      <c r="Y312" s="127"/>
      <c r="AA312" s="129"/>
      <c r="AB312" s="129"/>
      <c r="AC312" s="129"/>
      <c r="AD312" s="130"/>
      <c r="AE312" s="129"/>
      <c r="AF312" s="129"/>
      <c r="AG312" s="129"/>
      <c r="AH312" s="129"/>
      <c r="AI312" s="129"/>
      <c r="AJ312" s="129"/>
      <c r="AK312" s="129"/>
      <c r="AM312" s="131"/>
    </row>
    <row r="313" spans="1:39" s="128" customFormat="1" ht="12.75" x14ac:dyDescent="0.2">
      <c r="A313" s="123" t="s">
        <v>658</v>
      </c>
      <c r="B313" s="122">
        <v>16254</v>
      </c>
      <c r="C313" s="122">
        <v>8839</v>
      </c>
      <c r="D313" s="122">
        <v>183</v>
      </c>
      <c r="E313" s="122">
        <v>3018</v>
      </c>
      <c r="F313" s="122">
        <v>0</v>
      </c>
      <c r="G313" s="122">
        <v>-9.7589949353091399</v>
      </c>
      <c r="H313" s="122"/>
      <c r="I313" s="122">
        <v>12030.241005064699</v>
      </c>
      <c r="J313" s="122">
        <v>195539537</v>
      </c>
      <c r="K313" s="56"/>
      <c r="L313" s="122"/>
      <c r="M313" s="124"/>
      <c r="N313" s="124"/>
      <c r="O313" s="124"/>
      <c r="P313" s="124"/>
      <c r="Q313" s="124"/>
      <c r="R313" s="124"/>
      <c r="S313" s="124"/>
      <c r="T313" s="125"/>
      <c r="U313" s="133"/>
      <c r="V313" s="125"/>
      <c r="W313" s="127"/>
      <c r="X313" s="127"/>
      <c r="Y313" s="127"/>
      <c r="AA313" s="129"/>
      <c r="AB313" s="129"/>
      <c r="AC313" s="129"/>
      <c r="AD313" s="130"/>
      <c r="AE313" s="129"/>
      <c r="AF313" s="129"/>
      <c r="AG313" s="129"/>
      <c r="AH313" s="129"/>
      <c r="AI313" s="129"/>
      <c r="AJ313" s="129"/>
      <c r="AK313" s="129"/>
      <c r="AM313" s="131"/>
    </row>
    <row r="314" spans="1:39" s="128" customFormat="1" ht="12.75" x14ac:dyDescent="0.2">
      <c r="A314" s="123" t="s">
        <v>659</v>
      </c>
      <c r="B314" s="122">
        <v>23102</v>
      </c>
      <c r="C314" s="122">
        <v>-501</v>
      </c>
      <c r="D314" s="122">
        <v>-1870</v>
      </c>
      <c r="E314" s="122">
        <v>4746</v>
      </c>
      <c r="F314" s="122">
        <v>0</v>
      </c>
      <c r="G314" s="122">
        <v>-9.7589949353091399</v>
      </c>
      <c r="H314" s="122"/>
      <c r="I314" s="122">
        <v>2365.2410050646899</v>
      </c>
      <c r="J314" s="122">
        <v>54641798</v>
      </c>
      <c r="K314" s="56"/>
      <c r="L314" s="122"/>
      <c r="M314" s="124"/>
      <c r="N314" s="124"/>
      <c r="O314" s="124"/>
      <c r="P314" s="124"/>
      <c r="Q314" s="124"/>
      <c r="R314" s="124"/>
      <c r="S314" s="124"/>
      <c r="T314" s="125"/>
      <c r="U314" s="133"/>
      <c r="V314" s="125"/>
      <c r="W314" s="127"/>
      <c r="X314" s="127"/>
      <c r="Y314" s="127"/>
      <c r="AA314" s="129"/>
      <c r="AB314" s="129"/>
      <c r="AC314" s="129"/>
      <c r="AD314" s="130"/>
      <c r="AE314" s="129"/>
      <c r="AF314" s="129"/>
      <c r="AG314" s="129"/>
      <c r="AH314" s="129"/>
      <c r="AI314" s="129"/>
      <c r="AJ314" s="129"/>
      <c r="AK314" s="129"/>
      <c r="AM314" s="131"/>
    </row>
    <row r="315" spans="1:39" s="128" customFormat="1" ht="12.75" x14ac:dyDescent="0.2">
      <c r="A315" s="123" t="s">
        <v>660</v>
      </c>
      <c r="B315" s="122">
        <v>76744</v>
      </c>
      <c r="C315" s="122">
        <v>5097</v>
      </c>
      <c r="D315" s="122">
        <v>-3604</v>
      </c>
      <c r="E315" s="122">
        <v>1758</v>
      </c>
      <c r="F315" s="122">
        <v>0</v>
      </c>
      <c r="G315" s="122">
        <v>-9.7589949353091399</v>
      </c>
      <c r="H315" s="122"/>
      <c r="I315" s="122">
        <v>3241.2410050646899</v>
      </c>
      <c r="J315" s="122">
        <v>248745800</v>
      </c>
      <c r="K315" s="56"/>
      <c r="L315" s="122"/>
      <c r="M315" s="124"/>
      <c r="N315" s="124"/>
      <c r="O315" s="124"/>
      <c r="P315" s="124"/>
      <c r="Q315" s="124"/>
      <c r="R315" s="124"/>
      <c r="S315" s="124"/>
      <c r="T315" s="125"/>
      <c r="U315" s="133"/>
      <c r="V315" s="125"/>
      <c r="W315" s="127"/>
      <c r="X315" s="127"/>
      <c r="Y315" s="127"/>
      <c r="AA315" s="129"/>
      <c r="AB315" s="129"/>
      <c r="AC315" s="129"/>
      <c r="AD315" s="130"/>
      <c r="AE315" s="129"/>
      <c r="AF315" s="129"/>
      <c r="AG315" s="129"/>
      <c r="AH315" s="129"/>
      <c r="AI315" s="129"/>
      <c r="AJ315" s="129"/>
      <c r="AK315" s="129"/>
      <c r="AM315" s="131"/>
    </row>
    <row r="316" spans="1:39" s="128" customFormat="1" ht="12.75" x14ac:dyDescent="0.2">
      <c r="A316" s="123" t="s">
        <v>661</v>
      </c>
      <c r="B316" s="122">
        <v>6104</v>
      </c>
      <c r="C316" s="122">
        <v>10660</v>
      </c>
      <c r="D316" s="122">
        <v>7319</v>
      </c>
      <c r="E316" s="122">
        <v>4451</v>
      </c>
      <c r="F316" s="122">
        <v>0</v>
      </c>
      <c r="G316" s="122">
        <v>-9.7589949353091399</v>
      </c>
      <c r="H316" s="122"/>
      <c r="I316" s="122">
        <v>22420.241005064701</v>
      </c>
      <c r="J316" s="122">
        <v>136853151</v>
      </c>
      <c r="K316" s="56"/>
      <c r="L316" s="122"/>
      <c r="M316" s="124"/>
      <c r="N316" s="124"/>
      <c r="O316" s="124"/>
      <c r="P316" s="124"/>
      <c r="Q316" s="124"/>
      <c r="R316" s="124"/>
      <c r="S316" s="124"/>
      <c r="T316" s="125"/>
      <c r="U316" s="133"/>
      <c r="V316" s="125"/>
      <c r="W316" s="127"/>
      <c r="X316" s="127"/>
      <c r="Y316" s="127"/>
      <c r="AA316" s="129"/>
      <c r="AB316" s="129"/>
      <c r="AC316" s="129"/>
      <c r="AD316" s="130"/>
      <c r="AE316" s="129"/>
      <c r="AF316" s="129"/>
      <c r="AG316" s="129"/>
      <c r="AH316" s="129"/>
      <c r="AI316" s="129"/>
      <c r="AJ316" s="129"/>
      <c r="AK316" s="129"/>
      <c r="AM316" s="131"/>
    </row>
    <row r="317" spans="1:39" s="128" customFormat="1" ht="12.75" x14ac:dyDescent="0.2">
      <c r="A317" s="123" t="s">
        <v>662</v>
      </c>
      <c r="B317" s="122">
        <v>41745</v>
      </c>
      <c r="C317" s="122">
        <v>6865</v>
      </c>
      <c r="D317" s="122">
        <v>-3132</v>
      </c>
      <c r="E317" s="122">
        <v>921</v>
      </c>
      <c r="F317" s="122">
        <v>0</v>
      </c>
      <c r="G317" s="122">
        <v>-9.7589949353091399</v>
      </c>
      <c r="H317" s="122"/>
      <c r="I317" s="122">
        <v>4644.2410050646904</v>
      </c>
      <c r="J317" s="122">
        <v>193873841</v>
      </c>
      <c r="K317" s="56"/>
      <c r="L317" s="122"/>
      <c r="M317" s="124"/>
      <c r="N317" s="124"/>
      <c r="O317" s="124"/>
      <c r="P317" s="124"/>
      <c r="Q317" s="124"/>
      <c r="R317" s="124"/>
      <c r="S317" s="124"/>
      <c r="T317" s="125"/>
      <c r="U317" s="133"/>
      <c r="V317" s="125"/>
      <c r="W317" s="127"/>
      <c r="X317" s="127"/>
      <c r="Y317" s="127"/>
      <c r="AA317" s="129"/>
      <c r="AB317" s="129"/>
      <c r="AC317" s="129"/>
      <c r="AD317" s="130"/>
      <c r="AE317" s="129"/>
      <c r="AF317" s="129"/>
      <c r="AG317" s="129"/>
      <c r="AH317" s="129"/>
      <c r="AI317" s="129"/>
      <c r="AJ317" s="129"/>
      <c r="AK317" s="129"/>
      <c r="AM317" s="131"/>
    </row>
    <row r="318" spans="1:39" s="128" customFormat="1" ht="12.75" x14ac:dyDescent="0.2">
      <c r="A318" s="123" t="s">
        <v>663</v>
      </c>
      <c r="B318" s="122">
        <v>8196</v>
      </c>
      <c r="C318" s="122">
        <v>11434</v>
      </c>
      <c r="D318" s="122">
        <v>1444</v>
      </c>
      <c r="E318" s="122">
        <v>2151</v>
      </c>
      <c r="F318" s="122">
        <v>0</v>
      </c>
      <c r="G318" s="122">
        <v>-9.7589949353091399</v>
      </c>
      <c r="H318" s="122"/>
      <c r="I318" s="122">
        <v>15019.241005064699</v>
      </c>
      <c r="J318" s="122">
        <v>123097699</v>
      </c>
      <c r="K318" s="56"/>
      <c r="L318" s="122"/>
      <c r="M318" s="124"/>
      <c r="N318" s="124"/>
      <c r="O318" s="124"/>
      <c r="P318" s="124"/>
      <c r="Q318" s="124"/>
      <c r="R318" s="124"/>
      <c r="S318" s="124"/>
      <c r="T318" s="125"/>
      <c r="U318" s="126"/>
      <c r="V318" s="125"/>
      <c r="W318" s="127"/>
      <c r="X318" s="127"/>
      <c r="Y318" s="127"/>
      <c r="AA318" s="129"/>
      <c r="AB318" s="129"/>
      <c r="AC318" s="129"/>
      <c r="AD318" s="130"/>
      <c r="AE318" s="129"/>
      <c r="AF318" s="129"/>
      <c r="AG318" s="129"/>
      <c r="AH318" s="129"/>
      <c r="AI318" s="129"/>
      <c r="AJ318" s="129"/>
      <c r="AK318" s="129"/>
      <c r="AM318" s="131"/>
    </row>
    <row r="319" spans="1:39" s="128" customFormat="1" ht="12.75" x14ac:dyDescent="0.2">
      <c r="A319" s="123" t="s">
        <v>664</v>
      </c>
      <c r="B319" s="122">
        <v>3387</v>
      </c>
      <c r="C319" s="122">
        <v>10793</v>
      </c>
      <c r="D319" s="122">
        <v>6429</v>
      </c>
      <c r="E319" s="122">
        <v>3360</v>
      </c>
      <c r="F319" s="122">
        <v>0</v>
      </c>
      <c r="G319" s="122">
        <v>-9.7589949353091399</v>
      </c>
      <c r="H319" s="122"/>
      <c r="I319" s="122">
        <v>20572.241005064701</v>
      </c>
      <c r="J319" s="122">
        <v>69678180</v>
      </c>
      <c r="K319" s="56"/>
      <c r="L319" s="122"/>
      <c r="M319" s="124"/>
      <c r="N319" s="124"/>
      <c r="O319" s="124"/>
      <c r="P319" s="124"/>
      <c r="Q319" s="124"/>
      <c r="R319" s="124"/>
      <c r="S319" s="124"/>
      <c r="T319" s="125"/>
      <c r="U319" s="133"/>
      <c r="V319" s="125"/>
      <c r="W319" s="127"/>
      <c r="X319" s="127"/>
      <c r="Y319" s="127"/>
      <c r="AA319" s="129"/>
      <c r="AB319" s="129"/>
      <c r="AC319" s="129"/>
      <c r="AD319" s="130"/>
      <c r="AE319" s="129"/>
      <c r="AF319" s="129"/>
      <c r="AG319" s="129"/>
      <c r="AH319" s="129"/>
      <c r="AI319" s="129"/>
      <c r="AJ319" s="129"/>
      <c r="AK319" s="129"/>
      <c r="AM319" s="131"/>
    </row>
    <row r="320" spans="1:39" s="128" customFormat="1" ht="12.75" x14ac:dyDescent="0.2">
      <c r="A320" s="123" t="s">
        <v>665</v>
      </c>
      <c r="B320" s="122">
        <v>4530</v>
      </c>
      <c r="C320" s="122">
        <v>12852</v>
      </c>
      <c r="D320" s="122">
        <v>5138</v>
      </c>
      <c r="E320" s="122">
        <v>4679</v>
      </c>
      <c r="F320" s="122">
        <v>0</v>
      </c>
      <c r="G320" s="122">
        <v>-9.7589949353091399</v>
      </c>
      <c r="H320" s="122"/>
      <c r="I320" s="122">
        <v>22659.241005064701</v>
      </c>
      <c r="J320" s="122">
        <v>102646362</v>
      </c>
      <c r="K320" s="56"/>
      <c r="L320" s="122"/>
      <c r="M320" s="124"/>
      <c r="N320" s="124"/>
      <c r="O320" s="124"/>
      <c r="P320" s="124"/>
      <c r="Q320" s="124"/>
      <c r="R320" s="124"/>
      <c r="S320" s="124"/>
      <c r="T320" s="125"/>
      <c r="U320" s="133"/>
      <c r="V320" s="125"/>
      <c r="W320" s="127"/>
      <c r="X320" s="127"/>
      <c r="Y320" s="127"/>
      <c r="AA320" s="129"/>
      <c r="AB320" s="129"/>
      <c r="AC320" s="129"/>
      <c r="AD320" s="130"/>
      <c r="AE320" s="129"/>
      <c r="AF320" s="129"/>
      <c r="AG320" s="129"/>
      <c r="AH320" s="129"/>
      <c r="AI320" s="129"/>
      <c r="AJ320" s="129"/>
      <c r="AK320" s="129"/>
      <c r="AM320" s="131"/>
    </row>
    <row r="321" spans="1:12" ht="6.75" customHeight="1" thickBot="1" x14ac:dyDescent="0.25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</row>
    <row r="322" spans="1:12" ht="12.75" customHeight="1" x14ac:dyDescent="0.2">
      <c r="A322" s="135" t="str">
        <f>"1) Regleringsposten redovisas avrundad. Faktiskt belopp är "&amp;G296&amp;" kronor per invånare"</f>
        <v>1) Regleringsposten redovisas avrundad. Faktiskt belopp är -9,75899493530914 kronor per invånare</v>
      </c>
      <c r="B322" s="136"/>
      <c r="C322" s="136"/>
      <c r="D322" s="136"/>
      <c r="E322" s="136"/>
      <c r="F322" s="137"/>
      <c r="G322" s="136"/>
      <c r="H322" s="136"/>
      <c r="I322" s="136"/>
      <c r="J322" s="136"/>
      <c r="K322" s="138"/>
      <c r="L322" s="138"/>
    </row>
    <row r="323" spans="1:12" hidden="1" x14ac:dyDescent="0.2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</row>
    <row r="324" spans="1:12" x14ac:dyDescent="0.2"/>
    <row r="325" spans="1:12" x14ac:dyDescent="0.2"/>
    <row r="326" spans="1:12" x14ac:dyDescent="0.2"/>
    <row r="327" spans="1:12" x14ac:dyDescent="0.2"/>
  </sheetData>
  <mergeCells count="1">
    <mergeCell ref="I3:J3"/>
  </mergeCells>
  <conditionalFormatting sqref="K296:L299 K301:L304 K307:L317 K319:L320">
    <cfRule type="cellIs" dxfId="169" priority="110" stopIfTrue="1" operator="lessThan">
      <formula>0</formula>
    </cfRule>
    <cfRule type="cellIs" priority="111" stopIfTrue="1" operator="lessThan">
      <formula>0</formula>
    </cfRule>
  </conditionalFormatting>
  <conditionalFormatting sqref="L296:S299 U296 U299 Z296:AK299 Z301:AK304 L301:S304 L307:S317 Z307:AK317 Z319:AK320 L319:S320">
    <cfRule type="cellIs" dxfId="168" priority="112" stopIfTrue="1" operator="lessThan">
      <formula>0</formula>
    </cfRule>
  </conditionalFormatting>
  <conditionalFormatting sqref="AM296:AM299 AM301:AM304 AM307:AM317 AM319:AM320">
    <cfRule type="cellIs" dxfId="167" priority="109" operator="lessThan">
      <formula>0</formula>
    </cfRule>
  </conditionalFormatting>
  <conditionalFormatting sqref="K300:L300">
    <cfRule type="cellIs" dxfId="166" priority="106" stopIfTrue="1" operator="lessThan">
      <formula>0</formula>
    </cfRule>
    <cfRule type="cellIs" priority="107" stopIfTrue="1" operator="lessThan">
      <formula>0</formula>
    </cfRule>
  </conditionalFormatting>
  <conditionalFormatting sqref="L300:S300 Z300:AK300">
    <cfRule type="cellIs" dxfId="165" priority="108" stopIfTrue="1" operator="lessThan">
      <formula>0</formula>
    </cfRule>
  </conditionalFormatting>
  <conditionalFormatting sqref="AM300">
    <cfRule type="cellIs" dxfId="164" priority="105" operator="lessThan">
      <formula>0</formula>
    </cfRule>
  </conditionalFormatting>
  <conditionalFormatting sqref="K318:L318">
    <cfRule type="cellIs" dxfId="163" priority="98" stopIfTrue="1" operator="lessThan">
      <formula>0</formula>
    </cfRule>
    <cfRule type="cellIs" priority="99" stopIfTrue="1" operator="lessThan">
      <formula>0</formula>
    </cfRule>
  </conditionalFormatting>
  <conditionalFormatting sqref="L318:S318 Z318:AK318">
    <cfRule type="cellIs" dxfId="162" priority="100" stopIfTrue="1" operator="lessThan">
      <formula>0</formula>
    </cfRule>
  </conditionalFormatting>
  <conditionalFormatting sqref="AM318">
    <cfRule type="cellIs" dxfId="161" priority="97" operator="lessThan">
      <formula>0</formula>
    </cfRule>
  </conditionalFormatting>
  <conditionalFormatting sqref="K305:L305">
    <cfRule type="cellIs" dxfId="160" priority="102" stopIfTrue="1" operator="lessThan">
      <formula>0</formula>
    </cfRule>
    <cfRule type="cellIs" priority="103" stopIfTrue="1" operator="lessThan">
      <formula>0</formula>
    </cfRule>
  </conditionalFormatting>
  <conditionalFormatting sqref="L305:S305 Z305:AK305">
    <cfRule type="cellIs" dxfId="159" priority="104" stopIfTrue="1" operator="lessThan">
      <formula>0</formula>
    </cfRule>
  </conditionalFormatting>
  <conditionalFormatting sqref="AM305">
    <cfRule type="cellIs" dxfId="158" priority="101" operator="lessThan">
      <formula>0</formula>
    </cfRule>
  </conditionalFormatting>
  <conditionalFormatting sqref="K10:L10 K12:L36 K57:L69 K47:L55 K38:L45 K71:L83 K85:L92 K94:L105 K107:L107 K109:L113 K115:L147 K149:L154 K156:L204 K206:L221 K223:L234 K236:L245 K247:L261 K263:L272 K274:L280 K282:L289 K291:L295">
    <cfRule type="cellIs" dxfId="157" priority="90" stopIfTrue="1" operator="lessThan">
      <formula>0</formula>
    </cfRule>
    <cfRule type="cellIs" priority="91" stopIfTrue="1" operator="lessThan">
      <formula>0</formula>
    </cfRule>
  </conditionalFormatting>
  <conditionalFormatting sqref="L10:S10 Z10:AK10 Z12:AK36 L12:S36 L57:S69 Z57:AK69 L47:S55 Z47:AK55 L38:S45 Z38:AK45 Z71:AK83 L71:S83 L85:S92 Z85:AK92 Z94:AK105 L94:S105 L107:S107 Z107:AK107 Z109:AK113 L109:S113 L115:S147 Z115:AK147 Z149:AK154 L149:S154 L156:S204 Z156:AK204 Z206:AK221 L206:S221 L223:S234 Z223:AK234 Z236:AK245 L236:S245 L247:S261 Z247:AK261 Z263:AK272 L263:S272 L274:S280 Z274:AK280 Z282:AK289 L282:S289 L291:S295 Z291:AK295">
    <cfRule type="cellIs" dxfId="156" priority="92" stopIfTrue="1" operator="lessThan">
      <formula>0</formula>
    </cfRule>
  </conditionalFormatting>
  <conditionalFormatting sqref="AM10 AM12:AM36 AM57:AM69 AM47:AM55 AM38:AM45 AM71:AM83 AM85:AM92 AM94:AM105 AM107 AM109:AM113 AM115:AM147 AM149:AM154 AM156:AM204 AM206:AM221 AM223:AM234 AM236:AM245 AM247:AM261 AM263:AM272 AM274:AM280 AM282:AM289 AM291:AM295">
    <cfRule type="cellIs" dxfId="155" priority="88" operator="lessThan">
      <formula>0</formula>
    </cfRule>
  </conditionalFormatting>
  <conditionalFormatting sqref="AM306">
    <cfRule type="cellIs" dxfId="154" priority="2" operator="lessThan">
      <formula>0</formula>
    </cfRule>
  </conditionalFormatting>
  <conditionalFormatting sqref="B11:J320">
    <cfRule type="cellIs" dxfId="153" priority="1" operator="lessThan">
      <formula>0</formula>
    </cfRule>
  </conditionalFormatting>
  <conditionalFormatting sqref="K11:L11">
    <cfRule type="cellIs" dxfId="152" priority="83" stopIfTrue="1" operator="lessThan">
      <formula>0</formula>
    </cfRule>
    <cfRule type="cellIs" priority="84" stopIfTrue="1" operator="lessThan">
      <formula>0</formula>
    </cfRule>
  </conditionalFormatting>
  <conditionalFormatting sqref="Z11:AK11 L11:S11">
    <cfRule type="cellIs" dxfId="151" priority="85" stopIfTrue="1" operator="lessThan">
      <formula>0</formula>
    </cfRule>
  </conditionalFormatting>
  <conditionalFormatting sqref="AM11">
    <cfRule type="cellIs" dxfId="150" priority="82" operator="lessThan">
      <formula>0</formula>
    </cfRule>
  </conditionalFormatting>
  <conditionalFormatting sqref="K56:L56">
    <cfRule type="cellIs" dxfId="149" priority="79" stopIfTrue="1" operator="lessThan">
      <formula>0</formula>
    </cfRule>
    <cfRule type="cellIs" priority="80" stopIfTrue="1" operator="lessThan">
      <formula>0</formula>
    </cfRule>
  </conditionalFormatting>
  <conditionalFormatting sqref="L56:S56 Z56:AK56">
    <cfRule type="cellIs" dxfId="148" priority="81" stopIfTrue="1" operator="lessThan">
      <formula>0</formula>
    </cfRule>
  </conditionalFormatting>
  <conditionalFormatting sqref="AM56">
    <cfRule type="cellIs" dxfId="147" priority="78" operator="lessThan">
      <formula>0</formula>
    </cfRule>
  </conditionalFormatting>
  <conditionalFormatting sqref="K46:L46">
    <cfRule type="cellIs" dxfId="146" priority="75" stopIfTrue="1" operator="lessThan">
      <formula>0</formula>
    </cfRule>
    <cfRule type="cellIs" priority="76" stopIfTrue="1" operator="lessThan">
      <formula>0</formula>
    </cfRule>
  </conditionalFormatting>
  <conditionalFormatting sqref="L46:S46 Z46:AK46">
    <cfRule type="cellIs" dxfId="145" priority="77" stopIfTrue="1" operator="lessThan">
      <formula>0</formula>
    </cfRule>
  </conditionalFormatting>
  <conditionalFormatting sqref="AM46">
    <cfRule type="cellIs" dxfId="144" priority="74" operator="lessThan">
      <formula>0</formula>
    </cfRule>
  </conditionalFormatting>
  <conditionalFormatting sqref="K37:L37">
    <cfRule type="cellIs" dxfId="143" priority="71" stopIfTrue="1" operator="lessThan">
      <formula>0</formula>
    </cfRule>
    <cfRule type="cellIs" priority="72" stopIfTrue="1" operator="lessThan">
      <formula>0</formula>
    </cfRule>
  </conditionalFormatting>
  <conditionalFormatting sqref="L37:S37 Z37:AK37">
    <cfRule type="cellIs" dxfId="142" priority="73" stopIfTrue="1" operator="lessThan">
      <formula>0</formula>
    </cfRule>
  </conditionalFormatting>
  <conditionalFormatting sqref="AM37">
    <cfRule type="cellIs" dxfId="141" priority="70" operator="lessThan">
      <formula>0</formula>
    </cfRule>
  </conditionalFormatting>
  <conditionalFormatting sqref="K70:L70">
    <cfRule type="cellIs" dxfId="140" priority="67" stopIfTrue="1" operator="lessThan">
      <formula>0</formula>
    </cfRule>
    <cfRule type="cellIs" priority="68" stopIfTrue="1" operator="lessThan">
      <formula>0</formula>
    </cfRule>
  </conditionalFormatting>
  <conditionalFormatting sqref="L70:S70 Z70:AK70">
    <cfRule type="cellIs" dxfId="139" priority="69" stopIfTrue="1" operator="lessThan">
      <formula>0</formula>
    </cfRule>
  </conditionalFormatting>
  <conditionalFormatting sqref="AM70">
    <cfRule type="cellIs" dxfId="138" priority="66" operator="lessThan">
      <formula>0</formula>
    </cfRule>
  </conditionalFormatting>
  <conditionalFormatting sqref="K84:L84">
    <cfRule type="cellIs" dxfId="137" priority="63" stopIfTrue="1" operator="lessThan">
      <formula>0</formula>
    </cfRule>
    <cfRule type="cellIs" priority="64" stopIfTrue="1" operator="lessThan">
      <formula>0</formula>
    </cfRule>
  </conditionalFormatting>
  <conditionalFormatting sqref="L84:S84 Z84:AK84">
    <cfRule type="cellIs" dxfId="136" priority="65" stopIfTrue="1" operator="lessThan">
      <formula>0</formula>
    </cfRule>
  </conditionalFormatting>
  <conditionalFormatting sqref="AM84">
    <cfRule type="cellIs" dxfId="135" priority="62" operator="lessThan">
      <formula>0</formula>
    </cfRule>
  </conditionalFormatting>
  <conditionalFormatting sqref="K93:L93">
    <cfRule type="cellIs" dxfId="134" priority="59" stopIfTrue="1" operator="lessThan">
      <formula>0</formula>
    </cfRule>
    <cfRule type="cellIs" priority="60" stopIfTrue="1" operator="lessThan">
      <formula>0</formula>
    </cfRule>
  </conditionalFormatting>
  <conditionalFormatting sqref="L93:S93 Z93:AK93">
    <cfRule type="cellIs" dxfId="133" priority="61" stopIfTrue="1" operator="lessThan">
      <formula>0</formula>
    </cfRule>
  </conditionalFormatting>
  <conditionalFormatting sqref="AM93">
    <cfRule type="cellIs" dxfId="132" priority="58" operator="lessThan">
      <formula>0</formula>
    </cfRule>
  </conditionalFormatting>
  <conditionalFormatting sqref="K106:L106">
    <cfRule type="cellIs" dxfId="131" priority="55" stopIfTrue="1" operator="lessThan">
      <formula>0</formula>
    </cfRule>
    <cfRule type="cellIs" priority="56" stopIfTrue="1" operator="lessThan">
      <formula>0</formula>
    </cfRule>
  </conditionalFormatting>
  <conditionalFormatting sqref="L106:S106 Z106:AK106">
    <cfRule type="cellIs" dxfId="130" priority="57" stopIfTrue="1" operator="lessThan">
      <formula>0</formula>
    </cfRule>
  </conditionalFormatting>
  <conditionalFormatting sqref="AM106">
    <cfRule type="cellIs" dxfId="129" priority="54" operator="lessThan">
      <formula>0</formula>
    </cfRule>
  </conditionalFormatting>
  <conditionalFormatting sqref="K108:L108">
    <cfRule type="cellIs" dxfId="128" priority="51" stopIfTrue="1" operator="lessThan">
      <formula>0</formula>
    </cfRule>
    <cfRule type="cellIs" priority="52" stopIfTrue="1" operator="lessThan">
      <formula>0</formula>
    </cfRule>
  </conditionalFormatting>
  <conditionalFormatting sqref="L108:S108 Z108:AK108">
    <cfRule type="cellIs" dxfId="127" priority="53" stopIfTrue="1" operator="lessThan">
      <formula>0</formula>
    </cfRule>
  </conditionalFormatting>
  <conditionalFormatting sqref="AM108">
    <cfRule type="cellIs" dxfId="126" priority="50" operator="lessThan">
      <formula>0</formula>
    </cfRule>
  </conditionalFormatting>
  <conditionalFormatting sqref="K114:L114">
    <cfRule type="cellIs" dxfId="125" priority="47" stopIfTrue="1" operator="lessThan">
      <formula>0</formula>
    </cfRule>
    <cfRule type="cellIs" priority="48" stopIfTrue="1" operator="lessThan">
      <formula>0</formula>
    </cfRule>
  </conditionalFormatting>
  <conditionalFormatting sqref="L114:S114 Z114:AK114">
    <cfRule type="cellIs" dxfId="124" priority="49" stopIfTrue="1" operator="lessThan">
      <formula>0</formula>
    </cfRule>
  </conditionalFormatting>
  <conditionalFormatting sqref="AM114">
    <cfRule type="cellIs" dxfId="123" priority="46" operator="lessThan">
      <formula>0</formula>
    </cfRule>
  </conditionalFormatting>
  <conditionalFormatting sqref="K148:L148">
    <cfRule type="cellIs" dxfId="122" priority="43" stopIfTrue="1" operator="lessThan">
      <formula>0</formula>
    </cfRule>
    <cfRule type="cellIs" priority="44" stopIfTrue="1" operator="lessThan">
      <formula>0</formula>
    </cfRule>
  </conditionalFormatting>
  <conditionalFormatting sqref="L148:S148 Z148:AK148">
    <cfRule type="cellIs" dxfId="121" priority="45" stopIfTrue="1" operator="lessThan">
      <formula>0</formula>
    </cfRule>
  </conditionalFormatting>
  <conditionalFormatting sqref="AM148">
    <cfRule type="cellIs" dxfId="120" priority="42" operator="lessThan">
      <formula>0</formula>
    </cfRule>
  </conditionalFormatting>
  <conditionalFormatting sqref="K155:L155">
    <cfRule type="cellIs" dxfId="119" priority="39" stopIfTrue="1" operator="lessThan">
      <formula>0</formula>
    </cfRule>
    <cfRule type="cellIs" priority="40" stopIfTrue="1" operator="lessThan">
      <formula>0</formula>
    </cfRule>
  </conditionalFormatting>
  <conditionalFormatting sqref="L155:S155 Z155:AK155">
    <cfRule type="cellIs" dxfId="118" priority="41" stopIfTrue="1" operator="lessThan">
      <formula>0</formula>
    </cfRule>
  </conditionalFormatting>
  <conditionalFormatting sqref="AM155">
    <cfRule type="cellIs" dxfId="117" priority="38" operator="lessThan">
      <formula>0</formula>
    </cfRule>
  </conditionalFormatting>
  <conditionalFormatting sqref="K205:L205">
    <cfRule type="cellIs" dxfId="116" priority="35" stopIfTrue="1" operator="lessThan">
      <formula>0</formula>
    </cfRule>
    <cfRule type="cellIs" priority="36" stopIfTrue="1" operator="lessThan">
      <formula>0</formula>
    </cfRule>
  </conditionalFormatting>
  <conditionalFormatting sqref="L205:S205 Z205:AK205">
    <cfRule type="cellIs" dxfId="115" priority="37" stopIfTrue="1" operator="lessThan">
      <formula>0</formula>
    </cfRule>
  </conditionalFormatting>
  <conditionalFormatting sqref="AM205">
    <cfRule type="cellIs" dxfId="114" priority="34" operator="lessThan">
      <formula>0</formula>
    </cfRule>
  </conditionalFormatting>
  <conditionalFormatting sqref="K222:L222">
    <cfRule type="cellIs" dxfId="113" priority="31" stopIfTrue="1" operator="lessThan">
      <formula>0</formula>
    </cfRule>
    <cfRule type="cellIs" priority="32" stopIfTrue="1" operator="lessThan">
      <formula>0</formula>
    </cfRule>
  </conditionalFormatting>
  <conditionalFormatting sqref="L222:S222 Z222:AK222">
    <cfRule type="cellIs" dxfId="112" priority="33" stopIfTrue="1" operator="lessThan">
      <formula>0</formula>
    </cfRule>
  </conditionalFormatting>
  <conditionalFormatting sqref="AM222">
    <cfRule type="cellIs" dxfId="111" priority="30" operator="lessThan">
      <formula>0</formula>
    </cfRule>
  </conditionalFormatting>
  <conditionalFormatting sqref="K235:L235">
    <cfRule type="cellIs" dxfId="110" priority="27" stopIfTrue="1" operator="lessThan">
      <formula>0</formula>
    </cfRule>
    <cfRule type="cellIs" priority="28" stopIfTrue="1" operator="lessThan">
      <formula>0</formula>
    </cfRule>
  </conditionalFormatting>
  <conditionalFormatting sqref="L235:S235 Z235:AK235">
    <cfRule type="cellIs" dxfId="109" priority="29" stopIfTrue="1" operator="lessThan">
      <formula>0</formula>
    </cfRule>
  </conditionalFormatting>
  <conditionalFormatting sqref="AM235">
    <cfRule type="cellIs" dxfId="108" priority="26" operator="lessThan">
      <formula>0</formula>
    </cfRule>
  </conditionalFormatting>
  <conditionalFormatting sqref="K246:L246">
    <cfRule type="cellIs" dxfId="107" priority="23" stopIfTrue="1" operator="lessThan">
      <formula>0</formula>
    </cfRule>
    <cfRule type="cellIs" priority="24" stopIfTrue="1" operator="lessThan">
      <formula>0</formula>
    </cfRule>
  </conditionalFormatting>
  <conditionalFormatting sqref="L246:S246 Z246:AK246">
    <cfRule type="cellIs" dxfId="106" priority="25" stopIfTrue="1" operator="lessThan">
      <formula>0</formula>
    </cfRule>
  </conditionalFormatting>
  <conditionalFormatting sqref="AM246">
    <cfRule type="cellIs" dxfId="105" priority="22" operator="lessThan">
      <formula>0</formula>
    </cfRule>
  </conditionalFormatting>
  <conditionalFormatting sqref="K262:L262">
    <cfRule type="cellIs" dxfId="104" priority="19" stopIfTrue="1" operator="lessThan">
      <formula>0</formula>
    </cfRule>
    <cfRule type="cellIs" priority="20" stopIfTrue="1" operator="lessThan">
      <formula>0</formula>
    </cfRule>
  </conditionalFormatting>
  <conditionalFormatting sqref="L262:S262 Z262:AK262">
    <cfRule type="cellIs" dxfId="103" priority="21" stopIfTrue="1" operator="lessThan">
      <formula>0</formula>
    </cfRule>
  </conditionalFormatting>
  <conditionalFormatting sqref="AM262">
    <cfRule type="cellIs" dxfId="102" priority="18" operator="lessThan">
      <formula>0</formula>
    </cfRule>
  </conditionalFormatting>
  <conditionalFormatting sqref="K273:L273">
    <cfRule type="cellIs" dxfId="101" priority="15" stopIfTrue="1" operator="lessThan">
      <formula>0</formula>
    </cfRule>
    <cfRule type="cellIs" priority="16" stopIfTrue="1" operator="lessThan">
      <formula>0</formula>
    </cfRule>
  </conditionalFormatting>
  <conditionalFormatting sqref="L273:S273 Z273:AK273">
    <cfRule type="cellIs" dxfId="100" priority="17" stopIfTrue="1" operator="lessThan">
      <formula>0</formula>
    </cfRule>
  </conditionalFormatting>
  <conditionalFormatting sqref="AM273">
    <cfRule type="cellIs" dxfId="99" priority="14" operator="lessThan">
      <formula>0</formula>
    </cfRule>
  </conditionalFormatting>
  <conditionalFormatting sqref="K281:L281">
    <cfRule type="cellIs" dxfId="98" priority="11" stopIfTrue="1" operator="lessThan">
      <formula>0</formula>
    </cfRule>
    <cfRule type="cellIs" priority="12" stopIfTrue="1" operator="lessThan">
      <formula>0</formula>
    </cfRule>
  </conditionalFormatting>
  <conditionalFormatting sqref="L281:S281 Z281:AK281">
    <cfRule type="cellIs" dxfId="97" priority="13" stopIfTrue="1" operator="lessThan">
      <formula>0</formula>
    </cfRule>
  </conditionalFormatting>
  <conditionalFormatting sqref="AM281">
    <cfRule type="cellIs" dxfId="96" priority="10" operator="lessThan">
      <formula>0</formula>
    </cfRule>
  </conditionalFormatting>
  <conditionalFormatting sqref="K290:L290">
    <cfRule type="cellIs" dxfId="95" priority="7" stopIfTrue="1" operator="lessThan">
      <formula>0</formula>
    </cfRule>
    <cfRule type="cellIs" priority="8" stopIfTrue="1" operator="lessThan">
      <formula>0</formula>
    </cfRule>
  </conditionalFormatting>
  <conditionalFormatting sqref="L290:S290 Z290:AK290">
    <cfRule type="cellIs" dxfId="94" priority="9" stopIfTrue="1" operator="lessThan">
      <formula>0</formula>
    </cfRule>
  </conditionalFormatting>
  <conditionalFormatting sqref="AM290">
    <cfRule type="cellIs" dxfId="93" priority="6" operator="lessThan">
      <formula>0</formula>
    </cfRule>
  </conditionalFormatting>
  <conditionalFormatting sqref="K306:L306">
    <cfRule type="cellIs" dxfId="92" priority="3" stopIfTrue="1" operator="lessThan">
      <formula>0</formula>
    </cfRule>
    <cfRule type="cellIs" priority="4" stopIfTrue="1" operator="lessThan">
      <formula>0</formula>
    </cfRule>
  </conditionalFormatting>
  <conditionalFormatting sqref="L306:S306 Z306:AK306">
    <cfRule type="cellIs" dxfId="91" priority="5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&amp;LStatistiska centralbyrån
Offentlig ekonomi och mikrosimuleringar</oddHeader>
  </headerFooter>
  <rowBreaks count="10" manualBreakCount="10">
    <brk id="36" max="16383" man="1"/>
    <brk id="66" max="9" man="1"/>
    <brk id="92" max="16383" man="1"/>
    <brk id="122" max="9" man="1"/>
    <brk id="147" max="16383" man="1"/>
    <brk id="178" max="9" man="1"/>
    <brk id="204" max="16383" man="1"/>
    <brk id="234" max="9" man="1"/>
    <brk id="261" max="16383" man="1"/>
    <brk id="291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7.5703125" style="230" customWidth="1"/>
    <col min="2" max="2" width="9.5703125" style="230" customWidth="1"/>
    <col min="3" max="5" width="9.140625" style="230" customWidth="1"/>
    <col min="6" max="7" width="8.28515625" style="230" customWidth="1"/>
    <col min="8" max="11" width="9.140625" style="230" customWidth="1"/>
    <col min="12" max="12" width="2.7109375" style="230" customWidth="1"/>
    <col min="13" max="14" width="9.140625" style="230" customWidth="1"/>
    <col min="15" max="16384" width="9.140625" style="230" hidden="1"/>
  </cols>
  <sheetData>
    <row r="1" spans="1:16380" ht="16.5" thickBot="1" x14ac:dyDescent="0.3">
      <c r="A1" s="225" t="str">
        <f>"Tabell 18 Länsvisa skattesatser, utjämningsåret "&amp;Innehåll!C46&amp;", procent"</f>
        <v>Tabell 18 Länsvisa skattesatser, utjämningsåret 2017, procent</v>
      </c>
      <c r="B1" s="226"/>
      <c r="C1" s="226"/>
      <c r="D1" s="226"/>
      <c r="E1" s="226"/>
      <c r="F1" s="226"/>
      <c r="G1" s="227"/>
      <c r="H1" s="227"/>
      <c r="I1" s="227"/>
      <c r="J1" s="226"/>
      <c r="K1" s="226"/>
      <c r="L1" s="228"/>
      <c r="M1" s="228"/>
      <c r="N1" s="226"/>
    </row>
    <row r="2" spans="1:16380" ht="12.75" x14ac:dyDescent="0.2">
      <c r="A2" s="231" t="s">
        <v>19</v>
      </c>
      <c r="B2" s="232" t="s">
        <v>20</v>
      </c>
      <c r="C2" s="679" t="s">
        <v>21</v>
      </c>
      <c r="D2" s="679"/>
      <c r="E2" s="232" t="s">
        <v>22</v>
      </c>
      <c r="F2" s="679" t="s">
        <v>21</v>
      </c>
      <c r="G2" s="680"/>
      <c r="H2" s="233" t="s">
        <v>23</v>
      </c>
      <c r="I2" s="233" t="s">
        <v>23</v>
      </c>
      <c r="J2" s="681" t="str">
        <f>"Länsvis skattesats "&amp;Innehåll!C46&amp;" för"</f>
        <v>Länsvis skattesats 2017 för</v>
      </c>
      <c r="K2" s="682"/>
      <c r="L2" s="682"/>
      <c r="M2" s="682"/>
      <c r="N2" s="682"/>
    </row>
    <row r="3" spans="1:16380" ht="12.75" x14ac:dyDescent="0.2">
      <c r="A3" s="226"/>
      <c r="B3" s="234" t="s">
        <v>39</v>
      </c>
      <c r="C3" s="235" t="str">
        <f>Innehåll!C51&amp;"%"</f>
        <v>95%</v>
      </c>
      <c r="D3" s="235" t="str">
        <f>Innehåll!C52&amp;"%"</f>
        <v>85%</v>
      </c>
      <c r="E3" s="234" t="s">
        <v>24</v>
      </c>
      <c r="F3" s="235" t="str">
        <f>Innehåll!C54&amp;"%"</f>
        <v>90%</v>
      </c>
      <c r="G3" s="235" t="str">
        <f>Innehåll!C55&amp;"%"</f>
        <v>85%</v>
      </c>
      <c r="H3" s="236" t="s">
        <v>25</v>
      </c>
      <c r="I3" s="236" t="s">
        <v>25</v>
      </c>
      <c r="J3" s="683" t="s">
        <v>26</v>
      </c>
      <c r="K3" s="683"/>
      <c r="L3" s="237"/>
      <c r="M3" s="684" t="s">
        <v>26</v>
      </c>
      <c r="N3" s="684"/>
    </row>
    <row r="4" spans="1:16380" ht="12.75" x14ac:dyDescent="0.2">
      <c r="A4" s="226" t="s">
        <v>27</v>
      </c>
      <c r="B4" s="234" t="s">
        <v>28</v>
      </c>
      <c r="C4" s="226"/>
      <c r="D4" s="226"/>
      <c r="E4" s="234" t="s">
        <v>28</v>
      </c>
      <c r="F4" s="227"/>
      <c r="G4" s="227"/>
      <c r="H4" s="236" t="s">
        <v>29</v>
      </c>
      <c r="I4" s="236" t="s">
        <v>29</v>
      </c>
      <c r="J4" s="678" t="s">
        <v>30</v>
      </c>
      <c r="K4" s="678"/>
      <c r="L4" s="238"/>
      <c r="M4" s="678" t="s">
        <v>31</v>
      </c>
      <c r="N4" s="678"/>
    </row>
    <row r="5" spans="1:16380" ht="12.75" x14ac:dyDescent="0.2">
      <c r="A5" s="226" t="s">
        <v>32</v>
      </c>
      <c r="B5" s="234" t="s">
        <v>33</v>
      </c>
      <c r="C5" s="226"/>
      <c r="D5" s="226"/>
      <c r="E5" s="234" t="s">
        <v>33</v>
      </c>
      <c r="F5" s="227"/>
      <c r="G5" s="227"/>
      <c r="H5" s="236" t="s">
        <v>34</v>
      </c>
      <c r="I5" s="236" t="s">
        <v>34</v>
      </c>
      <c r="J5" s="234" t="s">
        <v>20</v>
      </c>
      <c r="K5" s="234" t="s">
        <v>22</v>
      </c>
      <c r="L5" s="238"/>
      <c r="M5" s="234" t="s">
        <v>20</v>
      </c>
      <c r="N5" s="234" t="s">
        <v>22</v>
      </c>
    </row>
    <row r="6" spans="1:16380" ht="14.25" x14ac:dyDescent="0.2">
      <c r="A6" s="239"/>
      <c r="B6" s="240" t="s">
        <v>25</v>
      </c>
      <c r="C6" s="241"/>
      <c r="D6" s="241"/>
      <c r="E6" s="240" t="s">
        <v>25</v>
      </c>
      <c r="F6" s="242"/>
      <c r="G6" s="242"/>
      <c r="H6" s="243" t="s">
        <v>35</v>
      </c>
      <c r="I6" s="244" t="str">
        <f>Innehåll!C48+1&amp;"-"</f>
        <v>2004-</v>
      </c>
      <c r="J6" s="234" t="s">
        <v>36</v>
      </c>
      <c r="K6" s="234" t="s">
        <v>37</v>
      </c>
      <c r="L6" s="238"/>
      <c r="M6" s="234" t="s">
        <v>36</v>
      </c>
      <c r="N6" s="234" t="s">
        <v>37</v>
      </c>
    </row>
    <row r="7" spans="1:16380" ht="14.25" x14ac:dyDescent="0.2">
      <c r="A7" s="241"/>
      <c r="B7" s="240" t="s">
        <v>40</v>
      </c>
      <c r="C7" s="241"/>
      <c r="D7" s="241"/>
      <c r="E7" s="240" t="s">
        <v>40</v>
      </c>
      <c r="F7" s="242"/>
      <c r="G7" s="242"/>
      <c r="H7" s="244" t="str">
        <f>Innehåll!C48</f>
        <v>2003</v>
      </c>
      <c r="I7" s="245" t="str">
        <f>Innehåll!C46</f>
        <v>2017</v>
      </c>
      <c r="J7" s="246" t="str">
        <f>"("&amp;Innehåll!C51&amp;"%)"</f>
        <v>(95%)</v>
      </c>
      <c r="K7" s="246" t="str">
        <f>"("&amp;Innehåll!C54&amp;"%)"</f>
        <v>(90%)</v>
      </c>
      <c r="L7" s="237"/>
      <c r="M7" s="246" t="str">
        <f>"("&amp;Innehåll!C52&amp;"%)"</f>
        <v>(85%)</v>
      </c>
      <c r="N7" s="246" t="str">
        <f>"("&amp;Innehåll!C55&amp;"%)"</f>
        <v>(85%)</v>
      </c>
    </row>
    <row r="8" spans="1:16380" ht="12.75" x14ac:dyDescent="0.2">
      <c r="A8" s="247"/>
      <c r="B8" s="248" t="str">
        <f>Innehåll!C48</f>
        <v>2003</v>
      </c>
      <c r="C8" s="247"/>
      <c r="D8" s="247"/>
      <c r="E8" s="248" t="str">
        <f>Innehåll!C48</f>
        <v>2003</v>
      </c>
      <c r="F8" s="249"/>
      <c r="G8" s="249"/>
      <c r="H8" s="249"/>
      <c r="I8" s="249"/>
      <c r="J8" s="9"/>
      <c r="K8" s="9"/>
      <c r="L8" s="250"/>
      <c r="M8" s="9"/>
      <c r="N8" s="9"/>
    </row>
    <row r="9" spans="1:16380" customFormat="1" ht="18" customHeight="1" x14ac:dyDescent="0.2">
      <c r="A9" s="7" t="s">
        <v>358</v>
      </c>
      <c r="B9" s="10">
        <v>20.6369336183777</v>
      </c>
      <c r="C9" s="10">
        <v>19.6050869374588</v>
      </c>
      <c r="D9" s="10">
        <v>17.541393575621001</v>
      </c>
      <c r="E9" s="10">
        <v>10.5292284344581</v>
      </c>
      <c r="F9" s="10">
        <v>9.4763055910122898</v>
      </c>
      <c r="G9" s="10">
        <v>8.9498441692893795</v>
      </c>
      <c r="H9" s="10">
        <v>3.58</v>
      </c>
      <c r="I9" s="10">
        <v>0.02</v>
      </c>
      <c r="J9" s="10">
        <v>19.05</v>
      </c>
      <c r="K9" s="10">
        <v>10.029999999999999</v>
      </c>
      <c r="L9" s="67"/>
      <c r="M9" s="67">
        <v>16.98</v>
      </c>
      <c r="N9" s="67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7" t="s">
        <v>385</v>
      </c>
      <c r="B10" s="10">
        <v>20.6369336183777</v>
      </c>
      <c r="C10" s="10">
        <v>19.6050869374588</v>
      </c>
      <c r="D10" s="10">
        <v>17.541393575621001</v>
      </c>
      <c r="E10" s="10">
        <v>10.5292284344581</v>
      </c>
      <c r="F10" s="10">
        <v>9.4763055910122898</v>
      </c>
      <c r="G10" s="10">
        <v>8.9498441692893795</v>
      </c>
      <c r="H10" s="10">
        <v>4.18</v>
      </c>
      <c r="I10" s="10">
        <v>-0.49</v>
      </c>
      <c r="J10" s="10">
        <v>19.14</v>
      </c>
      <c r="K10" s="10">
        <v>9.94</v>
      </c>
      <c r="L10" s="67"/>
      <c r="M10" s="67">
        <v>17.07</v>
      </c>
      <c r="N10" s="67">
        <v>9.42</v>
      </c>
    </row>
    <row r="11" spans="1:16380" customFormat="1" ht="12.75" x14ac:dyDescent="0.2">
      <c r="A11" s="7" t="s">
        <v>393</v>
      </c>
      <c r="B11" s="10">
        <v>20.6369336183777</v>
      </c>
      <c r="C11" s="10">
        <v>19.6050869374588</v>
      </c>
      <c r="D11" s="10">
        <v>17.541393575621001</v>
      </c>
      <c r="E11" s="10">
        <v>10.5292284344581</v>
      </c>
      <c r="F11" s="10">
        <v>9.4763055910122898</v>
      </c>
      <c r="G11" s="10">
        <v>8.9498441692893795</v>
      </c>
      <c r="H11" s="10">
        <v>4.28</v>
      </c>
      <c r="I11" s="10">
        <v>0.2</v>
      </c>
      <c r="J11" s="10">
        <v>19.93</v>
      </c>
      <c r="K11" s="10">
        <v>9.15</v>
      </c>
      <c r="L11" s="67"/>
      <c r="M11" s="67">
        <v>17.86</v>
      </c>
      <c r="N11" s="67">
        <v>8.6300000000000008</v>
      </c>
    </row>
    <row r="12" spans="1:16380" customFormat="1" ht="12.75" x14ac:dyDescent="0.2">
      <c r="A12" s="7" t="s">
        <v>403</v>
      </c>
      <c r="B12" s="10">
        <v>20.6369336183777</v>
      </c>
      <c r="C12" s="10">
        <v>19.6050869374588</v>
      </c>
      <c r="D12" s="10">
        <v>17.541393575621001</v>
      </c>
      <c r="E12" s="10">
        <v>10.5292284344581</v>
      </c>
      <c r="F12" s="10">
        <v>9.4763055910122898</v>
      </c>
      <c r="G12" s="10">
        <v>8.9498441692893795</v>
      </c>
      <c r="H12" s="10">
        <v>3.65</v>
      </c>
      <c r="I12" s="10">
        <v>-0.17</v>
      </c>
      <c r="J12" s="10">
        <v>18.93</v>
      </c>
      <c r="K12" s="10">
        <v>10.15</v>
      </c>
      <c r="L12" s="67"/>
      <c r="M12" s="67">
        <v>16.86</v>
      </c>
      <c r="N12" s="67">
        <v>9.6300000000000008</v>
      </c>
    </row>
    <row r="13" spans="1:16380" customFormat="1" ht="12.75" x14ac:dyDescent="0.2">
      <c r="A13" s="7" t="s">
        <v>417</v>
      </c>
      <c r="B13" s="10">
        <v>20.6369336183777</v>
      </c>
      <c r="C13" s="10">
        <v>19.6050869374588</v>
      </c>
      <c r="D13" s="10">
        <v>17.541393575621001</v>
      </c>
      <c r="E13" s="10">
        <v>10.5292284344581</v>
      </c>
      <c r="F13" s="10">
        <v>9.4763055910122898</v>
      </c>
      <c r="G13" s="10">
        <v>8.9498441692893795</v>
      </c>
      <c r="H13" s="10">
        <v>3.83</v>
      </c>
      <c r="I13" s="10">
        <v>-0.14000000000000001</v>
      </c>
      <c r="J13" s="10">
        <v>19.14</v>
      </c>
      <c r="K13" s="10">
        <v>9.94</v>
      </c>
      <c r="L13" s="67"/>
      <c r="M13" s="67">
        <v>17.07</v>
      </c>
      <c r="N13" s="67">
        <v>9.42</v>
      </c>
    </row>
    <row r="14" spans="1:16380" customFormat="1" ht="18" customHeight="1" x14ac:dyDescent="0.2">
      <c r="A14" s="7" t="s">
        <v>431</v>
      </c>
      <c r="B14" s="10">
        <v>20.6369336183777</v>
      </c>
      <c r="C14" s="10">
        <v>19.6050869374588</v>
      </c>
      <c r="D14" s="10">
        <v>17.541393575621001</v>
      </c>
      <c r="E14" s="10">
        <v>10.5292284344581</v>
      </c>
      <c r="F14" s="10">
        <v>9.4763055910122898</v>
      </c>
      <c r="G14" s="10">
        <v>8.9498441692893795</v>
      </c>
      <c r="H14" s="10">
        <v>4.71</v>
      </c>
      <c r="I14" s="10">
        <v>-0.39</v>
      </c>
      <c r="J14" s="10">
        <v>19.77</v>
      </c>
      <c r="K14" s="10">
        <v>9.31</v>
      </c>
      <c r="L14" s="67"/>
      <c r="M14" s="67">
        <v>17.7</v>
      </c>
      <c r="N14" s="67">
        <v>8.7899999999999991</v>
      </c>
    </row>
    <row r="15" spans="1:16380" customFormat="1" ht="12.75" x14ac:dyDescent="0.2">
      <c r="A15" s="7" t="s">
        <v>440</v>
      </c>
      <c r="B15" s="10">
        <v>20.6369336183777</v>
      </c>
      <c r="C15" s="10">
        <v>19.6050869374588</v>
      </c>
      <c r="D15" s="10">
        <v>17.541393575621001</v>
      </c>
      <c r="E15" s="10">
        <v>10.5292284344581</v>
      </c>
      <c r="F15" s="10">
        <v>9.4763055910122898</v>
      </c>
      <c r="G15" s="10">
        <v>8.9498441692893795</v>
      </c>
      <c r="H15" s="10">
        <v>5.0599999999999996</v>
      </c>
      <c r="I15" s="10">
        <v>-0.15</v>
      </c>
      <c r="J15" s="10">
        <v>20.36</v>
      </c>
      <c r="K15" s="10">
        <v>8.7200000000000006</v>
      </c>
      <c r="L15" s="67"/>
      <c r="M15" s="67">
        <v>18.29</v>
      </c>
      <c r="N15" s="67">
        <v>8.1999999999999993</v>
      </c>
    </row>
    <row r="16" spans="1:16380" customFormat="1" ht="12.75" x14ac:dyDescent="0.2">
      <c r="A16" s="7" t="s">
        <v>454</v>
      </c>
      <c r="B16" s="10">
        <v>20.6369336183777</v>
      </c>
      <c r="C16" s="10">
        <v>19.6050869374588</v>
      </c>
      <c r="D16" s="10">
        <v>17.541393575621001</v>
      </c>
      <c r="E16" s="10">
        <v>10.5292284344581</v>
      </c>
      <c r="F16" s="10">
        <v>9.4763055910122898</v>
      </c>
      <c r="G16" s="10">
        <v>8.9498441692893795</v>
      </c>
      <c r="H16" s="10">
        <v>3.79</v>
      </c>
      <c r="I16" s="10">
        <v>0.32</v>
      </c>
      <c r="J16" s="10">
        <v>19.559999999999999</v>
      </c>
      <c r="K16" s="10">
        <v>9.52</v>
      </c>
      <c r="L16" s="67"/>
      <c r="M16" s="67">
        <v>17.489999999999998</v>
      </c>
      <c r="N16" s="67">
        <v>9</v>
      </c>
    </row>
    <row r="17" spans="1:14" customFormat="1" ht="12.75" x14ac:dyDescent="0.2">
      <c r="A17" s="7" t="s">
        <v>460</v>
      </c>
      <c r="B17" s="10">
        <v>20.6369336183777</v>
      </c>
      <c r="C17" s="10">
        <v>19.6050869374588</v>
      </c>
      <c r="D17" s="10">
        <v>17.541393575621001</v>
      </c>
      <c r="E17" s="10">
        <v>10.5292284344581</v>
      </c>
      <c r="F17" s="10">
        <v>9.4763055910122898</v>
      </c>
      <c r="G17" s="10">
        <v>8.9498441692893795</v>
      </c>
      <c r="H17" s="10">
        <v>4.25</v>
      </c>
      <c r="I17" s="10">
        <v>0</v>
      </c>
      <c r="J17" s="10">
        <v>19.7</v>
      </c>
      <c r="K17" s="10">
        <v>9.3800000000000008</v>
      </c>
      <c r="L17" s="67"/>
      <c r="M17" s="67">
        <v>17.63</v>
      </c>
      <c r="N17" s="67">
        <v>8.86</v>
      </c>
    </row>
    <row r="18" spans="1:14" customFormat="1" ht="12.75" x14ac:dyDescent="0.2">
      <c r="A18" s="7" t="s">
        <v>494</v>
      </c>
      <c r="B18" s="10">
        <v>20.6369336183777</v>
      </c>
      <c r="C18" s="10">
        <v>19.6050869374588</v>
      </c>
      <c r="D18" s="10">
        <v>17.541393575621001</v>
      </c>
      <c r="E18" s="10">
        <v>10.5292284344581</v>
      </c>
      <c r="F18" s="10">
        <v>9.4763055910122898</v>
      </c>
      <c r="G18" s="10">
        <v>8.9498441692893795</v>
      </c>
      <c r="H18" s="10">
        <v>4.03</v>
      </c>
      <c r="I18" s="10">
        <v>-0.2</v>
      </c>
      <c r="J18" s="10">
        <v>19.28</v>
      </c>
      <c r="K18" s="10">
        <v>9.8000000000000007</v>
      </c>
      <c r="L18" s="67"/>
      <c r="M18" s="67">
        <v>17.21</v>
      </c>
      <c r="N18" s="67">
        <v>9.2799999999999994</v>
      </c>
    </row>
    <row r="19" spans="1:14" customFormat="1" ht="18" customHeight="1" x14ac:dyDescent="0.2">
      <c r="A19" s="7" t="s">
        <v>501</v>
      </c>
      <c r="B19" s="10">
        <v>20.6369336183777</v>
      </c>
      <c r="C19" s="10">
        <v>19.6050869374588</v>
      </c>
      <c r="D19" s="10">
        <v>17.541393575621001</v>
      </c>
      <c r="E19" s="10">
        <v>10.5292284344581</v>
      </c>
      <c r="F19" s="10">
        <v>9.4763055910122898</v>
      </c>
      <c r="G19" s="10">
        <v>8.9498441692893795</v>
      </c>
      <c r="H19" s="10">
        <v>4.3899999999999997</v>
      </c>
      <c r="I19" s="10">
        <v>-0.43</v>
      </c>
      <c r="J19" s="10">
        <v>19.41</v>
      </c>
      <c r="K19" s="10">
        <v>9.67</v>
      </c>
      <c r="L19" s="67"/>
      <c r="M19" s="67">
        <v>17.34</v>
      </c>
      <c r="N19" s="67">
        <v>9.15</v>
      </c>
    </row>
    <row r="20" spans="1:14" customFormat="1" ht="12.75" x14ac:dyDescent="0.2">
      <c r="A20" s="7" t="s">
        <v>551</v>
      </c>
      <c r="B20" s="10">
        <v>20.6369336183777</v>
      </c>
      <c r="C20" s="10">
        <v>19.6050869374588</v>
      </c>
      <c r="D20" s="10">
        <v>17.541393575621001</v>
      </c>
      <c r="E20" s="10">
        <v>10.5292284344581</v>
      </c>
      <c r="F20" s="10">
        <v>9.4763055910122898</v>
      </c>
      <c r="G20" s="10">
        <v>8.9498441692893795</v>
      </c>
      <c r="H20" s="10">
        <v>5</v>
      </c>
      <c r="I20" s="10">
        <v>0</v>
      </c>
      <c r="J20" s="10">
        <v>20.45</v>
      </c>
      <c r="K20" s="10">
        <v>8.6300000000000008</v>
      </c>
      <c r="L20" s="67"/>
      <c r="M20" s="67">
        <v>18.38</v>
      </c>
      <c r="N20" s="67">
        <v>8.11</v>
      </c>
    </row>
    <row r="21" spans="1:14" customFormat="1" ht="12.75" x14ac:dyDescent="0.2">
      <c r="A21" s="7" t="s">
        <v>568</v>
      </c>
      <c r="B21" s="10">
        <v>20.6369336183777</v>
      </c>
      <c r="C21" s="10">
        <v>19.6050869374588</v>
      </c>
      <c r="D21" s="10">
        <v>17.541393575621001</v>
      </c>
      <c r="E21" s="10">
        <v>10.5292284344581</v>
      </c>
      <c r="F21" s="10">
        <v>9.4763055910122898</v>
      </c>
      <c r="G21" s="10">
        <v>8.9498441692893795</v>
      </c>
      <c r="H21" s="10">
        <v>3.92</v>
      </c>
      <c r="I21" s="10">
        <v>-0.37</v>
      </c>
      <c r="J21" s="10">
        <v>19</v>
      </c>
      <c r="K21" s="10">
        <v>10.08</v>
      </c>
      <c r="L21" s="67"/>
      <c r="M21" s="67">
        <v>16.93</v>
      </c>
      <c r="N21" s="67">
        <v>9.56</v>
      </c>
    </row>
    <row r="22" spans="1:14" customFormat="1" ht="12.75" x14ac:dyDescent="0.2">
      <c r="A22" s="7" t="s">
        <v>580</v>
      </c>
      <c r="B22" s="10">
        <v>20.6369336183777</v>
      </c>
      <c r="C22" s="10">
        <v>19.6050869374588</v>
      </c>
      <c r="D22" s="10">
        <v>17.541393575621001</v>
      </c>
      <c r="E22" s="10">
        <v>10.5292284344581</v>
      </c>
      <c r="F22" s="10">
        <v>9.4763055910122898</v>
      </c>
      <c r="G22" s="10">
        <v>8.9498441692893795</v>
      </c>
      <c r="H22" s="10">
        <v>4.62</v>
      </c>
      <c r="I22" s="10">
        <v>0.12</v>
      </c>
      <c r="J22" s="10">
        <v>20.190000000000001</v>
      </c>
      <c r="K22" s="10">
        <v>8.89</v>
      </c>
      <c r="L22" s="67"/>
      <c r="M22" s="67">
        <v>18.12</v>
      </c>
      <c r="N22" s="67">
        <v>8.3699999999999992</v>
      </c>
    </row>
    <row r="23" spans="1:14" customFormat="1" ht="12.75" x14ac:dyDescent="0.2">
      <c r="A23" s="7" t="s">
        <v>591</v>
      </c>
      <c r="B23" s="10">
        <v>20.6369336183777</v>
      </c>
      <c r="C23" s="10">
        <v>19.6050869374588</v>
      </c>
      <c r="D23" s="10">
        <v>17.541393575621001</v>
      </c>
      <c r="E23" s="10">
        <v>10.5292284344581</v>
      </c>
      <c r="F23" s="10">
        <v>9.4763055910122898</v>
      </c>
      <c r="G23" s="10">
        <v>8.9498441692893795</v>
      </c>
      <c r="H23" s="10">
        <v>4.3099999999999996</v>
      </c>
      <c r="I23" s="10">
        <v>0.23</v>
      </c>
      <c r="J23" s="10">
        <v>19.989999999999998</v>
      </c>
      <c r="K23" s="10">
        <v>9.09</v>
      </c>
      <c r="L23" s="67"/>
      <c r="M23" s="67">
        <v>17.920000000000002</v>
      </c>
      <c r="N23" s="67">
        <v>8.57</v>
      </c>
    </row>
    <row r="24" spans="1:14" customFormat="1" ht="18" customHeight="1" x14ac:dyDescent="0.2">
      <c r="A24" s="7" t="s">
        <v>607</v>
      </c>
      <c r="B24" s="10">
        <v>20.6369336183777</v>
      </c>
      <c r="C24" s="10">
        <v>19.6050869374588</v>
      </c>
      <c r="D24" s="10">
        <v>17.541393575621001</v>
      </c>
      <c r="E24" s="10">
        <v>10.5292284344581</v>
      </c>
      <c r="F24" s="10">
        <v>9.4763055910122898</v>
      </c>
      <c r="G24" s="10">
        <v>8.9498441692893795</v>
      </c>
      <c r="H24" s="10">
        <v>3.9</v>
      </c>
      <c r="I24" s="10">
        <v>-0.04</v>
      </c>
      <c r="J24" s="10">
        <v>19.309999999999999</v>
      </c>
      <c r="K24" s="10">
        <v>9.77</v>
      </c>
      <c r="L24" s="67"/>
      <c r="M24" s="67">
        <v>17.239999999999998</v>
      </c>
      <c r="N24" s="67">
        <v>9.25</v>
      </c>
    </row>
    <row r="25" spans="1:14" customFormat="1" ht="12.75" x14ac:dyDescent="0.2">
      <c r="A25" s="7" t="s">
        <v>618</v>
      </c>
      <c r="B25" s="10">
        <v>20.6369336183777</v>
      </c>
      <c r="C25" s="10">
        <v>19.6050869374588</v>
      </c>
      <c r="D25" s="10">
        <v>17.541393575621001</v>
      </c>
      <c r="E25" s="10">
        <v>10.5292284344581</v>
      </c>
      <c r="F25" s="10">
        <v>9.4763055910122898</v>
      </c>
      <c r="G25" s="10">
        <v>8.9498441692893795</v>
      </c>
      <c r="H25" s="10">
        <v>5.29</v>
      </c>
      <c r="I25" s="10">
        <v>0.3</v>
      </c>
      <c r="J25" s="10">
        <v>21.04</v>
      </c>
      <c r="K25" s="10">
        <v>8.0399999999999991</v>
      </c>
      <c r="L25" s="67"/>
      <c r="M25" s="67">
        <v>18.97</v>
      </c>
      <c r="N25" s="67">
        <v>7.52</v>
      </c>
    </row>
    <row r="26" spans="1:14" customFormat="1" ht="12.75" x14ac:dyDescent="0.2">
      <c r="A26" s="7" t="s">
        <v>626</v>
      </c>
      <c r="B26" s="10">
        <v>20.6369336183777</v>
      </c>
      <c r="C26" s="10">
        <v>19.6050869374588</v>
      </c>
      <c r="D26" s="10">
        <v>17.541393575621001</v>
      </c>
      <c r="E26" s="10">
        <v>10.5292284344581</v>
      </c>
      <c r="F26" s="10">
        <v>9.4763055910122898</v>
      </c>
      <c r="G26" s="10">
        <v>8.9498441692893795</v>
      </c>
      <c r="H26" s="10">
        <v>5.07</v>
      </c>
      <c r="I26" s="10">
        <v>-0.35</v>
      </c>
      <c r="J26" s="10">
        <v>20.170000000000002</v>
      </c>
      <c r="K26" s="10">
        <v>8.91</v>
      </c>
      <c r="L26" s="67"/>
      <c r="M26" s="67">
        <v>18.100000000000001</v>
      </c>
      <c r="N26" s="67">
        <v>8.39</v>
      </c>
    </row>
    <row r="27" spans="1:14" customFormat="1" ht="12.75" x14ac:dyDescent="0.2">
      <c r="A27" s="7" t="s">
        <v>635</v>
      </c>
      <c r="B27" s="10">
        <v>20.6369336183777</v>
      </c>
      <c r="C27" s="10">
        <v>19.6050869374588</v>
      </c>
      <c r="D27" s="10">
        <v>17.541393575621001</v>
      </c>
      <c r="E27" s="10">
        <v>10.5292284344581</v>
      </c>
      <c r="F27" s="10">
        <v>9.4763055910122898</v>
      </c>
      <c r="G27" s="10">
        <v>8.9498441692893795</v>
      </c>
      <c r="H27" s="10">
        <v>4.9000000000000004</v>
      </c>
      <c r="I27" s="10">
        <v>0.25</v>
      </c>
      <c r="J27" s="10">
        <v>20.6</v>
      </c>
      <c r="K27" s="10">
        <v>8.48</v>
      </c>
      <c r="L27" s="67"/>
      <c r="M27" s="67">
        <v>18.53</v>
      </c>
      <c r="N27" s="67">
        <v>7.96</v>
      </c>
    </row>
    <row r="28" spans="1:14" customFormat="1" ht="12.75" x14ac:dyDescent="0.2">
      <c r="A28" s="7" t="s">
        <v>651</v>
      </c>
      <c r="B28" s="10">
        <v>20.6369336183777</v>
      </c>
      <c r="C28" s="10">
        <v>19.6050869374588</v>
      </c>
      <c r="D28" s="10">
        <v>17.541393575621001</v>
      </c>
      <c r="E28" s="10">
        <v>10.5292284344581</v>
      </c>
      <c r="F28" s="10">
        <v>9.4763055910122898</v>
      </c>
      <c r="G28" s="10">
        <v>8.9498441692893795</v>
      </c>
      <c r="H28" s="10">
        <v>4.78</v>
      </c>
      <c r="I28" s="10">
        <v>0.22</v>
      </c>
      <c r="J28" s="10">
        <v>20.45</v>
      </c>
      <c r="K28" s="10">
        <v>8.6300000000000008</v>
      </c>
      <c r="L28" s="67"/>
      <c r="M28" s="67">
        <v>18.38</v>
      </c>
      <c r="N28" s="67">
        <v>8.11</v>
      </c>
    </row>
    <row r="29" spans="1:14" customFormat="1" ht="18" customHeight="1" x14ac:dyDescent="0.2">
      <c r="A29" s="7" t="s">
        <v>666</v>
      </c>
      <c r="B29" s="10"/>
      <c r="C29" s="10"/>
      <c r="D29" s="10"/>
      <c r="E29" s="10"/>
      <c r="F29" s="10"/>
      <c r="G29" s="10"/>
      <c r="H29" s="10">
        <v>4.1581790004073103</v>
      </c>
      <c r="I29" s="10"/>
      <c r="J29" s="10"/>
      <c r="K29" s="10"/>
      <c r="L29" s="67"/>
      <c r="M29" s="67"/>
      <c r="N29" s="67"/>
    </row>
    <row r="30" spans="1:14" customFormat="1" ht="18" customHeight="1" x14ac:dyDescent="0.2">
      <c r="A30" s="7" t="s">
        <v>452</v>
      </c>
      <c r="B30" s="10">
        <v>20.6369336183777</v>
      </c>
      <c r="C30" s="10">
        <v>19.6050869374588</v>
      </c>
      <c r="D30" s="10">
        <v>17.541393575621001</v>
      </c>
      <c r="E30" s="10">
        <v>10.5292284344581</v>
      </c>
      <c r="F30" s="10">
        <v>9.4763055910122898</v>
      </c>
      <c r="G30" s="10">
        <v>8.9498441692893795</v>
      </c>
      <c r="H30" s="10"/>
      <c r="I30" s="10"/>
      <c r="J30" s="10">
        <v>19.600000000000001</v>
      </c>
      <c r="K30" s="10">
        <v>9.48</v>
      </c>
      <c r="L30" s="67"/>
      <c r="M30" s="67">
        <v>17.54</v>
      </c>
      <c r="N30" s="67">
        <v>8.9499999999999993</v>
      </c>
    </row>
    <row r="31" spans="1:14" ht="13.5" thickBot="1" x14ac:dyDescent="0.25">
      <c r="A31" s="229"/>
      <c r="B31" s="251"/>
      <c r="C31" s="252"/>
      <c r="D31" s="252"/>
      <c r="E31" s="252"/>
      <c r="F31" s="252"/>
      <c r="G31" s="252"/>
      <c r="H31" s="253"/>
      <c r="I31" s="253"/>
      <c r="J31" s="252"/>
      <c r="K31" s="252"/>
      <c r="L31" s="254"/>
      <c r="M31" s="252"/>
      <c r="N31" s="252"/>
    </row>
    <row r="32" spans="1:14" ht="12.75" x14ac:dyDescent="0.2">
      <c r="A32" s="255" t="s">
        <v>38</v>
      </c>
      <c r="B32" s="256"/>
      <c r="C32" s="242"/>
      <c r="D32" s="242"/>
      <c r="E32" s="256"/>
      <c r="F32" s="256"/>
      <c r="G32" s="242"/>
      <c r="H32" s="242"/>
      <c r="I32" s="242"/>
      <c r="J32" s="242"/>
      <c r="K32" s="242"/>
      <c r="L32" s="257"/>
      <c r="M32" s="242"/>
      <c r="N32" s="242"/>
    </row>
    <row r="33" spans="1:14" ht="12.75" x14ac:dyDescent="0.2">
      <c r="A33" s="255" t="str">
        <f>"2) Genomsnittlig skattesats "&amp;Innehåll!C48&amp;" (därav "&amp;Innehåll!C51&amp;" respektive "&amp;Innehåll!C52&amp;" procent) ökad med länets avvikelse från genomsnittlig skatteväxlingsnivå."</f>
        <v>2) Genomsnittlig skattesats 2003 (därav 95 respektive 85 procent) ökad med länets avvikelse från genomsnittlig skatteväxlingsnivå.</v>
      </c>
      <c r="B33" s="226"/>
      <c r="C33" s="226"/>
      <c r="D33" s="226"/>
      <c r="E33" s="226"/>
      <c r="F33" s="226"/>
      <c r="G33" s="227"/>
      <c r="H33" s="227"/>
      <c r="I33" s="227"/>
      <c r="J33" s="226"/>
      <c r="K33" s="226"/>
      <c r="L33" s="228"/>
      <c r="M33" s="228"/>
      <c r="N33" s="239"/>
    </row>
    <row r="34" spans="1:14" ht="12.75" x14ac:dyDescent="0.2">
      <c r="A34" s="255" t="str">
        <f>"3) Genomsnittlig skattesats "&amp;Innehåll!C48&amp;" (därav "&amp;Innehåll!C54&amp;" respektive "&amp;Innehåll!C55&amp;" procent) minskad med länets avvikelse från genomsnittlig skatteväxlingsnivå."</f>
        <v>3) Genomsnittlig skattesats 2003 (därav 90 respektive 85 procent) minskad med länets avvikelse från genomsnittlig skatteväxlingsnivå.</v>
      </c>
      <c r="B34" s="226"/>
      <c r="C34" s="226"/>
      <c r="D34" s="226"/>
      <c r="E34" s="226"/>
      <c r="F34" s="226"/>
      <c r="G34" s="227"/>
      <c r="H34" s="227"/>
      <c r="I34" s="227"/>
      <c r="J34" s="226"/>
      <c r="K34" s="226"/>
      <c r="L34" s="228"/>
      <c r="M34" s="228"/>
      <c r="N34" s="239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20:M23 L15:M18 L25:M28 L9:N9 M10:N28 L30:N30">
    <cfRule type="expression" dxfId="59" priority="10" stopIfTrue="1">
      <formula>IF(#REF!&lt;0,TRUE,FALSE)</formula>
    </cfRule>
  </conditionalFormatting>
  <conditionalFormatting sqref="L10:M13">
    <cfRule type="expression" dxfId="58" priority="9" stopIfTrue="1">
      <formula>IF(#REF!&lt;0,TRUE,FALSE)</formula>
    </cfRule>
  </conditionalFormatting>
  <conditionalFormatting sqref="L14:M14">
    <cfRule type="expression" dxfId="57" priority="8" stopIfTrue="1">
      <formula>IF(#REF!&lt;0,TRUE,FALSE)</formula>
    </cfRule>
  </conditionalFormatting>
  <conditionalFormatting sqref="L19:M19">
    <cfRule type="expression" dxfId="56" priority="7" stopIfTrue="1">
      <formula>IF(#REF!&lt;0,TRUE,FALSE)</formula>
    </cfRule>
  </conditionalFormatting>
  <conditionalFormatting sqref="L24:M24">
    <cfRule type="expression" dxfId="55" priority="6" stopIfTrue="1">
      <formula>IF(#REF!&lt;0,TRUE,FALSE)</formula>
    </cfRule>
  </conditionalFormatting>
  <conditionalFormatting sqref="L29:M29">
    <cfRule type="expression" dxfId="54" priority="5" stopIfTrue="1">
      <formula>IF(#REF!&lt;0,TRUE,FALSE)</formula>
    </cfRule>
  </conditionalFormatting>
  <conditionalFormatting sqref="N9:N30">
    <cfRule type="expression" dxfId="53" priority="4" stopIfTrue="1">
      <formula>IF(#REF!&lt;0,TRUE,FALSE)</formula>
    </cfRule>
  </conditionalFormatting>
  <conditionalFormatting sqref="B9:N30">
    <cfRule type="cellIs" dxfId="52" priority="2" operator="lessThan">
      <formula>0</formula>
    </cfRule>
  </conditionalFormatting>
  <pageMargins left="0.7" right="0.7" top="0.75" bottom="0.75" header="0.3" footer="0.3"/>
  <pageSetup paperSize="9" scale="80" orientation="landscape" r:id="rId1"/>
  <headerFooter>
    <oddHeader>&amp;LStatistiska centralbyrån
Offentlig ekonomi och mikrosimuleringar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6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3" customWidth="1"/>
    <col min="11" max="11" width="9.140625" style="85" customWidth="1"/>
    <col min="12" max="12" width="19" style="85" hidden="1" customWidth="1"/>
    <col min="13" max="13" width="23.28515625" style="85" hidden="1" customWidth="1"/>
    <col min="14" max="14" width="12.85546875" style="85" hidden="1" customWidth="1"/>
    <col min="15" max="15" width="14" style="85" hidden="1" customWidth="1"/>
    <col min="16" max="17" width="12.85546875" style="85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348" t="s">
        <v>803</v>
      </c>
      <c r="B1" s="349"/>
      <c r="C1" s="349"/>
      <c r="D1" s="349"/>
      <c r="E1" s="349"/>
      <c r="F1" s="349"/>
      <c r="G1" s="349"/>
      <c r="H1" s="349"/>
      <c r="I1" s="349"/>
      <c r="J1" s="350"/>
      <c r="K1" s="351"/>
      <c r="L1" s="351"/>
      <c r="M1" s="351"/>
    </row>
    <row r="2" spans="1:256" ht="15" customHeight="1" x14ac:dyDescent="0.25">
      <c r="A2" s="348" t="s">
        <v>771</v>
      </c>
      <c r="B2" s="349"/>
      <c r="C2" s="349"/>
      <c r="D2" s="349"/>
      <c r="E2" s="349"/>
      <c r="F2" s="349"/>
      <c r="G2" s="349"/>
      <c r="H2" s="349"/>
      <c r="I2" s="349"/>
      <c r="J2" s="350"/>
      <c r="K2" s="351"/>
      <c r="L2" s="351"/>
      <c r="M2" s="351"/>
    </row>
    <row r="3" spans="1:256" ht="15" customHeight="1" x14ac:dyDescent="0.2">
      <c r="A3" s="352" t="s">
        <v>772</v>
      </c>
      <c r="B3" s="685" t="s">
        <v>42</v>
      </c>
      <c r="C3" s="685"/>
      <c r="D3" s="353"/>
      <c r="E3" s="685" t="s">
        <v>214</v>
      </c>
      <c r="F3" s="685"/>
      <c r="G3" s="354" t="s">
        <v>215</v>
      </c>
      <c r="H3" s="354" t="s">
        <v>216</v>
      </c>
      <c r="I3" s="354" t="s">
        <v>773</v>
      </c>
      <c r="J3" s="355" t="s">
        <v>774</v>
      </c>
      <c r="K3" s="356"/>
      <c r="L3" s="356"/>
      <c r="M3" s="356"/>
      <c r="N3" s="356"/>
      <c r="O3" s="356"/>
      <c r="P3" s="356"/>
      <c r="Q3" s="356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  <c r="BS3" s="357"/>
      <c r="BT3" s="357"/>
      <c r="BU3" s="357"/>
      <c r="BV3" s="357"/>
      <c r="BW3" s="357"/>
      <c r="BX3" s="357"/>
      <c r="BY3" s="357"/>
      <c r="BZ3" s="357"/>
      <c r="CA3" s="357"/>
      <c r="CB3" s="357"/>
      <c r="CC3" s="357"/>
      <c r="CD3" s="357"/>
      <c r="CE3" s="357"/>
      <c r="CF3" s="357"/>
      <c r="CG3" s="357"/>
      <c r="CH3" s="357"/>
      <c r="CI3" s="357"/>
      <c r="CJ3" s="357"/>
      <c r="CK3" s="357"/>
      <c r="CL3" s="357"/>
      <c r="CM3" s="357"/>
      <c r="CN3" s="357"/>
      <c r="CO3" s="357"/>
      <c r="CP3" s="357"/>
      <c r="CQ3" s="357"/>
      <c r="CR3" s="357"/>
      <c r="CS3" s="357"/>
      <c r="CT3" s="357"/>
      <c r="CU3" s="357"/>
      <c r="CV3" s="357"/>
      <c r="CW3" s="357"/>
      <c r="CX3" s="357"/>
      <c r="CY3" s="357"/>
      <c r="CZ3" s="357"/>
      <c r="DA3" s="357"/>
      <c r="DB3" s="357"/>
      <c r="DC3" s="357"/>
      <c r="DD3" s="357"/>
      <c r="DE3" s="357"/>
      <c r="DF3" s="357"/>
      <c r="DG3" s="357"/>
      <c r="DH3" s="357"/>
      <c r="DI3" s="357"/>
      <c r="DJ3" s="357"/>
      <c r="DK3" s="357"/>
      <c r="DL3" s="357"/>
      <c r="DM3" s="357"/>
      <c r="DN3" s="357"/>
      <c r="DO3" s="357"/>
      <c r="DP3" s="357"/>
      <c r="DQ3" s="357"/>
      <c r="DR3" s="357"/>
      <c r="DS3" s="357"/>
      <c r="DT3" s="357"/>
      <c r="DU3" s="357"/>
      <c r="DV3" s="357"/>
      <c r="DW3" s="357"/>
      <c r="DX3" s="357"/>
      <c r="DY3" s="357"/>
      <c r="DZ3" s="357"/>
      <c r="EA3" s="357"/>
      <c r="EB3" s="357"/>
      <c r="EC3" s="357"/>
      <c r="ED3" s="357"/>
      <c r="EE3" s="357"/>
      <c r="EF3" s="357"/>
      <c r="EG3" s="357"/>
      <c r="EH3" s="357"/>
      <c r="EI3" s="357"/>
      <c r="EJ3" s="357"/>
      <c r="EK3" s="357"/>
      <c r="EL3" s="357"/>
      <c r="EM3" s="357"/>
      <c r="EN3" s="357"/>
      <c r="EO3" s="357"/>
      <c r="EP3" s="357"/>
      <c r="EQ3" s="357"/>
      <c r="ER3" s="357"/>
      <c r="ES3" s="357"/>
      <c r="ET3" s="357"/>
      <c r="EU3" s="357"/>
      <c r="EV3" s="357"/>
      <c r="EW3" s="357"/>
      <c r="EX3" s="357"/>
      <c r="EY3" s="357"/>
      <c r="EZ3" s="357"/>
      <c r="FA3" s="357"/>
      <c r="FB3" s="357"/>
      <c r="FC3" s="357"/>
      <c r="FD3" s="357"/>
      <c r="FE3" s="357"/>
      <c r="FF3" s="357"/>
      <c r="FG3" s="357"/>
      <c r="FH3" s="357"/>
      <c r="FI3" s="357"/>
      <c r="FJ3" s="357"/>
      <c r="FK3" s="357"/>
      <c r="FL3" s="357"/>
      <c r="FM3" s="357"/>
      <c r="FN3" s="357"/>
      <c r="FO3" s="357"/>
      <c r="FP3" s="357"/>
      <c r="FQ3" s="357"/>
      <c r="FR3" s="357"/>
      <c r="FS3" s="357"/>
      <c r="FT3" s="357"/>
      <c r="FU3" s="357"/>
      <c r="FV3" s="357"/>
      <c r="FW3" s="357"/>
      <c r="FX3" s="357"/>
      <c r="FY3" s="357"/>
      <c r="FZ3" s="357"/>
      <c r="GA3" s="357"/>
      <c r="GB3" s="357"/>
      <c r="GC3" s="357"/>
      <c r="GD3" s="357"/>
      <c r="GE3" s="357"/>
      <c r="GF3" s="357"/>
      <c r="GG3" s="357"/>
      <c r="GH3" s="357"/>
      <c r="GI3" s="357"/>
      <c r="GJ3" s="357"/>
      <c r="GK3" s="357"/>
      <c r="GL3" s="357"/>
      <c r="GM3" s="357"/>
      <c r="GN3" s="357"/>
      <c r="GO3" s="357"/>
      <c r="GP3" s="357"/>
      <c r="GQ3" s="357"/>
      <c r="GR3" s="357"/>
      <c r="GS3" s="357"/>
      <c r="GT3" s="357"/>
      <c r="GU3" s="357"/>
      <c r="GV3" s="357"/>
      <c r="GW3" s="357"/>
      <c r="GX3" s="357"/>
      <c r="GY3" s="357"/>
      <c r="GZ3" s="357"/>
      <c r="HA3" s="357"/>
      <c r="HB3" s="357"/>
      <c r="HC3" s="357"/>
      <c r="HD3" s="357"/>
      <c r="HE3" s="357"/>
      <c r="HF3" s="357"/>
      <c r="HG3" s="357"/>
      <c r="HH3" s="357"/>
      <c r="HI3" s="357"/>
      <c r="HJ3" s="357"/>
      <c r="HK3" s="357"/>
      <c r="HL3" s="357"/>
      <c r="HM3" s="357"/>
      <c r="HN3" s="357"/>
      <c r="HO3" s="357"/>
      <c r="HP3" s="357"/>
      <c r="HQ3" s="357"/>
      <c r="HR3" s="357"/>
      <c r="HS3" s="357"/>
      <c r="HT3" s="357"/>
      <c r="HU3" s="357"/>
      <c r="HV3" s="357"/>
      <c r="HW3" s="357"/>
      <c r="HX3" s="357"/>
      <c r="HY3" s="357"/>
      <c r="HZ3" s="357"/>
      <c r="IA3" s="357"/>
      <c r="IB3" s="357"/>
      <c r="IC3" s="357"/>
      <c r="ID3" s="357"/>
      <c r="IE3" s="357"/>
      <c r="IF3" s="357"/>
      <c r="IG3" s="357"/>
      <c r="IH3" s="357"/>
      <c r="II3" s="357"/>
      <c r="IJ3" s="357"/>
      <c r="IK3" s="357"/>
      <c r="IL3" s="357"/>
      <c r="IM3" s="357"/>
      <c r="IN3" s="357"/>
      <c r="IO3" s="357"/>
      <c r="IP3" s="357"/>
      <c r="IQ3" s="357"/>
      <c r="IR3" s="357"/>
      <c r="IS3" s="357"/>
      <c r="IT3" s="357"/>
      <c r="IU3" s="357"/>
      <c r="IV3" s="357"/>
    </row>
    <row r="4" spans="1:256" s="362" customFormat="1" ht="14.25" x14ac:dyDescent="0.2">
      <c r="A4" s="358" t="s">
        <v>239</v>
      </c>
      <c r="B4" s="686" t="s">
        <v>775</v>
      </c>
      <c r="C4" s="686"/>
      <c r="D4" s="359"/>
      <c r="E4" s="686" t="s">
        <v>776</v>
      </c>
      <c r="F4" s="686"/>
      <c r="G4" s="360" t="s">
        <v>30</v>
      </c>
      <c r="H4" s="360" t="s">
        <v>30</v>
      </c>
      <c r="I4" s="360" t="s">
        <v>777</v>
      </c>
      <c r="J4" s="361" t="s">
        <v>778</v>
      </c>
      <c r="K4" s="356"/>
      <c r="L4" s="356"/>
      <c r="M4" s="356"/>
      <c r="N4" s="356"/>
      <c r="O4" s="356"/>
      <c r="P4" s="356"/>
      <c r="Q4" s="356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  <c r="BR4" s="357"/>
      <c r="BS4" s="357"/>
      <c r="BT4" s="357"/>
      <c r="BU4" s="357"/>
      <c r="BV4" s="357"/>
      <c r="BW4" s="357"/>
      <c r="BX4" s="357"/>
      <c r="BY4" s="357"/>
      <c r="BZ4" s="357"/>
      <c r="CA4" s="357"/>
      <c r="CB4" s="357"/>
      <c r="CC4" s="357"/>
      <c r="CD4" s="357"/>
      <c r="CE4" s="357"/>
      <c r="CF4" s="357"/>
      <c r="CG4" s="357"/>
      <c r="CH4" s="357"/>
      <c r="CI4" s="357"/>
      <c r="CJ4" s="357"/>
      <c r="CK4" s="357"/>
      <c r="CL4" s="357"/>
      <c r="CM4" s="357"/>
      <c r="CN4" s="357"/>
      <c r="CO4" s="357"/>
      <c r="CP4" s="357"/>
      <c r="CQ4" s="357"/>
      <c r="CR4" s="357"/>
      <c r="CS4" s="357"/>
      <c r="CT4" s="357"/>
      <c r="CU4" s="357"/>
      <c r="CV4" s="357"/>
      <c r="CW4" s="357"/>
      <c r="CX4" s="357"/>
      <c r="CY4" s="357"/>
      <c r="CZ4" s="357"/>
      <c r="DA4" s="357"/>
      <c r="DB4" s="357"/>
      <c r="DC4" s="357"/>
      <c r="DD4" s="357"/>
      <c r="DE4" s="357"/>
      <c r="DF4" s="357"/>
      <c r="DG4" s="357"/>
      <c r="DH4" s="357"/>
      <c r="DI4" s="357"/>
      <c r="DJ4" s="357"/>
      <c r="DK4" s="357"/>
      <c r="DL4" s="357"/>
      <c r="DM4" s="357"/>
      <c r="DN4" s="357"/>
      <c r="DO4" s="357"/>
      <c r="DP4" s="357"/>
      <c r="DQ4" s="357"/>
      <c r="DR4" s="357"/>
      <c r="DS4" s="357"/>
      <c r="DT4" s="357"/>
      <c r="DU4" s="357"/>
      <c r="DV4" s="357"/>
      <c r="DW4" s="357"/>
      <c r="DX4" s="357"/>
      <c r="DY4" s="357"/>
      <c r="DZ4" s="357"/>
      <c r="EA4" s="357"/>
      <c r="EB4" s="357"/>
      <c r="EC4" s="357"/>
      <c r="ED4" s="357"/>
      <c r="EE4" s="357"/>
      <c r="EF4" s="357"/>
      <c r="EG4" s="357"/>
      <c r="EH4" s="357"/>
      <c r="EI4" s="357"/>
      <c r="EJ4" s="357"/>
      <c r="EK4" s="357"/>
      <c r="EL4" s="357"/>
      <c r="EM4" s="357"/>
      <c r="EN4" s="357"/>
      <c r="EO4" s="357"/>
      <c r="EP4" s="357"/>
      <c r="EQ4" s="357"/>
      <c r="ER4" s="357"/>
      <c r="ES4" s="357"/>
      <c r="ET4" s="357"/>
      <c r="EU4" s="357"/>
      <c r="EV4" s="357"/>
      <c r="EW4" s="357"/>
      <c r="EX4" s="357"/>
      <c r="EY4" s="357"/>
      <c r="EZ4" s="357"/>
      <c r="FA4" s="357"/>
      <c r="FB4" s="357"/>
      <c r="FC4" s="357"/>
      <c r="FD4" s="357"/>
      <c r="FE4" s="357"/>
      <c r="FF4" s="357"/>
      <c r="FG4" s="357"/>
      <c r="FH4" s="357"/>
      <c r="FI4" s="357"/>
      <c r="FJ4" s="357"/>
      <c r="FK4" s="357"/>
      <c r="FL4" s="357"/>
      <c r="FM4" s="357"/>
      <c r="FN4" s="357"/>
      <c r="FO4" s="357"/>
      <c r="FP4" s="357"/>
      <c r="FQ4" s="357"/>
      <c r="FR4" s="357"/>
      <c r="FS4" s="357"/>
      <c r="FT4" s="357"/>
      <c r="FU4" s="357"/>
      <c r="FV4" s="357"/>
      <c r="FW4" s="357"/>
      <c r="FX4" s="357"/>
      <c r="FY4" s="357"/>
      <c r="FZ4" s="357"/>
      <c r="GA4" s="357"/>
      <c r="GB4" s="357"/>
      <c r="GC4" s="357"/>
      <c r="GD4" s="357"/>
      <c r="GE4" s="357"/>
      <c r="GF4" s="357"/>
      <c r="GG4" s="357"/>
      <c r="GH4" s="357"/>
      <c r="GI4" s="357"/>
      <c r="GJ4" s="357"/>
      <c r="GK4" s="357"/>
      <c r="GL4" s="357"/>
      <c r="GM4" s="357"/>
      <c r="GN4" s="357"/>
      <c r="GO4" s="357"/>
      <c r="GP4" s="357"/>
      <c r="GQ4" s="357"/>
      <c r="GR4" s="357"/>
      <c r="GS4" s="357"/>
      <c r="GT4" s="357"/>
      <c r="GU4" s="357"/>
      <c r="GV4" s="357"/>
      <c r="GW4" s="357"/>
      <c r="GX4" s="357"/>
      <c r="GY4" s="357"/>
      <c r="GZ4" s="357"/>
      <c r="HA4" s="357"/>
      <c r="HB4" s="357"/>
      <c r="HC4" s="357"/>
      <c r="HD4" s="357"/>
      <c r="HE4" s="357"/>
      <c r="HF4" s="357"/>
      <c r="HG4" s="357"/>
      <c r="HH4" s="357"/>
      <c r="HI4" s="357"/>
      <c r="HJ4" s="357"/>
      <c r="HK4" s="357"/>
      <c r="HL4" s="357"/>
      <c r="HM4" s="357"/>
      <c r="HN4" s="357"/>
      <c r="HO4" s="357"/>
      <c r="HP4" s="357"/>
      <c r="HQ4" s="357"/>
      <c r="HR4" s="357"/>
      <c r="HS4" s="357"/>
      <c r="HT4" s="357"/>
      <c r="HU4" s="357"/>
      <c r="HV4" s="357"/>
      <c r="HW4" s="357"/>
      <c r="HX4" s="357"/>
      <c r="HY4" s="357"/>
      <c r="HZ4" s="357"/>
      <c r="IA4" s="357"/>
      <c r="IB4" s="357"/>
      <c r="IC4" s="357"/>
      <c r="ID4" s="357"/>
      <c r="IE4" s="357"/>
      <c r="IF4" s="357"/>
      <c r="IG4" s="357"/>
      <c r="IH4" s="357"/>
      <c r="II4" s="357"/>
      <c r="IJ4" s="357"/>
      <c r="IK4" s="357"/>
      <c r="IL4" s="357"/>
      <c r="IM4" s="357"/>
      <c r="IN4" s="357"/>
      <c r="IO4" s="357"/>
      <c r="IP4" s="357"/>
      <c r="IQ4" s="357"/>
      <c r="IR4" s="357"/>
      <c r="IS4" s="357"/>
      <c r="IT4" s="357"/>
      <c r="IU4" s="357"/>
      <c r="IV4" s="357"/>
    </row>
    <row r="5" spans="1:256" s="362" customFormat="1" ht="12.75" x14ac:dyDescent="0.2">
      <c r="A5" s="358" t="s">
        <v>263</v>
      </c>
      <c r="B5" s="360" t="s">
        <v>66</v>
      </c>
      <c r="C5" s="360" t="s">
        <v>779</v>
      </c>
      <c r="D5" s="359"/>
      <c r="E5" s="360" t="s">
        <v>66</v>
      </c>
      <c r="F5" s="360" t="s">
        <v>779</v>
      </c>
      <c r="G5" s="363"/>
      <c r="H5" s="363"/>
      <c r="I5" s="360" t="s">
        <v>780</v>
      </c>
      <c r="J5" s="361" t="s">
        <v>781</v>
      </c>
      <c r="K5" s="356"/>
      <c r="L5" s="356"/>
      <c r="M5" s="356"/>
      <c r="N5" s="356"/>
      <c r="O5" s="356"/>
      <c r="P5" s="356"/>
      <c r="Q5" s="356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  <c r="BR5" s="357"/>
      <c r="BS5" s="357"/>
      <c r="BT5" s="357"/>
      <c r="BU5" s="357"/>
      <c r="BV5" s="357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7"/>
      <c r="CN5" s="357"/>
      <c r="CO5" s="357"/>
      <c r="CP5" s="357"/>
      <c r="CQ5" s="357"/>
      <c r="CR5" s="357"/>
      <c r="CS5" s="357"/>
      <c r="CT5" s="357"/>
      <c r="CU5" s="357"/>
      <c r="CV5" s="357"/>
      <c r="CW5" s="357"/>
      <c r="CX5" s="357"/>
      <c r="CY5" s="357"/>
      <c r="CZ5" s="357"/>
      <c r="DA5" s="357"/>
      <c r="DB5" s="357"/>
      <c r="DC5" s="357"/>
      <c r="DD5" s="357"/>
      <c r="DE5" s="357"/>
      <c r="DF5" s="357"/>
      <c r="DG5" s="357"/>
      <c r="DH5" s="357"/>
      <c r="DI5" s="357"/>
      <c r="DJ5" s="357"/>
      <c r="DK5" s="357"/>
      <c r="DL5" s="357"/>
      <c r="DM5" s="357"/>
      <c r="DN5" s="357"/>
      <c r="DO5" s="357"/>
      <c r="DP5" s="357"/>
      <c r="DQ5" s="357"/>
      <c r="DR5" s="357"/>
      <c r="DS5" s="357"/>
      <c r="DT5" s="357"/>
      <c r="DU5" s="357"/>
      <c r="DV5" s="357"/>
      <c r="DW5" s="357"/>
      <c r="DX5" s="357"/>
      <c r="DY5" s="357"/>
      <c r="DZ5" s="357"/>
      <c r="EA5" s="357"/>
      <c r="EB5" s="357"/>
      <c r="EC5" s="357"/>
      <c r="ED5" s="357"/>
      <c r="EE5" s="357"/>
      <c r="EF5" s="357"/>
      <c r="EG5" s="357"/>
      <c r="EH5" s="357"/>
      <c r="EI5" s="357"/>
      <c r="EJ5" s="357"/>
      <c r="EK5" s="357"/>
      <c r="EL5" s="357"/>
      <c r="EM5" s="357"/>
      <c r="EN5" s="357"/>
      <c r="EO5" s="357"/>
      <c r="EP5" s="357"/>
      <c r="EQ5" s="357"/>
      <c r="ER5" s="357"/>
      <c r="ES5" s="357"/>
      <c r="ET5" s="357"/>
      <c r="EU5" s="357"/>
      <c r="EV5" s="357"/>
      <c r="EW5" s="357"/>
      <c r="EX5" s="357"/>
      <c r="EY5" s="357"/>
      <c r="EZ5" s="357"/>
      <c r="FA5" s="357"/>
      <c r="FB5" s="357"/>
      <c r="FC5" s="357"/>
      <c r="FD5" s="357"/>
      <c r="FE5" s="357"/>
      <c r="FF5" s="357"/>
      <c r="FG5" s="357"/>
      <c r="FH5" s="357"/>
      <c r="FI5" s="357"/>
      <c r="FJ5" s="357"/>
      <c r="FK5" s="357"/>
      <c r="FL5" s="357"/>
      <c r="FM5" s="357"/>
      <c r="FN5" s="357"/>
      <c r="FO5" s="357"/>
      <c r="FP5" s="357"/>
      <c r="FQ5" s="357"/>
      <c r="FR5" s="357"/>
      <c r="FS5" s="357"/>
      <c r="FT5" s="357"/>
      <c r="FU5" s="357"/>
      <c r="FV5" s="357"/>
      <c r="FW5" s="357"/>
      <c r="FX5" s="357"/>
      <c r="FY5" s="357"/>
      <c r="FZ5" s="357"/>
      <c r="GA5" s="357"/>
      <c r="GB5" s="357"/>
      <c r="GC5" s="357"/>
      <c r="GD5" s="357"/>
      <c r="GE5" s="357"/>
      <c r="GF5" s="357"/>
      <c r="GG5" s="357"/>
      <c r="GH5" s="357"/>
      <c r="GI5" s="357"/>
      <c r="GJ5" s="357"/>
      <c r="GK5" s="357"/>
      <c r="GL5" s="357"/>
      <c r="GM5" s="357"/>
      <c r="GN5" s="357"/>
      <c r="GO5" s="357"/>
      <c r="GP5" s="357"/>
      <c r="GQ5" s="357"/>
      <c r="GR5" s="357"/>
      <c r="GS5" s="357"/>
      <c r="GT5" s="357"/>
      <c r="GU5" s="357"/>
      <c r="GV5" s="357"/>
      <c r="GW5" s="357"/>
      <c r="GX5" s="357"/>
      <c r="GY5" s="357"/>
      <c r="GZ5" s="357"/>
      <c r="HA5" s="357"/>
      <c r="HB5" s="357"/>
      <c r="HC5" s="357"/>
      <c r="HD5" s="357"/>
      <c r="HE5" s="357"/>
      <c r="HF5" s="357"/>
      <c r="HG5" s="357"/>
      <c r="HH5" s="357"/>
      <c r="HI5" s="357"/>
      <c r="HJ5" s="357"/>
      <c r="HK5" s="357"/>
      <c r="HL5" s="357"/>
      <c r="HM5" s="357"/>
      <c r="HN5" s="357"/>
      <c r="HO5" s="357"/>
      <c r="HP5" s="357"/>
      <c r="HQ5" s="357"/>
      <c r="HR5" s="357"/>
      <c r="HS5" s="357"/>
      <c r="HT5" s="357"/>
      <c r="HU5" s="357"/>
      <c r="HV5" s="357"/>
      <c r="HW5" s="357"/>
      <c r="HX5" s="357"/>
      <c r="HY5" s="357"/>
      <c r="HZ5" s="357"/>
      <c r="IA5" s="357"/>
      <c r="IB5" s="357"/>
      <c r="IC5" s="357"/>
      <c r="ID5" s="357"/>
      <c r="IE5" s="357"/>
      <c r="IF5" s="357"/>
      <c r="IG5" s="357"/>
      <c r="IH5" s="357"/>
      <c r="II5" s="357"/>
      <c r="IJ5" s="357"/>
      <c r="IK5" s="357"/>
      <c r="IL5" s="357"/>
      <c r="IM5" s="357"/>
      <c r="IN5" s="357"/>
      <c r="IO5" s="357"/>
      <c r="IP5" s="357"/>
      <c r="IQ5" s="357"/>
      <c r="IR5" s="357"/>
      <c r="IS5" s="357"/>
      <c r="IT5" s="357"/>
      <c r="IU5" s="357"/>
      <c r="IV5" s="357"/>
    </row>
    <row r="6" spans="1:256" s="362" customFormat="1" ht="12.75" x14ac:dyDescent="0.2">
      <c r="A6" s="3"/>
      <c r="B6" s="364"/>
      <c r="C6" s="364"/>
      <c r="D6" s="364"/>
      <c r="E6" s="364"/>
      <c r="F6" s="364"/>
      <c r="G6" s="365"/>
      <c r="H6" s="365"/>
      <c r="I6" s="365"/>
      <c r="J6" s="366" t="s">
        <v>782</v>
      </c>
      <c r="K6" s="356"/>
      <c r="L6" s="356"/>
      <c r="M6" s="356"/>
      <c r="N6" s="356"/>
      <c r="O6" s="356"/>
      <c r="P6" s="356"/>
      <c r="Q6" s="356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357"/>
      <c r="AQ6" s="357"/>
      <c r="AR6" s="357"/>
      <c r="AS6" s="357"/>
      <c r="AT6" s="357"/>
      <c r="AU6" s="357"/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  <c r="BR6" s="357"/>
      <c r="BS6" s="357"/>
      <c r="BT6" s="357"/>
      <c r="BU6" s="357"/>
      <c r="BV6" s="357"/>
      <c r="BW6" s="357"/>
      <c r="BX6" s="357"/>
      <c r="BY6" s="357"/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7"/>
      <c r="CV6" s="357"/>
      <c r="CW6" s="357"/>
      <c r="CX6" s="357"/>
      <c r="CY6" s="357"/>
      <c r="CZ6" s="357"/>
      <c r="DA6" s="357"/>
      <c r="DB6" s="357"/>
      <c r="DC6" s="357"/>
      <c r="DD6" s="357"/>
      <c r="DE6" s="357"/>
      <c r="DF6" s="357"/>
      <c r="DG6" s="357"/>
      <c r="DH6" s="357"/>
      <c r="DI6" s="357"/>
      <c r="DJ6" s="357"/>
      <c r="DK6" s="357"/>
      <c r="DL6" s="357"/>
      <c r="DM6" s="357"/>
      <c r="DN6" s="357"/>
      <c r="DO6" s="357"/>
      <c r="DP6" s="357"/>
      <c r="DQ6" s="357"/>
      <c r="DR6" s="357"/>
      <c r="DS6" s="357"/>
      <c r="DT6" s="357"/>
      <c r="DU6" s="357"/>
      <c r="DV6" s="357"/>
      <c r="DW6" s="357"/>
      <c r="DX6" s="357"/>
      <c r="DY6" s="357"/>
      <c r="DZ6" s="357"/>
      <c r="EA6" s="357"/>
      <c r="EB6" s="357"/>
      <c r="EC6" s="357"/>
      <c r="ED6" s="357"/>
      <c r="EE6" s="357"/>
      <c r="EF6" s="357"/>
      <c r="EG6" s="357"/>
      <c r="EH6" s="357"/>
      <c r="EI6" s="357"/>
      <c r="EJ6" s="357"/>
      <c r="EK6" s="357"/>
      <c r="EL6" s="357"/>
      <c r="EM6" s="357"/>
      <c r="EN6" s="357"/>
      <c r="EO6" s="357"/>
      <c r="EP6" s="357"/>
      <c r="EQ6" s="357"/>
      <c r="ER6" s="357"/>
      <c r="ES6" s="357"/>
      <c r="ET6" s="357"/>
      <c r="EU6" s="357"/>
      <c r="EV6" s="357"/>
      <c r="EW6" s="357"/>
      <c r="EX6" s="357"/>
      <c r="EY6" s="357"/>
      <c r="EZ6" s="357"/>
      <c r="FA6" s="357"/>
      <c r="FB6" s="357"/>
      <c r="FC6" s="357"/>
      <c r="FD6" s="357"/>
      <c r="FE6" s="357"/>
      <c r="FF6" s="357"/>
      <c r="FG6" s="357"/>
      <c r="FH6" s="357"/>
      <c r="FI6" s="357"/>
      <c r="FJ6" s="357"/>
      <c r="FK6" s="357"/>
      <c r="FL6" s="357"/>
      <c r="FM6" s="357"/>
      <c r="FN6" s="357"/>
      <c r="FO6" s="357"/>
      <c r="FP6" s="357"/>
      <c r="FQ6" s="357"/>
      <c r="FR6" s="357"/>
      <c r="FS6" s="357"/>
      <c r="FT6" s="357"/>
      <c r="FU6" s="357"/>
      <c r="FV6" s="357"/>
      <c r="FW6" s="357"/>
      <c r="FX6" s="357"/>
      <c r="FY6" s="357"/>
      <c r="FZ6" s="357"/>
      <c r="GA6" s="357"/>
      <c r="GB6" s="357"/>
      <c r="GC6" s="357"/>
      <c r="GD6" s="357"/>
      <c r="GE6" s="357"/>
      <c r="GF6" s="357"/>
      <c r="GG6" s="357"/>
      <c r="GH6" s="357"/>
      <c r="GI6" s="357"/>
      <c r="GJ6" s="357"/>
      <c r="GK6" s="357"/>
      <c r="GL6" s="357"/>
      <c r="GM6" s="357"/>
      <c r="GN6" s="357"/>
      <c r="GO6" s="357"/>
      <c r="GP6" s="357"/>
      <c r="GQ6" s="357"/>
      <c r="GR6" s="357"/>
      <c r="GS6" s="357"/>
      <c r="GT6" s="357"/>
      <c r="GU6" s="357"/>
      <c r="GV6" s="357"/>
      <c r="GW6" s="357"/>
      <c r="GX6" s="357"/>
      <c r="GY6" s="357"/>
      <c r="GZ6" s="357"/>
      <c r="HA6" s="357"/>
      <c r="HB6" s="357"/>
      <c r="HC6" s="357"/>
      <c r="HD6" s="357"/>
      <c r="HE6" s="357"/>
      <c r="HF6" s="357"/>
      <c r="HG6" s="357"/>
      <c r="HH6" s="357"/>
      <c r="HI6" s="357"/>
      <c r="HJ6" s="357"/>
      <c r="HK6" s="357"/>
      <c r="HL6" s="357"/>
      <c r="HM6" s="357"/>
      <c r="HN6" s="357"/>
      <c r="HO6" s="357"/>
      <c r="HP6" s="357"/>
      <c r="HQ6" s="357"/>
      <c r="HR6" s="357"/>
      <c r="HS6" s="357"/>
      <c r="HT6" s="357"/>
      <c r="HU6" s="357"/>
      <c r="HV6" s="357"/>
      <c r="HW6" s="357"/>
      <c r="HX6" s="357"/>
      <c r="HY6" s="357"/>
      <c r="HZ6" s="357"/>
      <c r="IA6" s="357"/>
      <c r="IB6" s="357"/>
      <c r="IC6" s="357"/>
      <c r="ID6" s="357"/>
      <c r="IE6" s="357"/>
      <c r="IF6" s="357"/>
      <c r="IG6" s="357"/>
      <c r="IH6" s="357"/>
      <c r="II6" s="357"/>
      <c r="IJ6" s="357"/>
      <c r="IK6" s="357"/>
      <c r="IL6" s="357"/>
      <c r="IM6" s="357"/>
      <c r="IN6" s="357"/>
      <c r="IO6" s="357"/>
      <c r="IP6" s="357"/>
      <c r="IQ6" s="357"/>
      <c r="IR6" s="357"/>
      <c r="IS6" s="357"/>
      <c r="IT6" s="357"/>
      <c r="IU6" s="357"/>
      <c r="IV6" s="357"/>
    </row>
    <row r="7" spans="1:256" s="362" customFormat="1" ht="12.75" x14ac:dyDescent="0.2">
      <c r="A7" s="367" t="s">
        <v>783</v>
      </c>
      <c r="B7" s="359"/>
      <c r="C7" s="359"/>
      <c r="D7" s="359"/>
      <c r="E7" s="359"/>
      <c r="F7" s="359"/>
      <c r="G7" s="363"/>
      <c r="H7" s="363"/>
      <c r="I7" s="363"/>
      <c r="J7" s="201"/>
      <c r="K7" s="356"/>
      <c r="L7" s="356"/>
      <c r="M7" s="356"/>
      <c r="N7" s="356"/>
      <c r="O7" s="356"/>
      <c r="P7" s="356"/>
      <c r="Q7" s="356"/>
      <c r="R7" s="357"/>
      <c r="S7" s="357"/>
      <c r="T7" s="357"/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357"/>
      <c r="CC7" s="357"/>
      <c r="CD7" s="357"/>
      <c r="CE7" s="357"/>
      <c r="CF7" s="357"/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/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/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57"/>
      <c r="DS7" s="357"/>
      <c r="DT7" s="357"/>
      <c r="DU7" s="357"/>
      <c r="DV7" s="357"/>
      <c r="DW7" s="357"/>
      <c r="DX7" s="357"/>
      <c r="DY7" s="357"/>
      <c r="DZ7" s="357"/>
      <c r="EA7" s="357"/>
      <c r="EB7" s="357"/>
      <c r="EC7" s="357"/>
      <c r="ED7" s="357"/>
      <c r="EE7" s="357"/>
      <c r="EF7" s="357"/>
      <c r="EG7" s="357"/>
      <c r="EH7" s="357"/>
      <c r="EI7" s="357"/>
      <c r="EJ7" s="357"/>
      <c r="EK7" s="357"/>
      <c r="EL7" s="357"/>
      <c r="EM7" s="357"/>
      <c r="EN7" s="357"/>
      <c r="EO7" s="357"/>
      <c r="EP7" s="357"/>
      <c r="EQ7" s="357"/>
      <c r="ER7" s="357"/>
      <c r="ES7" s="357"/>
      <c r="ET7" s="357"/>
      <c r="EU7" s="357"/>
      <c r="EV7" s="357"/>
      <c r="EW7" s="357"/>
      <c r="EX7" s="357"/>
      <c r="EY7" s="357"/>
      <c r="EZ7" s="357"/>
      <c r="FA7" s="357"/>
      <c r="FB7" s="357"/>
      <c r="FC7" s="357"/>
      <c r="FD7" s="357"/>
      <c r="FE7" s="357"/>
      <c r="FF7" s="357"/>
      <c r="FG7" s="357"/>
      <c r="FH7" s="357"/>
      <c r="FI7" s="357"/>
      <c r="FJ7" s="357"/>
      <c r="FK7" s="357"/>
      <c r="FL7" s="357"/>
      <c r="FM7" s="357"/>
      <c r="FN7" s="357"/>
      <c r="FO7" s="357"/>
      <c r="FP7" s="357"/>
      <c r="FQ7" s="357"/>
      <c r="FR7" s="357"/>
      <c r="FS7" s="357"/>
      <c r="FT7" s="357"/>
      <c r="FU7" s="357"/>
      <c r="FV7" s="357"/>
      <c r="FW7" s="357"/>
      <c r="FX7" s="357"/>
      <c r="FY7" s="357"/>
      <c r="FZ7" s="357"/>
      <c r="GA7" s="357"/>
      <c r="GB7" s="357"/>
      <c r="GC7" s="357"/>
      <c r="GD7" s="357"/>
      <c r="GE7" s="357"/>
      <c r="GF7" s="357"/>
      <c r="GG7" s="357"/>
      <c r="GH7" s="357"/>
      <c r="GI7" s="357"/>
      <c r="GJ7" s="357"/>
      <c r="GK7" s="357"/>
      <c r="GL7" s="357"/>
      <c r="GM7" s="357"/>
      <c r="GN7" s="357"/>
      <c r="GO7" s="357"/>
      <c r="GP7" s="357"/>
      <c r="GQ7" s="357"/>
      <c r="GR7" s="357"/>
      <c r="GS7" s="357"/>
      <c r="GT7" s="357"/>
      <c r="GU7" s="357"/>
      <c r="GV7" s="357"/>
      <c r="GW7" s="357"/>
      <c r="GX7" s="357"/>
      <c r="GY7" s="357"/>
      <c r="GZ7" s="357"/>
      <c r="HA7" s="357"/>
      <c r="HB7" s="357"/>
      <c r="HC7" s="357"/>
      <c r="HD7" s="357"/>
      <c r="HE7" s="357"/>
      <c r="HF7" s="357"/>
      <c r="HG7" s="357"/>
      <c r="HH7" s="357"/>
      <c r="HI7" s="357"/>
      <c r="HJ7" s="357"/>
      <c r="HK7" s="357"/>
      <c r="HL7" s="357"/>
      <c r="HM7" s="357"/>
      <c r="HN7" s="357"/>
      <c r="HO7" s="357"/>
      <c r="HP7" s="357"/>
      <c r="HQ7" s="357"/>
      <c r="HR7" s="357"/>
      <c r="HS7" s="357"/>
      <c r="HT7" s="357"/>
      <c r="HU7" s="357"/>
      <c r="HV7" s="357"/>
      <c r="HW7" s="357"/>
      <c r="HX7" s="357"/>
      <c r="HY7" s="357"/>
      <c r="HZ7" s="357"/>
      <c r="IA7" s="357"/>
      <c r="IB7" s="357"/>
      <c r="IC7" s="357"/>
      <c r="ID7" s="357"/>
      <c r="IE7" s="357"/>
      <c r="IF7" s="357"/>
      <c r="IG7" s="357"/>
      <c r="IH7" s="357"/>
      <c r="II7" s="357"/>
      <c r="IJ7" s="357"/>
      <c r="IK7" s="357"/>
      <c r="IL7" s="357"/>
      <c r="IM7" s="357"/>
      <c r="IN7" s="357"/>
      <c r="IO7" s="357"/>
      <c r="IP7" s="357"/>
      <c r="IQ7" s="357"/>
      <c r="IR7" s="357"/>
      <c r="IS7" s="357"/>
      <c r="IT7" s="357"/>
      <c r="IU7" s="357"/>
      <c r="IV7" s="357"/>
    </row>
    <row r="8" spans="1:256" s="362" customFormat="1" ht="18" customHeight="1" x14ac:dyDescent="0.2">
      <c r="A8" s="368" t="s">
        <v>784</v>
      </c>
      <c r="B8" s="369">
        <v>45008.158106000003</v>
      </c>
      <c r="C8" s="370">
        <v>-3413.5955640000002</v>
      </c>
      <c r="D8" s="370"/>
      <c r="E8" s="370">
        <v>4619.5647710000003</v>
      </c>
      <c r="F8" s="370">
        <v>-4650.2826660000001</v>
      </c>
      <c r="G8" s="370">
        <v>1539.4680310000001</v>
      </c>
      <c r="H8" s="370">
        <v>1522.256807</v>
      </c>
      <c r="I8" s="370">
        <v>-1999.9720259999999</v>
      </c>
      <c r="J8" s="369">
        <v>42625.59745899999</v>
      </c>
      <c r="K8" s="356"/>
      <c r="L8" s="358"/>
      <c r="M8" s="358"/>
      <c r="N8" s="371"/>
      <c r="O8" s="371"/>
      <c r="P8" s="371"/>
      <c r="Q8" s="371"/>
      <c r="R8" s="371"/>
      <c r="S8" s="371"/>
      <c r="T8" s="131"/>
      <c r="U8" s="131"/>
      <c r="V8" s="372"/>
      <c r="W8" s="372"/>
      <c r="X8" s="372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7"/>
      <c r="CD8" s="357"/>
      <c r="CE8" s="357"/>
      <c r="CF8" s="357"/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/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/>
      <c r="DG8" s="357"/>
      <c r="DH8" s="357"/>
      <c r="DI8" s="357"/>
      <c r="DJ8" s="357"/>
      <c r="DK8" s="357"/>
      <c r="DL8" s="357"/>
      <c r="DM8" s="357"/>
      <c r="DN8" s="357"/>
      <c r="DO8" s="357"/>
      <c r="DP8" s="357"/>
      <c r="DQ8" s="357"/>
      <c r="DR8" s="357"/>
      <c r="DS8" s="357"/>
      <c r="DT8" s="357"/>
      <c r="DU8" s="357"/>
      <c r="DV8" s="357"/>
      <c r="DW8" s="357"/>
      <c r="DX8" s="357"/>
      <c r="DY8" s="357"/>
      <c r="DZ8" s="357"/>
      <c r="EA8" s="357"/>
      <c r="EB8" s="357"/>
      <c r="EC8" s="357"/>
      <c r="ED8" s="357"/>
      <c r="EE8" s="357"/>
      <c r="EF8" s="357"/>
      <c r="EG8" s="357"/>
      <c r="EH8" s="357"/>
      <c r="EI8" s="357"/>
      <c r="EJ8" s="357"/>
      <c r="EK8" s="357"/>
      <c r="EL8" s="357"/>
      <c r="EM8" s="357"/>
      <c r="EN8" s="357"/>
      <c r="EO8" s="357"/>
      <c r="EP8" s="357"/>
      <c r="EQ8" s="357"/>
      <c r="ER8" s="357"/>
      <c r="ES8" s="357"/>
      <c r="ET8" s="357"/>
      <c r="EU8" s="357"/>
      <c r="EV8" s="357"/>
      <c r="EW8" s="357"/>
      <c r="EX8" s="357"/>
      <c r="EY8" s="357"/>
      <c r="EZ8" s="357"/>
      <c r="FA8" s="357"/>
      <c r="FB8" s="357"/>
      <c r="FC8" s="357"/>
      <c r="FD8" s="357"/>
      <c r="FE8" s="357"/>
      <c r="FF8" s="357"/>
      <c r="FG8" s="357"/>
      <c r="FH8" s="357"/>
      <c r="FI8" s="357"/>
      <c r="FJ8" s="357"/>
      <c r="FK8" s="357"/>
      <c r="FL8" s="357"/>
      <c r="FM8" s="357"/>
      <c r="FN8" s="357"/>
      <c r="FO8" s="357"/>
      <c r="FP8" s="357"/>
      <c r="FQ8" s="357"/>
      <c r="FR8" s="357"/>
      <c r="FS8" s="357"/>
      <c r="FT8" s="357"/>
      <c r="FU8" s="357"/>
      <c r="FV8" s="357"/>
      <c r="FW8" s="357"/>
      <c r="FX8" s="357"/>
      <c r="FY8" s="357"/>
      <c r="FZ8" s="357"/>
      <c r="GA8" s="357"/>
      <c r="GB8" s="357"/>
      <c r="GC8" s="357"/>
      <c r="GD8" s="357"/>
      <c r="GE8" s="357"/>
      <c r="GF8" s="357"/>
      <c r="GG8" s="357"/>
      <c r="GH8" s="357"/>
      <c r="GI8" s="357"/>
      <c r="GJ8" s="357"/>
      <c r="GK8" s="357"/>
      <c r="GL8" s="357"/>
      <c r="GM8" s="357"/>
      <c r="GN8" s="357"/>
      <c r="GO8" s="357"/>
      <c r="GP8" s="357"/>
      <c r="GQ8" s="357"/>
      <c r="GR8" s="357"/>
      <c r="GS8" s="357"/>
      <c r="GT8" s="357"/>
      <c r="GU8" s="357"/>
      <c r="GV8" s="357"/>
      <c r="GW8" s="357"/>
      <c r="GX8" s="357"/>
      <c r="GY8" s="357"/>
      <c r="GZ8" s="357"/>
      <c r="HA8" s="357"/>
      <c r="HB8" s="357"/>
      <c r="HC8" s="357"/>
      <c r="HD8" s="357"/>
      <c r="HE8" s="357"/>
      <c r="HF8" s="357"/>
      <c r="HG8" s="357"/>
      <c r="HH8" s="357"/>
      <c r="HI8" s="357"/>
      <c r="HJ8" s="357"/>
      <c r="HK8" s="357"/>
      <c r="HL8" s="357"/>
      <c r="HM8" s="357"/>
      <c r="HN8" s="357"/>
      <c r="HO8" s="357"/>
      <c r="HP8" s="357"/>
      <c r="HQ8" s="357"/>
      <c r="HR8" s="357"/>
      <c r="HS8" s="357"/>
      <c r="HT8" s="357"/>
      <c r="HU8" s="357"/>
      <c r="HV8" s="357"/>
      <c r="HW8" s="357"/>
      <c r="HX8" s="357"/>
      <c r="HY8" s="357"/>
      <c r="HZ8" s="357"/>
      <c r="IA8" s="357"/>
      <c r="IB8" s="357"/>
      <c r="IC8" s="357"/>
      <c r="ID8" s="357"/>
      <c r="IE8" s="357"/>
      <c r="IF8" s="357"/>
      <c r="IG8" s="357"/>
      <c r="IH8" s="357"/>
      <c r="II8" s="357"/>
      <c r="IJ8" s="357"/>
      <c r="IK8" s="357"/>
      <c r="IL8" s="357"/>
      <c r="IM8" s="357"/>
      <c r="IN8" s="357"/>
      <c r="IO8" s="357"/>
      <c r="IP8" s="357"/>
      <c r="IQ8" s="357"/>
      <c r="IR8" s="357"/>
      <c r="IS8" s="357"/>
      <c r="IT8" s="357"/>
      <c r="IU8" s="357"/>
      <c r="IV8" s="357"/>
    </row>
    <row r="9" spans="1:256" s="362" customFormat="1" ht="12.75" customHeight="1" x14ac:dyDescent="0.2">
      <c r="A9" s="368" t="s">
        <v>785</v>
      </c>
      <c r="B9" s="369">
        <v>46212.180498000002</v>
      </c>
      <c r="C9" s="370">
        <v>-3228.689519</v>
      </c>
      <c r="D9" s="370"/>
      <c r="E9" s="370">
        <v>4702.7453180000002</v>
      </c>
      <c r="F9" s="370">
        <v>-4732.1767369999998</v>
      </c>
      <c r="G9" s="370">
        <v>1532.745543</v>
      </c>
      <c r="H9" s="370">
        <v>837.759321</v>
      </c>
      <c r="I9" s="370">
        <v>-159.56442200000001</v>
      </c>
      <c r="J9" s="369">
        <v>45165.000002000001</v>
      </c>
      <c r="K9" s="356"/>
      <c r="L9" s="358"/>
      <c r="M9" s="358"/>
      <c r="N9" s="371"/>
      <c r="O9" s="371"/>
      <c r="P9" s="371"/>
      <c r="Q9" s="371"/>
      <c r="R9" s="371"/>
      <c r="S9" s="371"/>
      <c r="T9" s="131"/>
      <c r="U9" s="131"/>
      <c r="V9" s="372"/>
      <c r="W9" s="372"/>
      <c r="X9" s="372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  <c r="BR9" s="357"/>
      <c r="BS9" s="357"/>
      <c r="BT9" s="357"/>
      <c r="BU9" s="357"/>
      <c r="BV9" s="357"/>
      <c r="BW9" s="357"/>
      <c r="BX9" s="357"/>
      <c r="BY9" s="357"/>
      <c r="BZ9" s="357"/>
      <c r="CA9" s="357"/>
      <c r="CB9" s="357"/>
      <c r="CC9" s="357"/>
      <c r="CD9" s="357"/>
      <c r="CE9" s="357"/>
      <c r="CF9" s="357"/>
      <c r="CG9" s="357"/>
      <c r="CH9" s="357"/>
      <c r="CI9" s="357"/>
      <c r="CJ9" s="357"/>
      <c r="CK9" s="357"/>
      <c r="CL9" s="357"/>
      <c r="CM9" s="357"/>
      <c r="CN9" s="357"/>
      <c r="CO9" s="357"/>
      <c r="CP9" s="357"/>
      <c r="CQ9" s="357"/>
      <c r="CR9" s="357"/>
      <c r="CS9" s="357"/>
      <c r="CT9" s="357"/>
      <c r="CU9" s="357"/>
      <c r="CV9" s="357"/>
      <c r="CW9" s="357"/>
      <c r="CX9" s="357"/>
      <c r="CY9" s="357"/>
      <c r="CZ9" s="357"/>
      <c r="DA9" s="357"/>
      <c r="DB9" s="357"/>
      <c r="DC9" s="357"/>
      <c r="DD9" s="357"/>
      <c r="DE9" s="357"/>
      <c r="DF9" s="357"/>
      <c r="DG9" s="357"/>
      <c r="DH9" s="357"/>
      <c r="DI9" s="357"/>
      <c r="DJ9" s="357"/>
      <c r="DK9" s="357"/>
      <c r="DL9" s="357"/>
      <c r="DM9" s="357"/>
      <c r="DN9" s="357"/>
      <c r="DO9" s="357"/>
      <c r="DP9" s="357"/>
      <c r="DQ9" s="357"/>
      <c r="DR9" s="357"/>
      <c r="DS9" s="357"/>
      <c r="DT9" s="357"/>
      <c r="DU9" s="357"/>
      <c r="DV9" s="357"/>
      <c r="DW9" s="357"/>
      <c r="DX9" s="357"/>
      <c r="DY9" s="357"/>
      <c r="DZ9" s="357"/>
      <c r="EA9" s="357"/>
      <c r="EB9" s="357"/>
      <c r="EC9" s="357"/>
      <c r="ED9" s="357"/>
      <c r="EE9" s="357"/>
      <c r="EF9" s="357"/>
      <c r="EG9" s="357"/>
      <c r="EH9" s="357"/>
      <c r="EI9" s="357"/>
      <c r="EJ9" s="357"/>
      <c r="EK9" s="357"/>
      <c r="EL9" s="357"/>
      <c r="EM9" s="357"/>
      <c r="EN9" s="357"/>
      <c r="EO9" s="357"/>
      <c r="EP9" s="357"/>
      <c r="EQ9" s="357"/>
      <c r="ER9" s="357"/>
      <c r="ES9" s="357"/>
      <c r="ET9" s="357"/>
      <c r="EU9" s="357"/>
      <c r="EV9" s="357"/>
      <c r="EW9" s="357"/>
      <c r="EX9" s="357"/>
      <c r="EY9" s="357"/>
      <c r="EZ9" s="357"/>
      <c r="FA9" s="357"/>
      <c r="FB9" s="357"/>
      <c r="FC9" s="357"/>
      <c r="FD9" s="357"/>
      <c r="FE9" s="357"/>
      <c r="FF9" s="357"/>
      <c r="FG9" s="357"/>
      <c r="FH9" s="357"/>
      <c r="FI9" s="357"/>
      <c r="FJ9" s="357"/>
      <c r="FK9" s="357"/>
      <c r="FL9" s="357"/>
      <c r="FM9" s="357"/>
      <c r="FN9" s="357"/>
      <c r="FO9" s="357"/>
      <c r="FP9" s="357"/>
      <c r="FQ9" s="357"/>
      <c r="FR9" s="357"/>
      <c r="FS9" s="357"/>
      <c r="FT9" s="357"/>
      <c r="FU9" s="357"/>
      <c r="FV9" s="357"/>
      <c r="FW9" s="357"/>
      <c r="FX9" s="357"/>
      <c r="FY9" s="357"/>
      <c r="FZ9" s="357"/>
      <c r="GA9" s="357"/>
      <c r="GB9" s="357"/>
      <c r="GC9" s="357"/>
      <c r="GD9" s="357"/>
      <c r="GE9" s="357"/>
      <c r="GF9" s="357"/>
      <c r="GG9" s="357"/>
      <c r="GH9" s="357"/>
      <c r="GI9" s="357"/>
      <c r="GJ9" s="357"/>
      <c r="GK9" s="357"/>
      <c r="GL9" s="357"/>
      <c r="GM9" s="357"/>
      <c r="GN9" s="357"/>
      <c r="GO9" s="357"/>
      <c r="GP9" s="357"/>
      <c r="GQ9" s="357"/>
      <c r="GR9" s="357"/>
      <c r="GS9" s="357"/>
      <c r="GT9" s="357"/>
      <c r="GU9" s="357"/>
      <c r="GV9" s="357"/>
      <c r="GW9" s="357"/>
      <c r="GX9" s="357"/>
      <c r="GY9" s="357"/>
      <c r="GZ9" s="357"/>
      <c r="HA9" s="357"/>
      <c r="HB9" s="357"/>
      <c r="HC9" s="357"/>
      <c r="HD9" s="357"/>
      <c r="HE9" s="357"/>
      <c r="HF9" s="357"/>
      <c r="HG9" s="357"/>
      <c r="HH9" s="357"/>
      <c r="HI9" s="357"/>
      <c r="HJ9" s="357"/>
      <c r="HK9" s="357"/>
      <c r="HL9" s="357"/>
      <c r="HM9" s="357"/>
      <c r="HN9" s="357"/>
      <c r="HO9" s="357"/>
      <c r="HP9" s="357"/>
      <c r="HQ9" s="357"/>
      <c r="HR9" s="357"/>
      <c r="HS9" s="357"/>
      <c r="HT9" s="357"/>
      <c r="HU9" s="357"/>
      <c r="HV9" s="357"/>
      <c r="HW9" s="357"/>
      <c r="HX9" s="357"/>
      <c r="HY9" s="357"/>
      <c r="HZ9" s="357"/>
      <c r="IA9" s="357"/>
      <c r="IB9" s="357"/>
      <c r="IC9" s="357"/>
      <c r="ID9" s="357"/>
      <c r="IE9" s="357"/>
      <c r="IF9" s="357"/>
      <c r="IG9" s="357"/>
      <c r="IH9" s="357"/>
      <c r="II9" s="357"/>
      <c r="IJ9" s="357"/>
      <c r="IK9" s="357"/>
      <c r="IL9" s="357"/>
      <c r="IM9" s="357"/>
      <c r="IN9" s="357"/>
      <c r="IO9" s="357"/>
      <c r="IP9" s="357"/>
      <c r="IQ9" s="357"/>
      <c r="IR9" s="357"/>
      <c r="IS9" s="357"/>
      <c r="IT9" s="357"/>
      <c r="IU9" s="357"/>
      <c r="IV9" s="357"/>
    </row>
    <row r="10" spans="1:256" s="362" customFormat="1" ht="12.75" customHeight="1" x14ac:dyDescent="0.2">
      <c r="A10" s="368" t="s">
        <v>786</v>
      </c>
      <c r="B10" s="369">
        <v>48139.456420000002</v>
      </c>
      <c r="C10" s="370">
        <v>-3288.7269329999999</v>
      </c>
      <c r="D10" s="370"/>
      <c r="E10" s="370">
        <v>4855.2563399999999</v>
      </c>
      <c r="F10" s="370">
        <v>-4861.769354</v>
      </c>
      <c r="G10" s="370">
        <v>1532.6628499999999</v>
      </c>
      <c r="H10" s="370">
        <v>462.35477100000003</v>
      </c>
      <c r="I10" s="370">
        <v>8317.4999029999999</v>
      </c>
      <c r="J10" s="369">
        <v>55156.733997000003</v>
      </c>
      <c r="K10" s="356"/>
      <c r="L10" s="358"/>
      <c r="M10" s="358"/>
      <c r="N10" s="371"/>
      <c r="O10" s="371"/>
      <c r="P10" s="371"/>
      <c r="Q10" s="371"/>
      <c r="R10" s="371"/>
      <c r="S10" s="371"/>
      <c r="T10" s="131"/>
      <c r="U10" s="131"/>
      <c r="V10" s="372"/>
      <c r="W10" s="372"/>
      <c r="X10" s="372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  <c r="BS10" s="357"/>
      <c r="BT10" s="357"/>
      <c r="BU10" s="357"/>
      <c r="BV10" s="357"/>
      <c r="BW10" s="357"/>
      <c r="BX10" s="357"/>
      <c r="BY10" s="357"/>
      <c r="BZ10" s="357"/>
      <c r="CA10" s="357"/>
      <c r="CB10" s="357"/>
      <c r="CC10" s="357"/>
      <c r="CD10" s="357"/>
      <c r="CE10" s="357"/>
      <c r="CF10" s="357"/>
      <c r="CG10" s="357"/>
      <c r="CH10" s="357"/>
      <c r="CI10" s="357"/>
      <c r="CJ10" s="357"/>
      <c r="CK10" s="357"/>
      <c r="CL10" s="357"/>
      <c r="CM10" s="357"/>
      <c r="CN10" s="357"/>
      <c r="CO10" s="357"/>
      <c r="CP10" s="357"/>
      <c r="CQ10" s="357"/>
      <c r="CR10" s="357"/>
      <c r="CS10" s="357"/>
      <c r="CT10" s="357"/>
      <c r="CU10" s="357"/>
      <c r="CV10" s="357"/>
      <c r="CW10" s="357"/>
      <c r="CX10" s="357"/>
      <c r="CY10" s="357"/>
      <c r="CZ10" s="357"/>
      <c r="DA10" s="357"/>
      <c r="DB10" s="357"/>
      <c r="DC10" s="357"/>
      <c r="DD10" s="357"/>
      <c r="DE10" s="357"/>
      <c r="DF10" s="357"/>
      <c r="DG10" s="357"/>
      <c r="DH10" s="357"/>
      <c r="DI10" s="357"/>
      <c r="DJ10" s="357"/>
      <c r="DK10" s="357"/>
      <c r="DL10" s="357"/>
      <c r="DM10" s="357"/>
      <c r="DN10" s="357"/>
      <c r="DO10" s="357"/>
      <c r="DP10" s="357"/>
      <c r="DQ10" s="357"/>
      <c r="DR10" s="357"/>
      <c r="DS10" s="357"/>
      <c r="DT10" s="357"/>
      <c r="DU10" s="357"/>
      <c r="DV10" s="357"/>
      <c r="DW10" s="357"/>
      <c r="DX10" s="357"/>
      <c r="DY10" s="357"/>
      <c r="DZ10" s="357"/>
      <c r="EA10" s="357"/>
      <c r="EB10" s="357"/>
      <c r="EC10" s="357"/>
      <c r="ED10" s="357"/>
      <c r="EE10" s="357"/>
      <c r="EF10" s="357"/>
      <c r="EG10" s="357"/>
      <c r="EH10" s="357"/>
      <c r="EI10" s="357"/>
      <c r="EJ10" s="357"/>
      <c r="EK10" s="357"/>
      <c r="EL10" s="357"/>
      <c r="EM10" s="357"/>
      <c r="EN10" s="357"/>
      <c r="EO10" s="357"/>
      <c r="EP10" s="357"/>
      <c r="EQ10" s="357"/>
      <c r="ER10" s="357"/>
      <c r="ES10" s="357"/>
      <c r="ET10" s="357"/>
      <c r="EU10" s="357"/>
      <c r="EV10" s="357"/>
      <c r="EW10" s="357"/>
      <c r="EX10" s="357"/>
      <c r="EY10" s="357"/>
      <c r="EZ10" s="357"/>
      <c r="FA10" s="357"/>
      <c r="FB10" s="357"/>
      <c r="FC10" s="357"/>
      <c r="FD10" s="357"/>
      <c r="FE10" s="357"/>
      <c r="FF10" s="357"/>
      <c r="FG10" s="357"/>
      <c r="FH10" s="357"/>
      <c r="FI10" s="357"/>
      <c r="FJ10" s="357"/>
      <c r="FK10" s="357"/>
      <c r="FL10" s="357"/>
      <c r="FM10" s="357"/>
      <c r="FN10" s="357"/>
      <c r="FO10" s="357"/>
      <c r="FP10" s="357"/>
      <c r="FQ10" s="357"/>
      <c r="FR10" s="357"/>
      <c r="FS10" s="357"/>
      <c r="FT10" s="357"/>
      <c r="FU10" s="357"/>
      <c r="FV10" s="357"/>
      <c r="FW10" s="357"/>
      <c r="FX10" s="357"/>
      <c r="FY10" s="357"/>
      <c r="FZ10" s="357"/>
      <c r="GA10" s="357"/>
      <c r="GB10" s="357"/>
      <c r="GC10" s="357"/>
      <c r="GD10" s="357"/>
      <c r="GE10" s="357"/>
      <c r="GF10" s="357"/>
      <c r="GG10" s="357"/>
      <c r="GH10" s="357"/>
      <c r="GI10" s="357"/>
      <c r="GJ10" s="357"/>
      <c r="GK10" s="357"/>
      <c r="GL10" s="357"/>
      <c r="GM10" s="357"/>
      <c r="GN10" s="357"/>
      <c r="GO10" s="357"/>
      <c r="GP10" s="357"/>
      <c r="GQ10" s="357"/>
      <c r="GR10" s="357"/>
      <c r="GS10" s="357"/>
      <c r="GT10" s="357"/>
      <c r="GU10" s="357"/>
      <c r="GV10" s="357"/>
      <c r="GW10" s="357"/>
      <c r="GX10" s="357"/>
      <c r="GY10" s="357"/>
      <c r="GZ10" s="357"/>
      <c r="HA10" s="357"/>
      <c r="HB10" s="357"/>
      <c r="HC10" s="357"/>
      <c r="HD10" s="357"/>
      <c r="HE10" s="357"/>
      <c r="HF10" s="357"/>
      <c r="HG10" s="357"/>
      <c r="HH10" s="357"/>
      <c r="HI10" s="357"/>
      <c r="HJ10" s="357"/>
      <c r="HK10" s="357"/>
      <c r="HL10" s="357"/>
      <c r="HM10" s="357"/>
      <c r="HN10" s="357"/>
      <c r="HO10" s="357"/>
      <c r="HP10" s="357"/>
      <c r="HQ10" s="357"/>
      <c r="HR10" s="357"/>
      <c r="HS10" s="357"/>
      <c r="HT10" s="357"/>
      <c r="HU10" s="357"/>
      <c r="HV10" s="357"/>
      <c r="HW10" s="357"/>
      <c r="HX10" s="357"/>
      <c r="HY10" s="357"/>
      <c r="HZ10" s="357"/>
      <c r="IA10" s="357"/>
      <c r="IB10" s="357"/>
      <c r="IC10" s="357"/>
      <c r="ID10" s="357"/>
      <c r="IE10" s="357"/>
      <c r="IF10" s="357"/>
      <c r="IG10" s="357"/>
      <c r="IH10" s="357"/>
      <c r="II10" s="357"/>
      <c r="IJ10" s="357"/>
      <c r="IK10" s="357"/>
      <c r="IL10" s="357"/>
      <c r="IM10" s="357"/>
      <c r="IN10" s="357"/>
      <c r="IO10" s="357"/>
      <c r="IP10" s="357"/>
      <c r="IQ10" s="357"/>
      <c r="IR10" s="357"/>
      <c r="IS10" s="357"/>
      <c r="IT10" s="357"/>
      <c r="IU10" s="357"/>
      <c r="IV10" s="357"/>
    </row>
    <row r="11" spans="1:256" s="362" customFormat="1" ht="12.75" customHeight="1" x14ac:dyDescent="0.2">
      <c r="A11" s="368" t="s">
        <v>787</v>
      </c>
      <c r="B11" s="369">
        <v>51962</v>
      </c>
      <c r="C11" s="370">
        <v>-3654</v>
      </c>
      <c r="D11" s="370"/>
      <c r="E11" s="370">
        <v>5198</v>
      </c>
      <c r="F11" s="370">
        <v>-5208</v>
      </c>
      <c r="G11" s="370">
        <v>1528</v>
      </c>
      <c r="H11" s="370">
        <v>308</v>
      </c>
      <c r="I11" s="370">
        <v>-4199</v>
      </c>
      <c r="J11" s="369">
        <v>45935</v>
      </c>
      <c r="K11" s="356"/>
      <c r="L11" s="358"/>
      <c r="M11" s="358"/>
      <c r="N11" s="371"/>
      <c r="O11" s="371"/>
      <c r="P11" s="371"/>
      <c r="Q11" s="371"/>
      <c r="R11" s="371"/>
      <c r="S11" s="371"/>
      <c r="T11" s="131"/>
      <c r="U11" s="131"/>
      <c r="V11" s="372"/>
      <c r="W11" s="372"/>
      <c r="X11" s="372"/>
      <c r="Y11" s="357"/>
      <c r="Z11" s="357"/>
      <c r="AA11" s="357"/>
      <c r="AB11" s="357"/>
      <c r="AC11" s="357"/>
      <c r="AD11" s="357"/>
      <c r="AE11" s="357"/>
      <c r="AF11" s="357"/>
      <c r="AG11" s="357"/>
      <c r="AH11" s="357"/>
      <c r="AI11" s="357"/>
      <c r="AJ11" s="357"/>
      <c r="AK11" s="357"/>
      <c r="AL11" s="357"/>
      <c r="AM11" s="357"/>
      <c r="AN11" s="357"/>
      <c r="AO11" s="357"/>
      <c r="AP11" s="357"/>
      <c r="AQ11" s="357"/>
      <c r="AR11" s="357"/>
      <c r="AS11" s="357"/>
      <c r="AT11" s="357"/>
      <c r="AU11" s="357"/>
      <c r="AV11" s="357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  <c r="BR11" s="357"/>
      <c r="BS11" s="357"/>
      <c r="BT11" s="357"/>
      <c r="BU11" s="357"/>
      <c r="BV11" s="357"/>
      <c r="BW11" s="357"/>
      <c r="BX11" s="357"/>
      <c r="BY11" s="357"/>
      <c r="BZ11" s="357"/>
      <c r="CA11" s="357"/>
      <c r="CB11" s="357"/>
      <c r="CC11" s="357"/>
      <c r="CD11" s="357"/>
      <c r="CE11" s="357"/>
      <c r="CF11" s="357"/>
      <c r="CG11" s="357"/>
      <c r="CH11" s="357"/>
      <c r="CI11" s="357"/>
      <c r="CJ11" s="357"/>
      <c r="CK11" s="357"/>
      <c r="CL11" s="357"/>
      <c r="CM11" s="357"/>
      <c r="CN11" s="357"/>
      <c r="CO11" s="357"/>
      <c r="CP11" s="357"/>
      <c r="CQ11" s="357"/>
      <c r="CR11" s="357"/>
      <c r="CS11" s="357"/>
      <c r="CT11" s="357"/>
      <c r="CU11" s="357"/>
      <c r="CV11" s="357"/>
      <c r="CW11" s="357"/>
      <c r="CX11" s="357"/>
      <c r="CY11" s="357"/>
      <c r="CZ11" s="357"/>
      <c r="DA11" s="357"/>
      <c r="DB11" s="357"/>
      <c r="DC11" s="357"/>
      <c r="DD11" s="357"/>
      <c r="DE11" s="357"/>
      <c r="DF11" s="357"/>
      <c r="DG11" s="357"/>
      <c r="DH11" s="357"/>
      <c r="DI11" s="357"/>
      <c r="DJ11" s="357"/>
      <c r="DK11" s="357"/>
      <c r="DL11" s="357"/>
      <c r="DM11" s="357"/>
      <c r="DN11" s="357"/>
      <c r="DO11" s="357"/>
      <c r="DP11" s="357"/>
      <c r="DQ11" s="357"/>
      <c r="DR11" s="357"/>
      <c r="DS11" s="357"/>
      <c r="DT11" s="357"/>
      <c r="DU11" s="357"/>
      <c r="DV11" s="357"/>
      <c r="DW11" s="357"/>
      <c r="DX11" s="357"/>
      <c r="DY11" s="357"/>
      <c r="DZ11" s="357"/>
      <c r="EA11" s="357"/>
      <c r="EB11" s="357"/>
      <c r="EC11" s="357"/>
      <c r="ED11" s="357"/>
      <c r="EE11" s="357"/>
      <c r="EF11" s="357"/>
      <c r="EG11" s="357"/>
      <c r="EH11" s="357"/>
      <c r="EI11" s="357"/>
      <c r="EJ11" s="357"/>
      <c r="EK11" s="357"/>
      <c r="EL11" s="357"/>
      <c r="EM11" s="357"/>
      <c r="EN11" s="357"/>
      <c r="EO11" s="357"/>
      <c r="EP11" s="357"/>
      <c r="EQ11" s="357"/>
      <c r="ER11" s="357"/>
      <c r="ES11" s="357"/>
      <c r="ET11" s="357"/>
      <c r="EU11" s="357"/>
      <c r="EV11" s="357"/>
      <c r="EW11" s="357"/>
      <c r="EX11" s="357"/>
      <c r="EY11" s="357"/>
      <c r="EZ11" s="357"/>
      <c r="FA11" s="357"/>
      <c r="FB11" s="357"/>
      <c r="FC11" s="357"/>
      <c r="FD11" s="357"/>
      <c r="FE11" s="357"/>
      <c r="FF11" s="357"/>
      <c r="FG11" s="357"/>
      <c r="FH11" s="357"/>
      <c r="FI11" s="357"/>
      <c r="FJ11" s="357"/>
      <c r="FK11" s="357"/>
      <c r="FL11" s="357"/>
      <c r="FM11" s="357"/>
      <c r="FN11" s="357"/>
      <c r="FO11" s="357"/>
      <c r="FP11" s="357"/>
      <c r="FQ11" s="357"/>
      <c r="FR11" s="357"/>
      <c r="FS11" s="357"/>
      <c r="FT11" s="357"/>
      <c r="FU11" s="357"/>
      <c r="FV11" s="357"/>
      <c r="FW11" s="357"/>
      <c r="FX11" s="357"/>
      <c r="FY11" s="357"/>
      <c r="FZ11" s="357"/>
      <c r="GA11" s="357"/>
      <c r="GB11" s="357"/>
      <c r="GC11" s="357"/>
      <c r="GD11" s="357"/>
      <c r="GE11" s="357"/>
      <c r="GF11" s="357"/>
      <c r="GG11" s="357"/>
      <c r="GH11" s="357"/>
      <c r="GI11" s="357"/>
      <c r="GJ11" s="357"/>
      <c r="GK11" s="357"/>
      <c r="GL11" s="357"/>
      <c r="GM11" s="357"/>
      <c r="GN11" s="357"/>
      <c r="GO11" s="357"/>
      <c r="GP11" s="357"/>
      <c r="GQ11" s="357"/>
      <c r="GR11" s="357"/>
      <c r="GS11" s="357"/>
      <c r="GT11" s="357"/>
      <c r="GU11" s="357"/>
      <c r="GV11" s="357"/>
      <c r="GW11" s="357"/>
      <c r="GX11" s="357"/>
      <c r="GY11" s="357"/>
      <c r="GZ11" s="357"/>
      <c r="HA11" s="357"/>
      <c r="HB11" s="357"/>
      <c r="HC11" s="357"/>
      <c r="HD11" s="357"/>
      <c r="HE11" s="357"/>
      <c r="HF11" s="357"/>
      <c r="HG11" s="357"/>
      <c r="HH11" s="357"/>
      <c r="HI11" s="357"/>
      <c r="HJ11" s="357"/>
      <c r="HK11" s="357"/>
      <c r="HL11" s="357"/>
      <c r="HM11" s="357"/>
      <c r="HN11" s="357"/>
      <c r="HO11" s="357"/>
      <c r="HP11" s="357"/>
      <c r="HQ11" s="357"/>
      <c r="HR11" s="357"/>
      <c r="HS11" s="357"/>
      <c r="HT11" s="357"/>
      <c r="HU11" s="357"/>
      <c r="HV11" s="357"/>
      <c r="HW11" s="357"/>
      <c r="HX11" s="357"/>
      <c r="HY11" s="357"/>
      <c r="HZ11" s="357"/>
      <c r="IA11" s="357"/>
      <c r="IB11" s="357"/>
      <c r="IC11" s="357"/>
      <c r="ID11" s="357"/>
      <c r="IE11" s="357"/>
      <c r="IF11" s="357"/>
      <c r="IG11" s="357"/>
      <c r="IH11" s="357"/>
      <c r="II11" s="357"/>
      <c r="IJ11" s="357"/>
      <c r="IK11" s="357"/>
      <c r="IL11" s="357"/>
      <c r="IM11" s="357"/>
      <c r="IN11" s="357"/>
      <c r="IO11" s="357"/>
      <c r="IP11" s="357"/>
      <c r="IQ11" s="357"/>
      <c r="IR11" s="357"/>
      <c r="IS11" s="357"/>
      <c r="IT11" s="357"/>
      <c r="IU11" s="357"/>
      <c r="IV11" s="357"/>
    </row>
    <row r="12" spans="1:256" s="362" customFormat="1" ht="12.75" customHeight="1" x14ac:dyDescent="0.2">
      <c r="A12" s="368" t="s">
        <v>788</v>
      </c>
      <c r="B12" s="369">
        <v>54331</v>
      </c>
      <c r="C12" s="370">
        <v>-4050</v>
      </c>
      <c r="D12" s="370"/>
      <c r="E12" s="370">
        <v>5551</v>
      </c>
      <c r="F12" s="370">
        <v>-5564</v>
      </c>
      <c r="G12" s="370">
        <v>1525</v>
      </c>
      <c r="H12" s="370">
        <v>192</v>
      </c>
      <c r="I12" s="370">
        <v>-4528</v>
      </c>
      <c r="J12" s="369">
        <v>47456</v>
      </c>
      <c r="K12" s="356"/>
      <c r="L12" s="358"/>
      <c r="M12" s="358"/>
      <c r="N12" s="371"/>
      <c r="O12" s="371"/>
      <c r="P12" s="371"/>
      <c r="Q12" s="371"/>
      <c r="R12" s="371"/>
      <c r="S12" s="371"/>
      <c r="T12" s="131"/>
      <c r="U12" s="131"/>
      <c r="V12" s="372"/>
      <c r="W12" s="372"/>
      <c r="X12" s="372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  <c r="BR12" s="357"/>
      <c r="BS12" s="357"/>
      <c r="BT12" s="357"/>
      <c r="BU12" s="357"/>
      <c r="BV12" s="357"/>
      <c r="BW12" s="357"/>
      <c r="BX12" s="357"/>
      <c r="BY12" s="357"/>
      <c r="BZ12" s="357"/>
      <c r="CA12" s="357"/>
      <c r="CB12" s="357"/>
      <c r="CC12" s="357"/>
      <c r="CD12" s="357"/>
      <c r="CE12" s="357"/>
      <c r="CF12" s="357"/>
      <c r="CG12" s="357"/>
      <c r="CH12" s="357"/>
      <c r="CI12" s="357"/>
      <c r="CJ12" s="357"/>
      <c r="CK12" s="357"/>
      <c r="CL12" s="357"/>
      <c r="CM12" s="357"/>
      <c r="CN12" s="357"/>
      <c r="CO12" s="357"/>
      <c r="CP12" s="357"/>
      <c r="CQ12" s="357"/>
      <c r="CR12" s="357"/>
      <c r="CS12" s="357"/>
      <c r="CT12" s="357"/>
      <c r="CU12" s="357"/>
      <c r="CV12" s="357"/>
      <c r="CW12" s="357"/>
      <c r="CX12" s="357"/>
      <c r="CY12" s="357"/>
      <c r="CZ12" s="357"/>
      <c r="DA12" s="357"/>
      <c r="DB12" s="357"/>
      <c r="DC12" s="357"/>
      <c r="DD12" s="357"/>
      <c r="DE12" s="357"/>
      <c r="DF12" s="357"/>
      <c r="DG12" s="357"/>
      <c r="DH12" s="357"/>
      <c r="DI12" s="357"/>
      <c r="DJ12" s="357"/>
      <c r="DK12" s="357"/>
      <c r="DL12" s="357"/>
      <c r="DM12" s="357"/>
      <c r="DN12" s="357"/>
      <c r="DO12" s="357"/>
      <c r="DP12" s="357"/>
      <c r="DQ12" s="357"/>
      <c r="DR12" s="357"/>
      <c r="DS12" s="357"/>
      <c r="DT12" s="357"/>
      <c r="DU12" s="357"/>
      <c r="DV12" s="357"/>
      <c r="DW12" s="357"/>
      <c r="DX12" s="357"/>
      <c r="DY12" s="357"/>
      <c r="DZ12" s="357"/>
      <c r="EA12" s="357"/>
      <c r="EB12" s="357"/>
      <c r="EC12" s="357"/>
      <c r="ED12" s="357"/>
      <c r="EE12" s="357"/>
      <c r="EF12" s="357"/>
      <c r="EG12" s="357"/>
      <c r="EH12" s="357"/>
      <c r="EI12" s="357"/>
      <c r="EJ12" s="357"/>
      <c r="EK12" s="357"/>
      <c r="EL12" s="357"/>
      <c r="EM12" s="357"/>
      <c r="EN12" s="357"/>
      <c r="EO12" s="357"/>
      <c r="EP12" s="357"/>
      <c r="EQ12" s="357"/>
      <c r="ER12" s="357"/>
      <c r="ES12" s="357"/>
      <c r="ET12" s="357"/>
      <c r="EU12" s="357"/>
      <c r="EV12" s="357"/>
      <c r="EW12" s="357"/>
      <c r="EX12" s="357"/>
      <c r="EY12" s="357"/>
      <c r="EZ12" s="357"/>
      <c r="FA12" s="357"/>
      <c r="FB12" s="357"/>
      <c r="FC12" s="357"/>
      <c r="FD12" s="357"/>
      <c r="FE12" s="357"/>
      <c r="FF12" s="357"/>
      <c r="FG12" s="357"/>
      <c r="FH12" s="357"/>
      <c r="FI12" s="357"/>
      <c r="FJ12" s="357"/>
      <c r="FK12" s="357"/>
      <c r="FL12" s="357"/>
      <c r="FM12" s="357"/>
      <c r="FN12" s="357"/>
      <c r="FO12" s="357"/>
      <c r="FP12" s="357"/>
      <c r="FQ12" s="357"/>
      <c r="FR12" s="357"/>
      <c r="FS12" s="357"/>
      <c r="FT12" s="357"/>
      <c r="FU12" s="357"/>
      <c r="FV12" s="357"/>
      <c r="FW12" s="357"/>
      <c r="FX12" s="357"/>
      <c r="FY12" s="357"/>
      <c r="FZ12" s="357"/>
      <c r="GA12" s="357"/>
      <c r="GB12" s="357"/>
      <c r="GC12" s="357"/>
      <c r="GD12" s="357"/>
      <c r="GE12" s="357"/>
      <c r="GF12" s="357"/>
      <c r="GG12" s="357"/>
      <c r="GH12" s="357"/>
      <c r="GI12" s="357"/>
      <c r="GJ12" s="357"/>
      <c r="GK12" s="357"/>
      <c r="GL12" s="357"/>
      <c r="GM12" s="357"/>
      <c r="GN12" s="357"/>
      <c r="GO12" s="357"/>
      <c r="GP12" s="357"/>
      <c r="GQ12" s="357"/>
      <c r="GR12" s="357"/>
      <c r="GS12" s="357"/>
      <c r="GT12" s="357"/>
      <c r="GU12" s="357"/>
      <c r="GV12" s="357"/>
      <c r="GW12" s="357"/>
      <c r="GX12" s="357"/>
      <c r="GY12" s="357"/>
      <c r="GZ12" s="357"/>
      <c r="HA12" s="357"/>
      <c r="HB12" s="357"/>
      <c r="HC12" s="357"/>
      <c r="HD12" s="357"/>
      <c r="HE12" s="357"/>
      <c r="HF12" s="357"/>
      <c r="HG12" s="357"/>
      <c r="HH12" s="357"/>
      <c r="HI12" s="357"/>
      <c r="HJ12" s="357"/>
      <c r="HK12" s="357"/>
      <c r="HL12" s="357"/>
      <c r="HM12" s="357"/>
      <c r="HN12" s="357"/>
      <c r="HO12" s="357"/>
      <c r="HP12" s="357"/>
      <c r="HQ12" s="357"/>
      <c r="HR12" s="357"/>
      <c r="HS12" s="357"/>
      <c r="HT12" s="357"/>
      <c r="HU12" s="357"/>
      <c r="HV12" s="357"/>
      <c r="HW12" s="357"/>
      <c r="HX12" s="357"/>
      <c r="HY12" s="357"/>
      <c r="HZ12" s="357"/>
      <c r="IA12" s="357"/>
      <c r="IB12" s="357"/>
      <c r="IC12" s="357"/>
      <c r="ID12" s="357"/>
      <c r="IE12" s="357"/>
      <c r="IF12" s="357"/>
      <c r="IG12" s="357"/>
      <c r="IH12" s="357"/>
      <c r="II12" s="357"/>
      <c r="IJ12" s="357"/>
      <c r="IK12" s="357"/>
      <c r="IL12" s="357"/>
      <c r="IM12" s="357"/>
      <c r="IN12" s="357"/>
      <c r="IO12" s="357"/>
      <c r="IP12" s="357"/>
      <c r="IQ12" s="357"/>
      <c r="IR12" s="357"/>
      <c r="IS12" s="357"/>
      <c r="IT12" s="357"/>
      <c r="IU12" s="357"/>
      <c r="IV12" s="357"/>
    </row>
    <row r="13" spans="1:256" s="362" customFormat="1" ht="18" customHeight="1" x14ac:dyDescent="0.2">
      <c r="A13" s="368" t="s">
        <v>789</v>
      </c>
      <c r="B13" s="369">
        <v>52817</v>
      </c>
      <c r="C13" s="370">
        <v>-3912</v>
      </c>
      <c r="D13" s="370"/>
      <c r="E13" s="370">
        <v>5701</v>
      </c>
      <c r="F13" s="370">
        <v>-5697</v>
      </c>
      <c r="G13" s="370">
        <v>1523</v>
      </c>
      <c r="H13" s="370">
        <v>90</v>
      </c>
      <c r="I13" s="370">
        <v>2394</v>
      </c>
      <c r="J13" s="369">
        <v>52916</v>
      </c>
      <c r="K13" s="356"/>
      <c r="L13" s="358"/>
      <c r="M13" s="358"/>
      <c r="N13" s="371"/>
      <c r="O13" s="371"/>
      <c r="P13" s="371"/>
      <c r="Q13" s="371"/>
      <c r="R13" s="371"/>
      <c r="S13" s="371"/>
      <c r="T13" s="131"/>
      <c r="U13" s="131"/>
      <c r="V13" s="372"/>
      <c r="W13" s="372"/>
      <c r="X13" s="372"/>
      <c r="Y13" s="357"/>
      <c r="Z13" s="357"/>
      <c r="AA13" s="357"/>
      <c r="AB13" s="357"/>
      <c r="AC13" s="357"/>
      <c r="AD13" s="357"/>
      <c r="AE13" s="357"/>
      <c r="AF13" s="357"/>
      <c r="AG13" s="357"/>
      <c r="AH13" s="357"/>
      <c r="AI13" s="357"/>
      <c r="AJ13" s="357"/>
      <c r="AK13" s="357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  <c r="BR13" s="357"/>
      <c r="BS13" s="357"/>
      <c r="BT13" s="357"/>
      <c r="BU13" s="357"/>
      <c r="BV13" s="357"/>
      <c r="BW13" s="357"/>
      <c r="BX13" s="357"/>
      <c r="BY13" s="357"/>
      <c r="BZ13" s="357"/>
      <c r="CA13" s="357"/>
      <c r="CB13" s="357"/>
      <c r="CC13" s="357"/>
      <c r="CD13" s="357"/>
      <c r="CE13" s="357"/>
      <c r="CF13" s="357"/>
      <c r="CG13" s="357"/>
      <c r="CH13" s="357"/>
      <c r="CI13" s="357"/>
      <c r="CJ13" s="357"/>
      <c r="CK13" s="357"/>
      <c r="CL13" s="357"/>
      <c r="CM13" s="357"/>
      <c r="CN13" s="357"/>
      <c r="CO13" s="357"/>
      <c r="CP13" s="357"/>
      <c r="CQ13" s="357"/>
      <c r="CR13" s="357"/>
      <c r="CS13" s="357"/>
      <c r="CT13" s="357"/>
      <c r="CU13" s="357"/>
      <c r="CV13" s="357"/>
      <c r="CW13" s="357"/>
      <c r="CX13" s="357"/>
      <c r="CY13" s="357"/>
      <c r="CZ13" s="357"/>
      <c r="DA13" s="357"/>
      <c r="DB13" s="357"/>
      <c r="DC13" s="357"/>
      <c r="DD13" s="357"/>
      <c r="DE13" s="357"/>
      <c r="DF13" s="357"/>
      <c r="DG13" s="357"/>
      <c r="DH13" s="357"/>
      <c r="DI13" s="357"/>
      <c r="DJ13" s="357"/>
      <c r="DK13" s="357"/>
      <c r="DL13" s="357"/>
      <c r="DM13" s="357"/>
      <c r="DN13" s="357"/>
      <c r="DO13" s="357"/>
      <c r="DP13" s="357"/>
      <c r="DQ13" s="357"/>
      <c r="DR13" s="357"/>
      <c r="DS13" s="357"/>
      <c r="DT13" s="357"/>
      <c r="DU13" s="357"/>
      <c r="DV13" s="357"/>
      <c r="DW13" s="357"/>
      <c r="DX13" s="357"/>
      <c r="DY13" s="357"/>
      <c r="DZ13" s="357"/>
      <c r="EA13" s="357"/>
      <c r="EB13" s="357"/>
      <c r="EC13" s="357"/>
      <c r="ED13" s="357"/>
      <c r="EE13" s="357"/>
      <c r="EF13" s="357"/>
      <c r="EG13" s="357"/>
      <c r="EH13" s="357"/>
      <c r="EI13" s="357"/>
      <c r="EJ13" s="357"/>
      <c r="EK13" s="357"/>
      <c r="EL13" s="357"/>
      <c r="EM13" s="357"/>
      <c r="EN13" s="357"/>
      <c r="EO13" s="357"/>
      <c r="EP13" s="357"/>
      <c r="EQ13" s="357"/>
      <c r="ER13" s="357"/>
      <c r="ES13" s="357"/>
      <c r="ET13" s="357"/>
      <c r="EU13" s="357"/>
      <c r="EV13" s="357"/>
      <c r="EW13" s="357"/>
      <c r="EX13" s="357"/>
      <c r="EY13" s="357"/>
      <c r="EZ13" s="357"/>
      <c r="FA13" s="357"/>
      <c r="FB13" s="357"/>
      <c r="FC13" s="357"/>
      <c r="FD13" s="357"/>
      <c r="FE13" s="357"/>
      <c r="FF13" s="357"/>
      <c r="FG13" s="357"/>
      <c r="FH13" s="357"/>
      <c r="FI13" s="357"/>
      <c r="FJ13" s="357"/>
      <c r="FK13" s="357"/>
      <c r="FL13" s="357"/>
      <c r="FM13" s="357"/>
      <c r="FN13" s="357"/>
      <c r="FO13" s="357"/>
      <c r="FP13" s="357"/>
      <c r="FQ13" s="357"/>
      <c r="FR13" s="357"/>
      <c r="FS13" s="357"/>
      <c r="FT13" s="357"/>
      <c r="FU13" s="357"/>
      <c r="FV13" s="357"/>
      <c r="FW13" s="357"/>
      <c r="FX13" s="357"/>
      <c r="FY13" s="357"/>
      <c r="FZ13" s="357"/>
      <c r="GA13" s="357"/>
      <c r="GB13" s="357"/>
      <c r="GC13" s="357"/>
      <c r="GD13" s="357"/>
      <c r="GE13" s="357"/>
      <c r="GF13" s="357"/>
      <c r="GG13" s="357"/>
      <c r="GH13" s="357"/>
      <c r="GI13" s="357"/>
      <c r="GJ13" s="357"/>
      <c r="GK13" s="357"/>
      <c r="GL13" s="357"/>
      <c r="GM13" s="357"/>
      <c r="GN13" s="357"/>
      <c r="GO13" s="357"/>
      <c r="GP13" s="357"/>
      <c r="GQ13" s="357"/>
      <c r="GR13" s="357"/>
      <c r="GS13" s="357"/>
      <c r="GT13" s="357"/>
      <c r="GU13" s="357"/>
      <c r="GV13" s="357"/>
      <c r="GW13" s="357"/>
      <c r="GX13" s="357"/>
      <c r="GY13" s="357"/>
      <c r="GZ13" s="357"/>
      <c r="HA13" s="357"/>
      <c r="HB13" s="357"/>
      <c r="HC13" s="357"/>
      <c r="HD13" s="357"/>
      <c r="HE13" s="357"/>
      <c r="HF13" s="357"/>
      <c r="HG13" s="357"/>
      <c r="HH13" s="357"/>
      <c r="HI13" s="357"/>
      <c r="HJ13" s="357"/>
      <c r="HK13" s="357"/>
      <c r="HL13" s="357"/>
      <c r="HM13" s="357"/>
      <c r="HN13" s="357"/>
      <c r="HO13" s="357"/>
      <c r="HP13" s="357"/>
      <c r="HQ13" s="357"/>
      <c r="HR13" s="357"/>
      <c r="HS13" s="357"/>
      <c r="HT13" s="357"/>
      <c r="HU13" s="357"/>
      <c r="HV13" s="357"/>
      <c r="HW13" s="357"/>
      <c r="HX13" s="357"/>
      <c r="HY13" s="357"/>
      <c r="HZ13" s="357"/>
      <c r="IA13" s="357"/>
      <c r="IB13" s="357"/>
      <c r="IC13" s="357"/>
      <c r="ID13" s="357"/>
      <c r="IE13" s="357"/>
      <c r="IF13" s="357"/>
      <c r="IG13" s="357"/>
      <c r="IH13" s="357"/>
      <c r="II13" s="357"/>
      <c r="IJ13" s="357"/>
      <c r="IK13" s="357"/>
      <c r="IL13" s="357"/>
      <c r="IM13" s="357"/>
      <c r="IN13" s="357"/>
      <c r="IO13" s="357"/>
      <c r="IP13" s="357"/>
      <c r="IQ13" s="357"/>
      <c r="IR13" s="357"/>
      <c r="IS13" s="357"/>
      <c r="IT13" s="357"/>
      <c r="IU13" s="357"/>
      <c r="IV13" s="357"/>
    </row>
    <row r="14" spans="1:256" s="362" customFormat="1" ht="12.75" customHeight="1" x14ac:dyDescent="0.2">
      <c r="A14" s="373" t="s">
        <v>790</v>
      </c>
      <c r="B14" s="369">
        <v>54075</v>
      </c>
      <c r="C14" s="370">
        <v>-3898</v>
      </c>
      <c r="D14" s="370"/>
      <c r="E14" s="370">
        <v>6070</v>
      </c>
      <c r="F14" s="370">
        <v>-6058</v>
      </c>
      <c r="G14" s="370">
        <v>1521</v>
      </c>
      <c r="H14" s="370" t="s">
        <v>791</v>
      </c>
      <c r="I14" s="370">
        <v>9630</v>
      </c>
      <c r="J14" s="369">
        <v>61339</v>
      </c>
      <c r="K14" s="356"/>
      <c r="L14" s="358"/>
      <c r="M14" s="358"/>
      <c r="N14" s="371"/>
      <c r="O14" s="371"/>
      <c r="P14" s="371"/>
      <c r="Q14" s="371"/>
      <c r="R14" s="371"/>
      <c r="S14" s="371"/>
      <c r="T14" s="131"/>
      <c r="U14" s="131"/>
      <c r="V14" s="372"/>
      <c r="W14" s="372"/>
      <c r="X14" s="372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  <c r="BR14" s="357"/>
      <c r="BS14" s="357"/>
      <c r="BT14" s="357"/>
      <c r="BU14" s="357"/>
      <c r="BV14" s="357"/>
      <c r="BW14" s="357"/>
      <c r="BX14" s="357"/>
      <c r="BY14" s="357"/>
      <c r="BZ14" s="357"/>
      <c r="CA14" s="357"/>
      <c r="CB14" s="357"/>
      <c r="CC14" s="357"/>
      <c r="CD14" s="357"/>
      <c r="CE14" s="357"/>
      <c r="CF14" s="357"/>
      <c r="CG14" s="357"/>
      <c r="CH14" s="357"/>
      <c r="CI14" s="357"/>
      <c r="CJ14" s="357"/>
      <c r="CK14" s="357"/>
      <c r="CL14" s="357"/>
      <c r="CM14" s="357"/>
      <c r="CN14" s="357"/>
      <c r="CO14" s="357"/>
      <c r="CP14" s="357"/>
      <c r="CQ14" s="357"/>
      <c r="CR14" s="357"/>
      <c r="CS14" s="357"/>
      <c r="CT14" s="357"/>
      <c r="CU14" s="357"/>
      <c r="CV14" s="357"/>
      <c r="CW14" s="357"/>
      <c r="CX14" s="357"/>
      <c r="CY14" s="357"/>
      <c r="CZ14" s="357"/>
      <c r="DA14" s="357"/>
      <c r="DB14" s="357"/>
      <c r="DC14" s="357"/>
      <c r="DD14" s="357"/>
      <c r="DE14" s="357"/>
      <c r="DF14" s="357"/>
      <c r="DG14" s="357"/>
      <c r="DH14" s="357"/>
      <c r="DI14" s="357"/>
      <c r="DJ14" s="357"/>
      <c r="DK14" s="357"/>
      <c r="DL14" s="357"/>
      <c r="DM14" s="357"/>
      <c r="DN14" s="357"/>
      <c r="DO14" s="357"/>
      <c r="DP14" s="357"/>
      <c r="DQ14" s="357"/>
      <c r="DR14" s="357"/>
      <c r="DS14" s="357"/>
      <c r="DT14" s="357"/>
      <c r="DU14" s="357"/>
      <c r="DV14" s="357"/>
      <c r="DW14" s="357"/>
      <c r="DX14" s="357"/>
      <c r="DY14" s="357"/>
      <c r="DZ14" s="357"/>
      <c r="EA14" s="357"/>
      <c r="EB14" s="357"/>
      <c r="EC14" s="357"/>
      <c r="ED14" s="357"/>
      <c r="EE14" s="357"/>
      <c r="EF14" s="357"/>
      <c r="EG14" s="357"/>
      <c r="EH14" s="357"/>
      <c r="EI14" s="357"/>
      <c r="EJ14" s="357"/>
      <c r="EK14" s="357"/>
      <c r="EL14" s="357"/>
      <c r="EM14" s="357"/>
      <c r="EN14" s="357"/>
      <c r="EO14" s="357"/>
      <c r="EP14" s="357"/>
      <c r="EQ14" s="357"/>
      <c r="ER14" s="357"/>
      <c r="ES14" s="357"/>
      <c r="ET14" s="357"/>
      <c r="EU14" s="357"/>
      <c r="EV14" s="357"/>
      <c r="EW14" s="357"/>
      <c r="EX14" s="357"/>
      <c r="EY14" s="357"/>
      <c r="EZ14" s="357"/>
      <c r="FA14" s="357"/>
      <c r="FB14" s="357"/>
      <c r="FC14" s="357"/>
      <c r="FD14" s="357"/>
      <c r="FE14" s="357"/>
      <c r="FF14" s="357"/>
      <c r="FG14" s="357"/>
      <c r="FH14" s="357"/>
      <c r="FI14" s="357"/>
      <c r="FJ14" s="357"/>
      <c r="FK14" s="357"/>
      <c r="FL14" s="357"/>
      <c r="FM14" s="357"/>
      <c r="FN14" s="357"/>
      <c r="FO14" s="357"/>
      <c r="FP14" s="357"/>
      <c r="FQ14" s="357"/>
      <c r="FR14" s="357"/>
      <c r="FS14" s="357"/>
      <c r="FT14" s="357"/>
      <c r="FU14" s="357"/>
      <c r="FV14" s="357"/>
      <c r="FW14" s="357"/>
      <c r="FX14" s="357"/>
      <c r="FY14" s="357"/>
      <c r="FZ14" s="357"/>
      <c r="GA14" s="357"/>
      <c r="GB14" s="357"/>
      <c r="GC14" s="357"/>
      <c r="GD14" s="357"/>
      <c r="GE14" s="357"/>
      <c r="GF14" s="357"/>
      <c r="GG14" s="357"/>
      <c r="GH14" s="357"/>
      <c r="GI14" s="357"/>
      <c r="GJ14" s="357"/>
      <c r="GK14" s="357"/>
      <c r="GL14" s="357"/>
      <c r="GM14" s="357"/>
      <c r="GN14" s="357"/>
      <c r="GO14" s="357"/>
      <c r="GP14" s="357"/>
      <c r="GQ14" s="357"/>
      <c r="GR14" s="357"/>
      <c r="GS14" s="357"/>
      <c r="GT14" s="357"/>
      <c r="GU14" s="357"/>
      <c r="GV14" s="357"/>
      <c r="GW14" s="357"/>
      <c r="GX14" s="357"/>
      <c r="GY14" s="357"/>
      <c r="GZ14" s="357"/>
      <c r="HA14" s="357"/>
      <c r="HB14" s="357"/>
      <c r="HC14" s="357"/>
      <c r="HD14" s="357"/>
      <c r="HE14" s="357"/>
      <c r="HF14" s="357"/>
      <c r="HG14" s="357"/>
      <c r="HH14" s="357"/>
      <c r="HI14" s="357"/>
      <c r="HJ14" s="357"/>
      <c r="HK14" s="357"/>
      <c r="HL14" s="357"/>
      <c r="HM14" s="357"/>
      <c r="HN14" s="357"/>
      <c r="HO14" s="357"/>
      <c r="HP14" s="357"/>
      <c r="HQ14" s="357"/>
      <c r="HR14" s="357"/>
      <c r="HS14" s="357"/>
      <c r="HT14" s="357"/>
      <c r="HU14" s="357"/>
      <c r="HV14" s="357"/>
      <c r="HW14" s="357"/>
      <c r="HX14" s="357"/>
      <c r="HY14" s="357"/>
      <c r="HZ14" s="357"/>
      <c r="IA14" s="357"/>
      <c r="IB14" s="357"/>
      <c r="IC14" s="357"/>
      <c r="ID14" s="357"/>
      <c r="IE14" s="357"/>
      <c r="IF14" s="357"/>
      <c r="IG14" s="357"/>
      <c r="IH14" s="357"/>
      <c r="II14" s="357"/>
      <c r="IJ14" s="357"/>
      <c r="IK14" s="357"/>
      <c r="IL14" s="357"/>
      <c r="IM14" s="357"/>
      <c r="IN14" s="357"/>
      <c r="IO14" s="357"/>
      <c r="IP14" s="357"/>
      <c r="IQ14" s="357"/>
      <c r="IR14" s="357"/>
      <c r="IS14" s="357"/>
      <c r="IT14" s="357"/>
      <c r="IU14" s="357"/>
      <c r="IV14" s="357"/>
    </row>
    <row r="15" spans="1:256" s="362" customFormat="1" ht="12.75" customHeight="1" x14ac:dyDescent="0.2">
      <c r="A15" s="373" t="s">
        <v>792</v>
      </c>
      <c r="B15" s="369">
        <v>56364</v>
      </c>
      <c r="C15" s="370">
        <v>-4245</v>
      </c>
      <c r="D15" s="370"/>
      <c r="E15" s="370">
        <v>6492</v>
      </c>
      <c r="F15" s="370">
        <v>-6468</v>
      </c>
      <c r="G15" s="370">
        <v>1519</v>
      </c>
      <c r="H15" s="370" t="s">
        <v>791</v>
      </c>
      <c r="I15" s="370">
        <v>4662</v>
      </c>
      <c r="J15" s="369">
        <v>58324</v>
      </c>
      <c r="K15" s="356"/>
      <c r="L15" s="358"/>
      <c r="M15" s="358"/>
      <c r="N15" s="371"/>
      <c r="O15" s="371"/>
      <c r="P15" s="371"/>
      <c r="Q15" s="371"/>
      <c r="R15" s="371"/>
      <c r="S15" s="371"/>
      <c r="T15" s="131"/>
      <c r="U15" s="131"/>
      <c r="V15" s="372"/>
      <c r="W15" s="372"/>
      <c r="X15" s="372"/>
      <c r="Y15" s="357"/>
      <c r="Z15" s="357"/>
      <c r="AA15" s="357"/>
      <c r="AB15" s="357"/>
      <c r="AC15" s="357"/>
      <c r="AD15" s="357"/>
      <c r="AE15" s="357"/>
      <c r="AF15" s="357"/>
      <c r="AG15" s="357"/>
      <c r="AH15" s="357"/>
      <c r="AI15" s="357"/>
      <c r="AJ15" s="357"/>
      <c r="AK15" s="357"/>
      <c r="AL15" s="357"/>
      <c r="AM15" s="357"/>
      <c r="AN15" s="357"/>
      <c r="AO15" s="357"/>
      <c r="AP15" s="357"/>
      <c r="AQ15" s="357"/>
      <c r="AR15" s="357"/>
      <c r="AS15" s="357"/>
      <c r="AT15" s="357"/>
      <c r="AU15" s="357"/>
      <c r="AV15" s="357"/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  <c r="BR15" s="357"/>
      <c r="BS15" s="357"/>
      <c r="BT15" s="357"/>
      <c r="BU15" s="357"/>
      <c r="BV15" s="357"/>
      <c r="BW15" s="357"/>
      <c r="BX15" s="357"/>
      <c r="BY15" s="357"/>
      <c r="BZ15" s="357"/>
      <c r="CA15" s="357"/>
      <c r="CB15" s="357"/>
      <c r="CC15" s="357"/>
      <c r="CD15" s="357"/>
      <c r="CE15" s="357"/>
      <c r="CF15" s="357"/>
      <c r="CG15" s="357"/>
      <c r="CH15" s="357"/>
      <c r="CI15" s="357"/>
      <c r="CJ15" s="357"/>
      <c r="CK15" s="357"/>
      <c r="CL15" s="357"/>
      <c r="CM15" s="357"/>
      <c r="CN15" s="357"/>
      <c r="CO15" s="357"/>
      <c r="CP15" s="357"/>
      <c r="CQ15" s="357"/>
      <c r="CR15" s="357"/>
      <c r="CS15" s="357"/>
      <c r="CT15" s="357"/>
      <c r="CU15" s="357"/>
      <c r="CV15" s="357"/>
      <c r="CW15" s="357"/>
      <c r="CX15" s="357"/>
      <c r="CY15" s="357"/>
      <c r="CZ15" s="357"/>
      <c r="DA15" s="357"/>
      <c r="DB15" s="357"/>
      <c r="DC15" s="357"/>
      <c r="DD15" s="357"/>
      <c r="DE15" s="357"/>
      <c r="DF15" s="357"/>
      <c r="DG15" s="357"/>
      <c r="DH15" s="357"/>
      <c r="DI15" s="357"/>
      <c r="DJ15" s="357"/>
      <c r="DK15" s="357"/>
      <c r="DL15" s="357"/>
      <c r="DM15" s="357"/>
      <c r="DN15" s="357"/>
      <c r="DO15" s="357"/>
      <c r="DP15" s="357"/>
      <c r="DQ15" s="357"/>
      <c r="DR15" s="357"/>
      <c r="DS15" s="357"/>
      <c r="DT15" s="357"/>
      <c r="DU15" s="357"/>
      <c r="DV15" s="357"/>
      <c r="DW15" s="357"/>
      <c r="DX15" s="357"/>
      <c r="DY15" s="357"/>
      <c r="DZ15" s="357"/>
      <c r="EA15" s="357"/>
      <c r="EB15" s="357"/>
      <c r="EC15" s="357"/>
      <c r="ED15" s="357"/>
      <c r="EE15" s="357"/>
      <c r="EF15" s="357"/>
      <c r="EG15" s="357"/>
      <c r="EH15" s="357"/>
      <c r="EI15" s="357"/>
      <c r="EJ15" s="357"/>
      <c r="EK15" s="357"/>
      <c r="EL15" s="357"/>
      <c r="EM15" s="357"/>
      <c r="EN15" s="357"/>
      <c r="EO15" s="357"/>
      <c r="EP15" s="357"/>
      <c r="EQ15" s="357"/>
      <c r="ER15" s="357"/>
      <c r="ES15" s="357"/>
      <c r="ET15" s="357"/>
      <c r="EU15" s="357"/>
      <c r="EV15" s="357"/>
      <c r="EW15" s="357"/>
      <c r="EX15" s="357"/>
      <c r="EY15" s="357"/>
      <c r="EZ15" s="357"/>
      <c r="FA15" s="357"/>
      <c r="FB15" s="357"/>
      <c r="FC15" s="357"/>
      <c r="FD15" s="357"/>
      <c r="FE15" s="357"/>
      <c r="FF15" s="357"/>
      <c r="FG15" s="357"/>
      <c r="FH15" s="357"/>
      <c r="FI15" s="357"/>
      <c r="FJ15" s="357"/>
      <c r="FK15" s="357"/>
      <c r="FL15" s="357"/>
      <c r="FM15" s="357"/>
      <c r="FN15" s="357"/>
      <c r="FO15" s="357"/>
      <c r="FP15" s="357"/>
      <c r="FQ15" s="357"/>
      <c r="FR15" s="357"/>
      <c r="FS15" s="357"/>
      <c r="FT15" s="357"/>
      <c r="FU15" s="357"/>
      <c r="FV15" s="357"/>
      <c r="FW15" s="357"/>
      <c r="FX15" s="357"/>
      <c r="FY15" s="357"/>
      <c r="FZ15" s="357"/>
      <c r="GA15" s="357"/>
      <c r="GB15" s="357"/>
      <c r="GC15" s="357"/>
      <c r="GD15" s="357"/>
      <c r="GE15" s="357"/>
      <c r="GF15" s="357"/>
      <c r="GG15" s="357"/>
      <c r="GH15" s="357"/>
      <c r="GI15" s="357"/>
      <c r="GJ15" s="357"/>
      <c r="GK15" s="357"/>
      <c r="GL15" s="357"/>
      <c r="GM15" s="357"/>
      <c r="GN15" s="357"/>
      <c r="GO15" s="357"/>
      <c r="GP15" s="357"/>
      <c r="GQ15" s="357"/>
      <c r="GR15" s="357"/>
      <c r="GS15" s="357"/>
      <c r="GT15" s="357"/>
      <c r="GU15" s="357"/>
      <c r="GV15" s="357"/>
      <c r="GW15" s="357"/>
      <c r="GX15" s="357"/>
      <c r="GY15" s="357"/>
      <c r="GZ15" s="357"/>
      <c r="HA15" s="357"/>
      <c r="HB15" s="357"/>
      <c r="HC15" s="357"/>
      <c r="HD15" s="357"/>
      <c r="HE15" s="357"/>
      <c r="HF15" s="357"/>
      <c r="HG15" s="357"/>
      <c r="HH15" s="357"/>
      <c r="HI15" s="357"/>
      <c r="HJ15" s="357"/>
      <c r="HK15" s="357"/>
      <c r="HL15" s="357"/>
      <c r="HM15" s="357"/>
      <c r="HN15" s="357"/>
      <c r="HO15" s="357"/>
      <c r="HP15" s="357"/>
      <c r="HQ15" s="357"/>
      <c r="HR15" s="357"/>
      <c r="HS15" s="357"/>
      <c r="HT15" s="357"/>
      <c r="HU15" s="357"/>
      <c r="HV15" s="357"/>
      <c r="HW15" s="357"/>
      <c r="HX15" s="357"/>
      <c r="HY15" s="357"/>
      <c r="HZ15" s="357"/>
      <c r="IA15" s="357"/>
      <c r="IB15" s="357"/>
      <c r="IC15" s="357"/>
      <c r="ID15" s="357"/>
      <c r="IE15" s="357"/>
      <c r="IF15" s="357"/>
      <c r="IG15" s="357"/>
      <c r="IH15" s="357"/>
      <c r="II15" s="357"/>
      <c r="IJ15" s="357"/>
      <c r="IK15" s="357"/>
      <c r="IL15" s="357"/>
      <c r="IM15" s="357"/>
      <c r="IN15" s="357"/>
      <c r="IO15" s="357"/>
      <c r="IP15" s="357"/>
      <c r="IQ15" s="357"/>
      <c r="IR15" s="357"/>
      <c r="IS15" s="357"/>
      <c r="IT15" s="357"/>
      <c r="IU15" s="357"/>
      <c r="IV15" s="357"/>
    </row>
    <row r="16" spans="1:256" s="362" customFormat="1" ht="12.75" customHeight="1" x14ac:dyDescent="0.2">
      <c r="A16" s="373" t="s">
        <v>793</v>
      </c>
      <c r="B16" s="369">
        <v>60106</v>
      </c>
      <c r="C16" s="370">
        <v>-4841</v>
      </c>
      <c r="D16" s="370"/>
      <c r="E16" s="370">
        <v>6846</v>
      </c>
      <c r="F16" s="370">
        <v>-6827</v>
      </c>
      <c r="G16" s="370">
        <v>1519</v>
      </c>
      <c r="H16" s="370" t="s">
        <v>791</v>
      </c>
      <c r="I16" s="370">
        <v>4350</v>
      </c>
      <c r="J16" s="369">
        <v>61153</v>
      </c>
      <c r="K16" s="356"/>
      <c r="L16" s="358"/>
      <c r="M16" s="358"/>
      <c r="N16" s="371"/>
      <c r="O16" s="371"/>
      <c r="P16" s="371"/>
      <c r="Q16" s="371"/>
      <c r="R16" s="371"/>
      <c r="S16" s="371"/>
      <c r="T16" s="131"/>
      <c r="U16" s="131"/>
      <c r="V16" s="372"/>
      <c r="W16" s="372"/>
      <c r="X16" s="372"/>
      <c r="Y16" s="357"/>
      <c r="Z16" s="357"/>
      <c r="AA16" s="357"/>
      <c r="AB16" s="357"/>
      <c r="AC16" s="357"/>
      <c r="AD16" s="357"/>
      <c r="AE16" s="357"/>
      <c r="AF16" s="357"/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  <c r="AV16" s="357"/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  <c r="BR16" s="357"/>
      <c r="BS16" s="357"/>
      <c r="BT16" s="357"/>
      <c r="BU16" s="357"/>
      <c r="BV16" s="357"/>
      <c r="BW16" s="357"/>
      <c r="BX16" s="357"/>
      <c r="BY16" s="357"/>
      <c r="BZ16" s="357"/>
      <c r="CA16" s="357"/>
      <c r="CB16" s="357"/>
      <c r="CC16" s="357"/>
      <c r="CD16" s="357"/>
      <c r="CE16" s="357"/>
      <c r="CF16" s="357"/>
      <c r="CG16" s="357"/>
      <c r="CH16" s="357"/>
      <c r="CI16" s="357"/>
      <c r="CJ16" s="357"/>
      <c r="CK16" s="357"/>
      <c r="CL16" s="357"/>
      <c r="CM16" s="357"/>
      <c r="CN16" s="357"/>
      <c r="CO16" s="357"/>
      <c r="CP16" s="357"/>
      <c r="CQ16" s="357"/>
      <c r="CR16" s="357"/>
      <c r="CS16" s="357"/>
      <c r="CT16" s="357"/>
      <c r="CU16" s="357"/>
      <c r="CV16" s="357"/>
      <c r="CW16" s="357"/>
      <c r="CX16" s="357"/>
      <c r="CY16" s="357"/>
      <c r="CZ16" s="357"/>
      <c r="DA16" s="357"/>
      <c r="DB16" s="357"/>
      <c r="DC16" s="357"/>
      <c r="DD16" s="357"/>
      <c r="DE16" s="357"/>
      <c r="DF16" s="357"/>
      <c r="DG16" s="357"/>
      <c r="DH16" s="357"/>
      <c r="DI16" s="357"/>
      <c r="DJ16" s="357"/>
      <c r="DK16" s="357"/>
      <c r="DL16" s="357"/>
      <c r="DM16" s="357"/>
      <c r="DN16" s="357"/>
      <c r="DO16" s="357"/>
      <c r="DP16" s="357"/>
      <c r="DQ16" s="357"/>
      <c r="DR16" s="357"/>
      <c r="DS16" s="357"/>
      <c r="DT16" s="357"/>
      <c r="DU16" s="357"/>
      <c r="DV16" s="357"/>
      <c r="DW16" s="357"/>
      <c r="DX16" s="357"/>
      <c r="DY16" s="357"/>
      <c r="DZ16" s="357"/>
      <c r="EA16" s="357"/>
      <c r="EB16" s="357"/>
      <c r="EC16" s="357"/>
      <c r="ED16" s="357"/>
      <c r="EE16" s="357"/>
      <c r="EF16" s="357"/>
      <c r="EG16" s="357"/>
      <c r="EH16" s="357"/>
      <c r="EI16" s="357"/>
      <c r="EJ16" s="357"/>
      <c r="EK16" s="357"/>
      <c r="EL16" s="357"/>
      <c r="EM16" s="357"/>
      <c r="EN16" s="357"/>
      <c r="EO16" s="357"/>
      <c r="EP16" s="357"/>
      <c r="EQ16" s="357"/>
      <c r="ER16" s="357"/>
      <c r="ES16" s="357"/>
      <c r="ET16" s="357"/>
      <c r="EU16" s="357"/>
      <c r="EV16" s="357"/>
      <c r="EW16" s="357"/>
      <c r="EX16" s="357"/>
      <c r="EY16" s="357"/>
      <c r="EZ16" s="357"/>
      <c r="FA16" s="357"/>
      <c r="FB16" s="357"/>
      <c r="FC16" s="357"/>
      <c r="FD16" s="357"/>
      <c r="FE16" s="357"/>
      <c r="FF16" s="357"/>
      <c r="FG16" s="357"/>
      <c r="FH16" s="357"/>
      <c r="FI16" s="357"/>
      <c r="FJ16" s="357"/>
      <c r="FK16" s="357"/>
      <c r="FL16" s="357"/>
      <c r="FM16" s="357"/>
      <c r="FN16" s="357"/>
      <c r="FO16" s="357"/>
      <c r="FP16" s="357"/>
      <c r="FQ16" s="357"/>
      <c r="FR16" s="357"/>
      <c r="FS16" s="357"/>
      <c r="FT16" s="357"/>
      <c r="FU16" s="357"/>
      <c r="FV16" s="357"/>
      <c r="FW16" s="357"/>
      <c r="FX16" s="357"/>
      <c r="FY16" s="357"/>
      <c r="FZ16" s="357"/>
      <c r="GA16" s="357"/>
      <c r="GB16" s="357"/>
      <c r="GC16" s="357"/>
      <c r="GD16" s="357"/>
      <c r="GE16" s="357"/>
      <c r="GF16" s="357"/>
      <c r="GG16" s="357"/>
      <c r="GH16" s="357"/>
      <c r="GI16" s="357"/>
      <c r="GJ16" s="357"/>
      <c r="GK16" s="357"/>
      <c r="GL16" s="357"/>
      <c r="GM16" s="357"/>
      <c r="GN16" s="357"/>
      <c r="GO16" s="357"/>
      <c r="GP16" s="357"/>
      <c r="GQ16" s="357"/>
      <c r="GR16" s="357"/>
      <c r="GS16" s="357"/>
      <c r="GT16" s="357"/>
      <c r="GU16" s="357"/>
      <c r="GV16" s="357"/>
      <c r="GW16" s="357"/>
      <c r="GX16" s="357"/>
      <c r="GY16" s="357"/>
      <c r="GZ16" s="357"/>
      <c r="HA16" s="357"/>
      <c r="HB16" s="357"/>
      <c r="HC16" s="357"/>
      <c r="HD16" s="357"/>
      <c r="HE16" s="357"/>
      <c r="HF16" s="357"/>
      <c r="HG16" s="357"/>
      <c r="HH16" s="357"/>
      <c r="HI16" s="357"/>
      <c r="HJ16" s="357"/>
      <c r="HK16" s="357"/>
      <c r="HL16" s="357"/>
      <c r="HM16" s="357"/>
      <c r="HN16" s="357"/>
      <c r="HO16" s="357"/>
      <c r="HP16" s="357"/>
      <c r="HQ16" s="357"/>
      <c r="HR16" s="357"/>
      <c r="HS16" s="357"/>
      <c r="HT16" s="357"/>
      <c r="HU16" s="357"/>
      <c r="HV16" s="357"/>
      <c r="HW16" s="357"/>
      <c r="HX16" s="357"/>
      <c r="HY16" s="357"/>
      <c r="HZ16" s="357"/>
      <c r="IA16" s="357"/>
      <c r="IB16" s="357"/>
      <c r="IC16" s="357"/>
      <c r="ID16" s="357"/>
      <c r="IE16" s="357"/>
      <c r="IF16" s="357"/>
      <c r="IG16" s="357"/>
      <c r="IH16" s="357"/>
      <c r="II16" s="357"/>
      <c r="IJ16" s="357"/>
      <c r="IK16" s="357"/>
      <c r="IL16" s="357"/>
      <c r="IM16" s="357"/>
      <c r="IN16" s="357"/>
      <c r="IO16" s="357"/>
      <c r="IP16" s="357"/>
      <c r="IQ16" s="357"/>
      <c r="IR16" s="357"/>
      <c r="IS16" s="357"/>
      <c r="IT16" s="357"/>
      <c r="IU16" s="357"/>
      <c r="IV16" s="357"/>
    </row>
    <row r="17" spans="1:256" s="362" customFormat="1" ht="12.75" customHeight="1" x14ac:dyDescent="0.2">
      <c r="A17" s="373" t="s">
        <v>794</v>
      </c>
      <c r="B17" s="369">
        <v>61548</v>
      </c>
      <c r="C17" s="370">
        <v>-3874</v>
      </c>
      <c r="D17" s="370"/>
      <c r="E17" s="370">
        <v>6058</v>
      </c>
      <c r="F17" s="370">
        <v>-6071</v>
      </c>
      <c r="G17" s="370">
        <v>1908</v>
      </c>
      <c r="H17" s="370">
        <v>2428</v>
      </c>
      <c r="I17" s="370">
        <v>2235</v>
      </c>
      <c r="J17" s="369">
        <v>64231</v>
      </c>
      <c r="K17" s="356"/>
      <c r="L17" s="358"/>
      <c r="M17" s="358"/>
      <c r="N17" s="371"/>
      <c r="O17" s="371"/>
      <c r="P17" s="371"/>
      <c r="Q17" s="371"/>
      <c r="R17" s="371"/>
      <c r="S17" s="371"/>
      <c r="T17" s="131"/>
      <c r="U17" s="131"/>
      <c r="V17" s="372"/>
      <c r="W17" s="372"/>
      <c r="X17" s="372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  <c r="BR17" s="357"/>
      <c r="BS17" s="357"/>
      <c r="BT17" s="357"/>
      <c r="BU17" s="357"/>
      <c r="BV17" s="357"/>
      <c r="BW17" s="357"/>
      <c r="BX17" s="357"/>
      <c r="BY17" s="357"/>
      <c r="BZ17" s="357"/>
      <c r="CA17" s="357"/>
      <c r="CB17" s="357"/>
      <c r="CC17" s="357"/>
      <c r="CD17" s="357"/>
      <c r="CE17" s="357"/>
      <c r="CF17" s="357"/>
      <c r="CG17" s="357"/>
      <c r="CH17" s="357"/>
      <c r="CI17" s="357"/>
      <c r="CJ17" s="357"/>
      <c r="CK17" s="357"/>
      <c r="CL17" s="357"/>
      <c r="CM17" s="357"/>
      <c r="CN17" s="357"/>
      <c r="CO17" s="357"/>
      <c r="CP17" s="357"/>
      <c r="CQ17" s="357"/>
      <c r="CR17" s="357"/>
      <c r="CS17" s="357"/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/>
      <c r="DG17" s="357"/>
      <c r="DH17" s="357"/>
      <c r="DI17" s="357"/>
      <c r="DJ17" s="357"/>
      <c r="DK17" s="357"/>
      <c r="DL17" s="357"/>
      <c r="DM17" s="357"/>
      <c r="DN17" s="357"/>
      <c r="DO17" s="357"/>
      <c r="DP17" s="357"/>
      <c r="DQ17" s="357"/>
      <c r="DR17" s="357"/>
      <c r="DS17" s="357"/>
      <c r="DT17" s="357"/>
      <c r="DU17" s="357"/>
      <c r="DV17" s="357"/>
      <c r="DW17" s="357"/>
      <c r="DX17" s="357"/>
      <c r="DY17" s="357"/>
      <c r="DZ17" s="357"/>
      <c r="EA17" s="357"/>
      <c r="EB17" s="357"/>
      <c r="EC17" s="357"/>
      <c r="ED17" s="357"/>
      <c r="EE17" s="357"/>
      <c r="EF17" s="357"/>
      <c r="EG17" s="357"/>
      <c r="EH17" s="357"/>
      <c r="EI17" s="357"/>
      <c r="EJ17" s="357"/>
      <c r="EK17" s="357"/>
      <c r="EL17" s="357"/>
      <c r="EM17" s="357"/>
      <c r="EN17" s="357"/>
      <c r="EO17" s="357"/>
      <c r="EP17" s="357"/>
      <c r="EQ17" s="357"/>
      <c r="ER17" s="357"/>
      <c r="ES17" s="357"/>
      <c r="ET17" s="357"/>
      <c r="EU17" s="357"/>
      <c r="EV17" s="357"/>
      <c r="EW17" s="357"/>
      <c r="EX17" s="357"/>
      <c r="EY17" s="357"/>
      <c r="EZ17" s="357"/>
      <c r="FA17" s="357"/>
      <c r="FB17" s="357"/>
      <c r="FC17" s="357"/>
      <c r="FD17" s="357"/>
      <c r="FE17" s="357"/>
      <c r="FF17" s="357"/>
      <c r="FG17" s="357"/>
      <c r="FH17" s="357"/>
      <c r="FI17" s="357"/>
      <c r="FJ17" s="357"/>
      <c r="FK17" s="357"/>
      <c r="FL17" s="357"/>
      <c r="FM17" s="357"/>
      <c r="FN17" s="357"/>
      <c r="FO17" s="357"/>
      <c r="FP17" s="357"/>
      <c r="FQ17" s="357"/>
      <c r="FR17" s="357"/>
      <c r="FS17" s="357"/>
      <c r="FT17" s="357"/>
      <c r="FU17" s="357"/>
      <c r="FV17" s="357"/>
      <c r="FW17" s="357"/>
      <c r="FX17" s="357"/>
      <c r="FY17" s="357"/>
      <c r="FZ17" s="357"/>
      <c r="GA17" s="357"/>
      <c r="GB17" s="357"/>
      <c r="GC17" s="357"/>
      <c r="GD17" s="357"/>
      <c r="GE17" s="357"/>
      <c r="GF17" s="357"/>
      <c r="GG17" s="357"/>
      <c r="GH17" s="357"/>
      <c r="GI17" s="357"/>
      <c r="GJ17" s="357"/>
      <c r="GK17" s="357"/>
      <c r="GL17" s="357"/>
      <c r="GM17" s="357"/>
      <c r="GN17" s="357"/>
      <c r="GO17" s="357"/>
      <c r="GP17" s="357"/>
      <c r="GQ17" s="357"/>
      <c r="GR17" s="357"/>
      <c r="GS17" s="357"/>
      <c r="GT17" s="357"/>
      <c r="GU17" s="357"/>
      <c r="GV17" s="357"/>
      <c r="GW17" s="357"/>
      <c r="GX17" s="357"/>
      <c r="GY17" s="357"/>
      <c r="GZ17" s="357"/>
      <c r="HA17" s="357"/>
      <c r="HB17" s="357"/>
      <c r="HC17" s="357"/>
      <c r="HD17" s="357"/>
      <c r="HE17" s="357"/>
      <c r="HF17" s="357"/>
      <c r="HG17" s="357"/>
      <c r="HH17" s="357"/>
      <c r="HI17" s="357"/>
      <c r="HJ17" s="357"/>
      <c r="HK17" s="357"/>
      <c r="HL17" s="357"/>
      <c r="HM17" s="357"/>
      <c r="HN17" s="357"/>
      <c r="HO17" s="357"/>
      <c r="HP17" s="357"/>
      <c r="HQ17" s="357"/>
      <c r="HR17" s="357"/>
      <c r="HS17" s="357"/>
      <c r="HT17" s="357"/>
      <c r="HU17" s="357"/>
      <c r="HV17" s="357"/>
      <c r="HW17" s="357"/>
      <c r="HX17" s="357"/>
      <c r="HY17" s="357"/>
      <c r="HZ17" s="357"/>
      <c r="IA17" s="357"/>
      <c r="IB17" s="357"/>
      <c r="IC17" s="357"/>
      <c r="ID17" s="357"/>
      <c r="IE17" s="357"/>
      <c r="IF17" s="357"/>
      <c r="IG17" s="357"/>
      <c r="IH17" s="357"/>
      <c r="II17" s="357"/>
      <c r="IJ17" s="357"/>
      <c r="IK17" s="357"/>
      <c r="IL17" s="357"/>
      <c r="IM17" s="357"/>
      <c r="IN17" s="357"/>
      <c r="IO17" s="357"/>
      <c r="IP17" s="357"/>
      <c r="IQ17" s="357"/>
      <c r="IR17" s="357"/>
      <c r="IS17" s="357"/>
      <c r="IT17" s="357"/>
      <c r="IU17" s="357"/>
      <c r="IV17" s="357"/>
    </row>
    <row r="18" spans="1:256" s="362" customFormat="1" ht="18" customHeight="1" x14ac:dyDescent="0.2">
      <c r="A18" s="368" t="s">
        <v>795</v>
      </c>
      <c r="B18" s="369">
        <v>64627</v>
      </c>
      <c r="C18" s="370">
        <v>-4218</v>
      </c>
      <c r="D18" s="370"/>
      <c r="E18" s="370">
        <v>6369</v>
      </c>
      <c r="F18" s="370">
        <v>-6388</v>
      </c>
      <c r="G18" s="370">
        <v>1916</v>
      </c>
      <c r="H18" s="370">
        <v>778</v>
      </c>
      <c r="I18" s="370">
        <v>-377</v>
      </c>
      <c r="J18" s="369">
        <v>62707</v>
      </c>
      <c r="K18" s="356"/>
      <c r="L18" s="358"/>
      <c r="M18" s="358"/>
      <c r="N18" s="371"/>
      <c r="O18" s="371"/>
      <c r="P18" s="371"/>
      <c r="Q18" s="371"/>
      <c r="R18" s="371"/>
      <c r="S18" s="371"/>
      <c r="T18" s="131"/>
      <c r="U18" s="131"/>
      <c r="V18" s="372"/>
      <c r="W18" s="372"/>
      <c r="X18" s="372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7"/>
      <c r="AT18" s="357"/>
      <c r="AU18" s="357"/>
      <c r="AV18" s="357"/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  <c r="BR18" s="357"/>
      <c r="BS18" s="357"/>
      <c r="BT18" s="357"/>
      <c r="BU18" s="357"/>
      <c r="BV18" s="357"/>
      <c r="BW18" s="357"/>
      <c r="BX18" s="357"/>
      <c r="BY18" s="357"/>
      <c r="BZ18" s="357"/>
      <c r="CA18" s="357"/>
      <c r="CB18" s="357"/>
      <c r="CC18" s="357"/>
      <c r="CD18" s="357"/>
      <c r="CE18" s="357"/>
      <c r="CF18" s="357"/>
      <c r="CG18" s="357"/>
      <c r="CH18" s="357"/>
      <c r="CI18" s="357"/>
      <c r="CJ18" s="357"/>
      <c r="CK18" s="357"/>
      <c r="CL18" s="357"/>
      <c r="CM18" s="357"/>
      <c r="CN18" s="357"/>
      <c r="CO18" s="357"/>
      <c r="CP18" s="357"/>
      <c r="CQ18" s="357"/>
      <c r="CR18" s="357"/>
      <c r="CS18" s="357"/>
      <c r="CT18" s="357"/>
      <c r="CU18" s="357"/>
      <c r="CV18" s="357"/>
      <c r="CW18" s="357"/>
      <c r="CX18" s="357"/>
      <c r="CY18" s="357"/>
      <c r="CZ18" s="357"/>
      <c r="DA18" s="357"/>
      <c r="DB18" s="357"/>
      <c r="DC18" s="357"/>
      <c r="DD18" s="357"/>
      <c r="DE18" s="357"/>
      <c r="DF18" s="357"/>
      <c r="DG18" s="357"/>
      <c r="DH18" s="357"/>
      <c r="DI18" s="357"/>
      <c r="DJ18" s="357"/>
      <c r="DK18" s="357"/>
      <c r="DL18" s="357"/>
      <c r="DM18" s="357"/>
      <c r="DN18" s="357"/>
      <c r="DO18" s="357"/>
      <c r="DP18" s="357"/>
      <c r="DQ18" s="357"/>
      <c r="DR18" s="357"/>
      <c r="DS18" s="357"/>
      <c r="DT18" s="357"/>
      <c r="DU18" s="357"/>
      <c r="DV18" s="357"/>
      <c r="DW18" s="357"/>
      <c r="DX18" s="357"/>
      <c r="DY18" s="357"/>
      <c r="DZ18" s="357"/>
      <c r="EA18" s="357"/>
      <c r="EB18" s="357"/>
      <c r="EC18" s="357"/>
      <c r="ED18" s="357"/>
      <c r="EE18" s="357"/>
      <c r="EF18" s="357"/>
      <c r="EG18" s="357"/>
      <c r="EH18" s="357"/>
      <c r="EI18" s="357"/>
      <c r="EJ18" s="357"/>
      <c r="EK18" s="357"/>
      <c r="EL18" s="357"/>
      <c r="EM18" s="357"/>
      <c r="EN18" s="357"/>
      <c r="EO18" s="357"/>
      <c r="EP18" s="357"/>
      <c r="EQ18" s="357"/>
      <c r="ER18" s="357"/>
      <c r="ES18" s="357"/>
      <c r="ET18" s="357"/>
      <c r="EU18" s="357"/>
      <c r="EV18" s="357"/>
      <c r="EW18" s="357"/>
      <c r="EX18" s="357"/>
      <c r="EY18" s="357"/>
      <c r="EZ18" s="357"/>
      <c r="FA18" s="357"/>
      <c r="FB18" s="357"/>
      <c r="FC18" s="357"/>
      <c r="FD18" s="357"/>
      <c r="FE18" s="357"/>
      <c r="FF18" s="357"/>
      <c r="FG18" s="357"/>
      <c r="FH18" s="357"/>
      <c r="FI18" s="357"/>
      <c r="FJ18" s="357"/>
      <c r="FK18" s="357"/>
      <c r="FL18" s="357"/>
      <c r="FM18" s="357"/>
      <c r="FN18" s="357"/>
      <c r="FO18" s="357"/>
      <c r="FP18" s="357"/>
      <c r="FQ18" s="357"/>
      <c r="FR18" s="357"/>
      <c r="FS18" s="357"/>
      <c r="FT18" s="357"/>
      <c r="FU18" s="357"/>
      <c r="FV18" s="357"/>
      <c r="FW18" s="357"/>
      <c r="FX18" s="357"/>
      <c r="FY18" s="357"/>
      <c r="FZ18" s="357"/>
      <c r="GA18" s="357"/>
      <c r="GB18" s="357"/>
      <c r="GC18" s="357"/>
      <c r="GD18" s="357"/>
      <c r="GE18" s="357"/>
      <c r="GF18" s="357"/>
      <c r="GG18" s="357"/>
      <c r="GH18" s="357"/>
      <c r="GI18" s="357"/>
      <c r="GJ18" s="357"/>
      <c r="GK18" s="357"/>
      <c r="GL18" s="357"/>
      <c r="GM18" s="357"/>
      <c r="GN18" s="357"/>
      <c r="GO18" s="357"/>
      <c r="GP18" s="357"/>
      <c r="GQ18" s="357"/>
      <c r="GR18" s="357"/>
      <c r="GS18" s="357"/>
      <c r="GT18" s="357"/>
      <c r="GU18" s="357"/>
      <c r="GV18" s="357"/>
      <c r="GW18" s="357"/>
      <c r="GX18" s="357"/>
      <c r="GY18" s="357"/>
      <c r="GZ18" s="357"/>
      <c r="HA18" s="357"/>
      <c r="HB18" s="357"/>
      <c r="HC18" s="357"/>
      <c r="HD18" s="357"/>
      <c r="HE18" s="357"/>
      <c r="HF18" s="357"/>
      <c r="HG18" s="357"/>
      <c r="HH18" s="357"/>
      <c r="HI18" s="357"/>
      <c r="HJ18" s="357"/>
      <c r="HK18" s="357"/>
      <c r="HL18" s="357"/>
      <c r="HM18" s="357"/>
      <c r="HN18" s="357"/>
      <c r="HO18" s="357"/>
      <c r="HP18" s="357"/>
      <c r="HQ18" s="357"/>
      <c r="HR18" s="357"/>
      <c r="HS18" s="357"/>
      <c r="HT18" s="357"/>
      <c r="HU18" s="357"/>
      <c r="HV18" s="357"/>
      <c r="HW18" s="357"/>
      <c r="HX18" s="357"/>
      <c r="HY18" s="357"/>
      <c r="HZ18" s="357"/>
      <c r="IA18" s="357"/>
      <c r="IB18" s="357"/>
      <c r="IC18" s="357"/>
      <c r="ID18" s="357"/>
      <c r="IE18" s="357"/>
      <c r="IF18" s="357"/>
      <c r="IG18" s="357"/>
      <c r="IH18" s="357"/>
      <c r="II18" s="357"/>
      <c r="IJ18" s="357"/>
      <c r="IK18" s="357"/>
      <c r="IL18" s="357"/>
      <c r="IM18" s="357"/>
      <c r="IN18" s="357"/>
      <c r="IO18" s="357"/>
      <c r="IP18" s="357"/>
      <c r="IQ18" s="357"/>
      <c r="IR18" s="357"/>
      <c r="IS18" s="357"/>
      <c r="IT18" s="357"/>
      <c r="IU18" s="357"/>
      <c r="IV18" s="357"/>
    </row>
    <row r="19" spans="1:256" s="362" customFormat="1" ht="12.75" customHeight="1" x14ac:dyDescent="0.2">
      <c r="A19" s="373" t="s">
        <v>796</v>
      </c>
      <c r="B19" s="369">
        <v>68986</v>
      </c>
      <c r="C19" s="370">
        <v>-6351</v>
      </c>
      <c r="D19" s="370"/>
      <c r="E19" s="370">
        <v>6640</v>
      </c>
      <c r="F19" s="370">
        <v>-6653</v>
      </c>
      <c r="G19" s="370">
        <v>1050</v>
      </c>
      <c r="H19" s="370">
        <v>784</v>
      </c>
      <c r="I19" s="370">
        <v>-337</v>
      </c>
      <c r="J19" s="369">
        <v>64121</v>
      </c>
      <c r="K19" s="356"/>
      <c r="L19" s="358"/>
      <c r="M19" s="358"/>
      <c r="N19" s="371"/>
      <c r="O19" s="371"/>
      <c r="P19" s="371"/>
      <c r="Q19" s="371"/>
      <c r="R19" s="371"/>
      <c r="S19" s="371"/>
      <c r="T19" s="131"/>
      <c r="U19" s="131"/>
      <c r="V19" s="372"/>
      <c r="W19" s="372"/>
      <c r="X19" s="372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  <c r="BS19" s="357"/>
      <c r="BT19" s="357"/>
      <c r="BU19" s="357"/>
      <c r="BV19" s="357"/>
      <c r="BW19" s="357"/>
      <c r="BX19" s="357"/>
      <c r="BY19" s="357"/>
      <c r="BZ19" s="357"/>
      <c r="CA19" s="357"/>
      <c r="CB19" s="357"/>
      <c r="CC19" s="357"/>
      <c r="CD19" s="357"/>
      <c r="CE19" s="357"/>
      <c r="CF19" s="357"/>
      <c r="CG19" s="357"/>
      <c r="CH19" s="357"/>
      <c r="CI19" s="357"/>
      <c r="CJ19" s="357"/>
      <c r="CK19" s="357"/>
      <c r="CL19" s="357"/>
      <c r="CM19" s="357"/>
      <c r="CN19" s="357"/>
      <c r="CO19" s="357"/>
      <c r="CP19" s="357"/>
      <c r="CQ19" s="357"/>
      <c r="CR19" s="357"/>
      <c r="CS19" s="357"/>
      <c r="CT19" s="357"/>
      <c r="CU19" s="357"/>
      <c r="CV19" s="357"/>
      <c r="CW19" s="357"/>
      <c r="CX19" s="357"/>
      <c r="CY19" s="357"/>
      <c r="CZ19" s="357"/>
      <c r="DA19" s="357"/>
      <c r="DB19" s="357"/>
      <c r="DC19" s="357"/>
      <c r="DD19" s="357"/>
      <c r="DE19" s="357"/>
      <c r="DF19" s="357"/>
      <c r="DG19" s="357"/>
      <c r="DH19" s="357"/>
      <c r="DI19" s="357"/>
      <c r="DJ19" s="357"/>
      <c r="DK19" s="357"/>
      <c r="DL19" s="357"/>
      <c r="DM19" s="357"/>
      <c r="DN19" s="357"/>
      <c r="DO19" s="357"/>
      <c r="DP19" s="357"/>
      <c r="DQ19" s="357"/>
      <c r="DR19" s="357"/>
      <c r="DS19" s="357"/>
      <c r="DT19" s="357"/>
      <c r="DU19" s="357"/>
      <c r="DV19" s="357"/>
      <c r="DW19" s="357"/>
      <c r="DX19" s="357"/>
      <c r="DY19" s="357"/>
      <c r="DZ19" s="357"/>
      <c r="EA19" s="357"/>
      <c r="EB19" s="357"/>
      <c r="EC19" s="357"/>
      <c r="ED19" s="357"/>
      <c r="EE19" s="357"/>
      <c r="EF19" s="357"/>
      <c r="EG19" s="357"/>
      <c r="EH19" s="357"/>
      <c r="EI19" s="357"/>
      <c r="EJ19" s="357"/>
      <c r="EK19" s="357"/>
      <c r="EL19" s="357"/>
      <c r="EM19" s="357"/>
      <c r="EN19" s="357"/>
      <c r="EO19" s="357"/>
      <c r="EP19" s="357"/>
      <c r="EQ19" s="357"/>
      <c r="ER19" s="357"/>
      <c r="ES19" s="357"/>
      <c r="ET19" s="357"/>
      <c r="EU19" s="357"/>
      <c r="EV19" s="357"/>
      <c r="EW19" s="357"/>
      <c r="EX19" s="357"/>
      <c r="EY19" s="357"/>
      <c r="EZ19" s="357"/>
      <c r="FA19" s="357"/>
      <c r="FB19" s="357"/>
      <c r="FC19" s="357"/>
      <c r="FD19" s="357"/>
      <c r="FE19" s="357"/>
      <c r="FF19" s="357"/>
      <c r="FG19" s="357"/>
      <c r="FH19" s="357"/>
      <c r="FI19" s="357"/>
      <c r="FJ19" s="357"/>
      <c r="FK19" s="357"/>
      <c r="FL19" s="357"/>
      <c r="FM19" s="357"/>
      <c r="FN19" s="357"/>
      <c r="FO19" s="357"/>
      <c r="FP19" s="357"/>
      <c r="FQ19" s="357"/>
      <c r="FR19" s="357"/>
      <c r="FS19" s="357"/>
      <c r="FT19" s="357"/>
      <c r="FU19" s="357"/>
      <c r="FV19" s="357"/>
      <c r="FW19" s="357"/>
      <c r="FX19" s="357"/>
      <c r="FY19" s="357"/>
      <c r="FZ19" s="357"/>
      <c r="GA19" s="357"/>
      <c r="GB19" s="357"/>
      <c r="GC19" s="357"/>
      <c r="GD19" s="357"/>
      <c r="GE19" s="357"/>
      <c r="GF19" s="357"/>
      <c r="GG19" s="357"/>
      <c r="GH19" s="357"/>
      <c r="GI19" s="357"/>
      <c r="GJ19" s="357"/>
      <c r="GK19" s="357"/>
      <c r="GL19" s="357"/>
      <c r="GM19" s="357"/>
      <c r="GN19" s="357"/>
      <c r="GO19" s="357"/>
      <c r="GP19" s="357"/>
      <c r="GQ19" s="357"/>
      <c r="GR19" s="357"/>
      <c r="GS19" s="357"/>
      <c r="GT19" s="357"/>
      <c r="GU19" s="357"/>
      <c r="GV19" s="357"/>
      <c r="GW19" s="357"/>
      <c r="GX19" s="357"/>
      <c r="GY19" s="357"/>
      <c r="GZ19" s="357"/>
      <c r="HA19" s="357"/>
      <c r="HB19" s="357"/>
      <c r="HC19" s="357"/>
      <c r="HD19" s="357"/>
      <c r="HE19" s="357"/>
      <c r="HF19" s="357"/>
      <c r="HG19" s="357"/>
      <c r="HH19" s="357"/>
      <c r="HI19" s="357"/>
      <c r="HJ19" s="357"/>
      <c r="HK19" s="357"/>
      <c r="HL19" s="357"/>
      <c r="HM19" s="357"/>
      <c r="HN19" s="357"/>
      <c r="HO19" s="357"/>
      <c r="HP19" s="357"/>
      <c r="HQ19" s="357"/>
      <c r="HR19" s="357"/>
      <c r="HS19" s="357"/>
      <c r="HT19" s="357"/>
      <c r="HU19" s="357"/>
      <c r="HV19" s="357"/>
      <c r="HW19" s="357"/>
      <c r="HX19" s="357"/>
      <c r="HY19" s="357"/>
      <c r="HZ19" s="357"/>
      <c r="IA19" s="357"/>
      <c r="IB19" s="357"/>
      <c r="IC19" s="357"/>
      <c r="ID19" s="357"/>
      <c r="IE19" s="357"/>
      <c r="IF19" s="357"/>
      <c r="IG19" s="357"/>
      <c r="IH19" s="357"/>
      <c r="II19" s="357"/>
      <c r="IJ19" s="357"/>
      <c r="IK19" s="357"/>
      <c r="IL19" s="357"/>
      <c r="IM19" s="357"/>
      <c r="IN19" s="357"/>
      <c r="IO19" s="357"/>
      <c r="IP19" s="357"/>
      <c r="IQ19" s="357"/>
      <c r="IR19" s="357"/>
      <c r="IS19" s="357"/>
      <c r="IT19" s="357"/>
      <c r="IU19" s="357"/>
      <c r="IV19" s="357"/>
    </row>
    <row r="20" spans="1:256" s="362" customFormat="1" ht="12.75" customHeight="1" x14ac:dyDescent="0.2">
      <c r="A20" s="373" t="s">
        <v>344</v>
      </c>
      <c r="B20" s="369">
        <v>72969</v>
      </c>
      <c r="C20" s="370">
        <v>-7157</v>
      </c>
      <c r="D20" s="370"/>
      <c r="E20" s="370">
        <v>7150</v>
      </c>
      <c r="F20" s="370">
        <v>-7168</v>
      </c>
      <c r="G20" s="370">
        <v>1052</v>
      </c>
      <c r="H20" s="370">
        <v>259</v>
      </c>
      <c r="I20" s="370">
        <v>-97</v>
      </c>
      <c r="J20" s="369">
        <v>67007</v>
      </c>
      <c r="K20" s="356"/>
      <c r="L20" s="358"/>
      <c r="M20" s="358"/>
      <c r="N20" s="371"/>
      <c r="O20" s="371"/>
      <c r="P20" s="371"/>
      <c r="Q20" s="371"/>
      <c r="R20" s="371"/>
      <c r="S20" s="371"/>
      <c r="T20" s="131"/>
      <c r="U20" s="131"/>
      <c r="V20" s="372"/>
      <c r="W20" s="372"/>
      <c r="X20" s="372"/>
      <c r="Y20" s="357"/>
      <c r="Z20" s="357"/>
      <c r="AA20" s="357"/>
      <c r="AB20" s="357"/>
      <c r="AC20" s="357"/>
      <c r="AD20" s="357"/>
      <c r="AE20" s="357"/>
      <c r="AF20" s="357"/>
      <c r="AG20" s="357"/>
      <c r="AH20" s="357"/>
      <c r="AI20" s="357"/>
      <c r="AJ20" s="357"/>
      <c r="AK20" s="357"/>
      <c r="AL20" s="357"/>
      <c r="AM20" s="357"/>
      <c r="AN20" s="357"/>
      <c r="AO20" s="357"/>
      <c r="AP20" s="357"/>
      <c r="AQ20" s="357"/>
      <c r="AR20" s="357"/>
      <c r="AS20" s="357"/>
      <c r="AT20" s="357"/>
      <c r="AU20" s="357"/>
      <c r="AV20" s="357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  <c r="BR20" s="357"/>
      <c r="BS20" s="357"/>
      <c r="BT20" s="357"/>
      <c r="BU20" s="357"/>
      <c r="BV20" s="357"/>
      <c r="BW20" s="357"/>
      <c r="BX20" s="357"/>
      <c r="BY20" s="357"/>
      <c r="BZ20" s="357"/>
      <c r="CA20" s="357"/>
      <c r="CB20" s="357"/>
      <c r="CC20" s="357"/>
      <c r="CD20" s="357"/>
      <c r="CE20" s="357"/>
      <c r="CF20" s="357"/>
      <c r="CG20" s="357"/>
      <c r="CH20" s="357"/>
      <c r="CI20" s="357"/>
      <c r="CJ20" s="357"/>
      <c r="CK20" s="357"/>
      <c r="CL20" s="357"/>
      <c r="CM20" s="357"/>
      <c r="CN20" s="357"/>
      <c r="CO20" s="357"/>
      <c r="CP20" s="357"/>
      <c r="CQ20" s="357"/>
      <c r="CR20" s="357"/>
      <c r="CS20" s="357"/>
      <c r="CT20" s="357"/>
      <c r="CU20" s="357"/>
      <c r="CV20" s="357"/>
      <c r="CW20" s="357"/>
      <c r="CX20" s="357"/>
      <c r="CY20" s="357"/>
      <c r="CZ20" s="357"/>
      <c r="DA20" s="357"/>
      <c r="DB20" s="357"/>
      <c r="DC20" s="357"/>
      <c r="DD20" s="357"/>
      <c r="DE20" s="357"/>
      <c r="DF20" s="357"/>
      <c r="DG20" s="357"/>
      <c r="DH20" s="357"/>
      <c r="DI20" s="357"/>
      <c r="DJ20" s="357"/>
      <c r="DK20" s="357"/>
      <c r="DL20" s="357"/>
      <c r="DM20" s="357"/>
      <c r="DN20" s="357"/>
      <c r="DO20" s="357"/>
      <c r="DP20" s="357"/>
      <c r="DQ20" s="357"/>
      <c r="DR20" s="357"/>
      <c r="DS20" s="357"/>
      <c r="DT20" s="357"/>
      <c r="DU20" s="357"/>
      <c r="DV20" s="357"/>
      <c r="DW20" s="357"/>
      <c r="DX20" s="357"/>
      <c r="DY20" s="357"/>
      <c r="DZ20" s="357"/>
      <c r="EA20" s="357"/>
      <c r="EB20" s="357"/>
      <c r="EC20" s="357"/>
      <c r="ED20" s="357"/>
      <c r="EE20" s="357"/>
      <c r="EF20" s="357"/>
      <c r="EG20" s="357"/>
      <c r="EH20" s="357"/>
      <c r="EI20" s="357"/>
      <c r="EJ20" s="357"/>
      <c r="EK20" s="357"/>
      <c r="EL20" s="357"/>
      <c r="EM20" s="357"/>
      <c r="EN20" s="357"/>
      <c r="EO20" s="357"/>
      <c r="EP20" s="357"/>
      <c r="EQ20" s="357"/>
      <c r="ER20" s="357"/>
      <c r="ES20" s="357"/>
      <c r="ET20" s="357"/>
      <c r="EU20" s="357"/>
      <c r="EV20" s="357"/>
      <c r="EW20" s="357"/>
      <c r="EX20" s="357"/>
      <c r="EY20" s="357"/>
      <c r="EZ20" s="357"/>
      <c r="FA20" s="357"/>
      <c r="FB20" s="357"/>
      <c r="FC20" s="357"/>
      <c r="FD20" s="357"/>
      <c r="FE20" s="357"/>
      <c r="FF20" s="357"/>
      <c r="FG20" s="357"/>
      <c r="FH20" s="357"/>
      <c r="FI20" s="357"/>
      <c r="FJ20" s="357"/>
      <c r="FK20" s="357"/>
      <c r="FL20" s="357"/>
      <c r="FM20" s="357"/>
      <c r="FN20" s="357"/>
      <c r="FO20" s="357"/>
      <c r="FP20" s="357"/>
      <c r="FQ20" s="357"/>
      <c r="FR20" s="357"/>
      <c r="FS20" s="357"/>
      <c r="FT20" s="357"/>
      <c r="FU20" s="357"/>
      <c r="FV20" s="357"/>
      <c r="FW20" s="357"/>
      <c r="FX20" s="357"/>
      <c r="FY20" s="357"/>
      <c r="FZ20" s="357"/>
      <c r="GA20" s="357"/>
      <c r="GB20" s="357"/>
      <c r="GC20" s="357"/>
      <c r="GD20" s="357"/>
      <c r="GE20" s="357"/>
      <c r="GF20" s="357"/>
      <c r="GG20" s="357"/>
      <c r="GH20" s="357"/>
      <c r="GI20" s="357"/>
      <c r="GJ20" s="357"/>
      <c r="GK20" s="357"/>
      <c r="GL20" s="357"/>
      <c r="GM20" s="357"/>
      <c r="GN20" s="357"/>
      <c r="GO20" s="357"/>
      <c r="GP20" s="357"/>
      <c r="GQ20" s="357"/>
      <c r="GR20" s="357"/>
      <c r="GS20" s="357"/>
      <c r="GT20" s="357"/>
      <c r="GU20" s="357"/>
      <c r="GV20" s="357"/>
      <c r="GW20" s="357"/>
      <c r="GX20" s="357"/>
      <c r="GY20" s="357"/>
      <c r="GZ20" s="357"/>
      <c r="HA20" s="357"/>
      <c r="HB20" s="357"/>
      <c r="HC20" s="357"/>
      <c r="HD20" s="357"/>
      <c r="HE20" s="357"/>
      <c r="HF20" s="357"/>
      <c r="HG20" s="357"/>
      <c r="HH20" s="357"/>
      <c r="HI20" s="357"/>
      <c r="HJ20" s="357"/>
      <c r="HK20" s="357"/>
      <c r="HL20" s="357"/>
      <c r="HM20" s="357"/>
      <c r="HN20" s="357"/>
      <c r="HO20" s="357"/>
      <c r="HP20" s="357"/>
      <c r="HQ20" s="357"/>
      <c r="HR20" s="357"/>
      <c r="HS20" s="357"/>
      <c r="HT20" s="357"/>
      <c r="HU20" s="357"/>
      <c r="HV20" s="357"/>
      <c r="HW20" s="357"/>
      <c r="HX20" s="357"/>
      <c r="HY20" s="357"/>
      <c r="HZ20" s="357"/>
      <c r="IA20" s="357"/>
      <c r="IB20" s="357"/>
      <c r="IC20" s="357"/>
      <c r="ID20" s="357"/>
      <c r="IE20" s="357"/>
      <c r="IF20" s="357"/>
      <c r="IG20" s="357"/>
      <c r="IH20" s="357"/>
      <c r="II20" s="357"/>
      <c r="IJ20" s="357"/>
      <c r="IK20" s="357"/>
      <c r="IL20" s="357"/>
      <c r="IM20" s="357"/>
      <c r="IN20" s="357"/>
      <c r="IO20" s="357"/>
      <c r="IP20" s="357"/>
      <c r="IQ20" s="357"/>
      <c r="IR20" s="357"/>
      <c r="IS20" s="357"/>
      <c r="IT20" s="357"/>
      <c r="IU20" s="357"/>
      <c r="IV20" s="357"/>
    </row>
    <row r="21" spans="1:256" s="362" customFormat="1" ht="21" customHeight="1" x14ac:dyDescent="0.2">
      <c r="A21" s="367" t="s">
        <v>797</v>
      </c>
      <c r="B21" s="66"/>
      <c r="C21" s="128"/>
      <c r="D21" s="128"/>
      <c r="E21" s="128"/>
      <c r="F21" s="128"/>
      <c r="G21" s="128"/>
      <c r="H21" s="128"/>
      <c r="I21" s="128"/>
      <c r="J21" s="201"/>
      <c r="K21" s="356"/>
      <c r="L21" s="358"/>
      <c r="M21" s="358"/>
      <c r="N21" s="371"/>
      <c r="O21" s="371"/>
      <c r="P21" s="371"/>
      <c r="Q21" s="371"/>
      <c r="R21" s="371"/>
      <c r="S21" s="371"/>
      <c r="T21" s="131"/>
      <c r="U21" s="131"/>
      <c r="V21" s="372"/>
      <c r="W21" s="372"/>
      <c r="X21" s="372"/>
      <c r="Y21" s="357"/>
      <c r="Z21" s="357"/>
      <c r="AA21" s="357"/>
      <c r="AB21" s="357"/>
      <c r="AC21" s="357"/>
      <c r="AD21" s="357"/>
      <c r="AE21" s="357"/>
      <c r="AF21" s="357"/>
      <c r="AG21" s="357"/>
      <c r="AH21" s="357"/>
      <c r="AI21" s="357"/>
      <c r="AJ21" s="357"/>
      <c r="AK21" s="357"/>
      <c r="AL21" s="357"/>
      <c r="AM21" s="357"/>
      <c r="AN21" s="357"/>
      <c r="AO21" s="357"/>
      <c r="AP21" s="357"/>
      <c r="AQ21" s="357"/>
      <c r="AR21" s="357"/>
      <c r="AS21" s="357"/>
      <c r="AT21" s="357"/>
      <c r="AU21" s="357"/>
      <c r="AV21" s="357"/>
      <c r="AW21" s="357"/>
      <c r="AX21" s="357"/>
      <c r="AY21" s="357"/>
      <c r="AZ21" s="357"/>
      <c r="BA21" s="357"/>
      <c r="BB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  <c r="BR21" s="357"/>
      <c r="BS21" s="357"/>
      <c r="BT21" s="357"/>
      <c r="BU21" s="357"/>
      <c r="BV21" s="357"/>
      <c r="BW21" s="357"/>
      <c r="BX21" s="357"/>
      <c r="BY21" s="357"/>
      <c r="BZ21" s="357"/>
      <c r="CA21" s="357"/>
      <c r="CB21" s="357"/>
      <c r="CC21" s="357"/>
      <c r="CD21" s="357"/>
      <c r="CE21" s="357"/>
      <c r="CF21" s="357"/>
      <c r="CG21" s="357"/>
      <c r="CH21" s="357"/>
      <c r="CI21" s="357"/>
      <c r="CJ21" s="357"/>
      <c r="CK21" s="357"/>
      <c r="CL21" s="357"/>
      <c r="CM21" s="357"/>
      <c r="CN21" s="357"/>
      <c r="CO21" s="357"/>
      <c r="CP21" s="357"/>
      <c r="CQ21" s="357"/>
      <c r="CR21" s="357"/>
      <c r="CS21" s="357"/>
      <c r="CT21" s="357"/>
      <c r="CU21" s="357"/>
      <c r="CV21" s="357"/>
      <c r="CW21" s="357"/>
      <c r="CX21" s="357"/>
      <c r="CY21" s="357"/>
      <c r="CZ21" s="357"/>
      <c r="DA21" s="357"/>
      <c r="DB21" s="357"/>
      <c r="DC21" s="357"/>
      <c r="DD21" s="357"/>
      <c r="DE21" s="357"/>
      <c r="DF21" s="357"/>
      <c r="DG21" s="357"/>
      <c r="DH21" s="357"/>
      <c r="DI21" s="357"/>
      <c r="DJ21" s="357"/>
      <c r="DK21" s="357"/>
      <c r="DL21" s="357"/>
      <c r="DM21" s="357"/>
      <c r="DN21" s="357"/>
      <c r="DO21" s="357"/>
      <c r="DP21" s="357"/>
      <c r="DQ21" s="357"/>
      <c r="DR21" s="357"/>
      <c r="DS21" s="357"/>
      <c r="DT21" s="357"/>
      <c r="DU21" s="357"/>
      <c r="DV21" s="357"/>
      <c r="DW21" s="357"/>
      <c r="DX21" s="357"/>
      <c r="DY21" s="357"/>
      <c r="DZ21" s="357"/>
      <c r="EA21" s="357"/>
      <c r="EB21" s="357"/>
      <c r="EC21" s="357"/>
      <c r="ED21" s="357"/>
      <c r="EE21" s="357"/>
      <c r="EF21" s="357"/>
      <c r="EG21" s="357"/>
      <c r="EH21" s="357"/>
      <c r="EI21" s="357"/>
      <c r="EJ21" s="357"/>
      <c r="EK21" s="357"/>
      <c r="EL21" s="357"/>
      <c r="EM21" s="357"/>
      <c r="EN21" s="357"/>
      <c r="EO21" s="357"/>
      <c r="EP21" s="357"/>
      <c r="EQ21" s="357"/>
      <c r="ER21" s="357"/>
      <c r="ES21" s="357"/>
      <c r="ET21" s="357"/>
      <c r="EU21" s="357"/>
      <c r="EV21" s="357"/>
      <c r="EW21" s="357"/>
      <c r="EX21" s="357"/>
      <c r="EY21" s="357"/>
      <c r="EZ21" s="357"/>
      <c r="FA21" s="357"/>
      <c r="FB21" s="357"/>
      <c r="FC21" s="357"/>
      <c r="FD21" s="357"/>
      <c r="FE21" s="357"/>
      <c r="FF21" s="357"/>
      <c r="FG21" s="357"/>
      <c r="FH21" s="357"/>
      <c r="FI21" s="357"/>
      <c r="FJ21" s="357"/>
      <c r="FK21" s="357"/>
      <c r="FL21" s="357"/>
      <c r="FM21" s="357"/>
      <c r="FN21" s="357"/>
      <c r="FO21" s="357"/>
      <c r="FP21" s="357"/>
      <c r="FQ21" s="357"/>
      <c r="FR21" s="357"/>
      <c r="FS21" s="357"/>
      <c r="FT21" s="357"/>
      <c r="FU21" s="357"/>
      <c r="FV21" s="357"/>
      <c r="FW21" s="357"/>
      <c r="FX21" s="357"/>
      <c r="FY21" s="357"/>
      <c r="FZ21" s="357"/>
      <c r="GA21" s="357"/>
      <c r="GB21" s="357"/>
      <c r="GC21" s="357"/>
      <c r="GD21" s="357"/>
      <c r="GE21" s="357"/>
      <c r="GF21" s="357"/>
      <c r="GG21" s="357"/>
      <c r="GH21" s="357"/>
      <c r="GI21" s="357"/>
      <c r="GJ21" s="357"/>
      <c r="GK21" s="357"/>
      <c r="GL21" s="357"/>
      <c r="GM21" s="357"/>
      <c r="GN21" s="357"/>
      <c r="GO21" s="357"/>
      <c r="GP21" s="357"/>
      <c r="GQ21" s="357"/>
      <c r="GR21" s="357"/>
      <c r="GS21" s="357"/>
      <c r="GT21" s="357"/>
      <c r="GU21" s="357"/>
      <c r="GV21" s="357"/>
      <c r="GW21" s="357"/>
      <c r="GX21" s="357"/>
      <c r="GY21" s="357"/>
      <c r="GZ21" s="357"/>
      <c r="HA21" s="357"/>
      <c r="HB21" s="357"/>
      <c r="HC21" s="357"/>
      <c r="HD21" s="357"/>
      <c r="HE21" s="357"/>
      <c r="HF21" s="357"/>
      <c r="HG21" s="357"/>
      <c r="HH21" s="357"/>
      <c r="HI21" s="357"/>
      <c r="HJ21" s="357"/>
      <c r="HK21" s="357"/>
      <c r="HL21" s="357"/>
      <c r="HM21" s="357"/>
      <c r="HN21" s="357"/>
      <c r="HO21" s="357"/>
      <c r="HP21" s="357"/>
      <c r="HQ21" s="357"/>
      <c r="HR21" s="357"/>
      <c r="HS21" s="357"/>
      <c r="HT21" s="357"/>
      <c r="HU21" s="357"/>
      <c r="HV21" s="357"/>
      <c r="HW21" s="357"/>
      <c r="HX21" s="357"/>
      <c r="HY21" s="357"/>
      <c r="HZ21" s="357"/>
      <c r="IA21" s="357"/>
      <c r="IB21" s="357"/>
      <c r="IC21" s="357"/>
      <c r="ID21" s="357"/>
      <c r="IE21" s="357"/>
      <c r="IF21" s="357"/>
      <c r="IG21" s="357"/>
      <c r="IH21" s="357"/>
      <c r="II21" s="357"/>
      <c r="IJ21" s="357"/>
      <c r="IK21" s="357"/>
      <c r="IL21" s="357"/>
      <c r="IM21" s="357"/>
      <c r="IN21" s="357"/>
      <c r="IO21" s="357"/>
      <c r="IP21" s="357"/>
      <c r="IQ21" s="357"/>
      <c r="IR21" s="357"/>
      <c r="IS21" s="357"/>
      <c r="IT21" s="357"/>
      <c r="IU21" s="357"/>
      <c r="IV21" s="357"/>
    </row>
    <row r="22" spans="1:256" s="362" customFormat="1" ht="18" customHeight="1" x14ac:dyDescent="0.2">
      <c r="A22" s="368" t="s">
        <v>784</v>
      </c>
      <c r="B22" s="369">
        <v>14933.015944999999</v>
      </c>
      <c r="C22" s="370">
        <v>-2151.139416</v>
      </c>
      <c r="D22" s="370"/>
      <c r="E22" s="370">
        <v>1206.704119</v>
      </c>
      <c r="F22" s="370">
        <v>-1207.8028380000001</v>
      </c>
      <c r="G22" s="370">
        <v>657.86154799999997</v>
      </c>
      <c r="H22" s="370">
        <v>623.99920299999997</v>
      </c>
      <c r="I22" s="370">
        <v>-1486.4656950000001</v>
      </c>
      <c r="J22" s="369">
        <v>12576.172865999999</v>
      </c>
      <c r="K22" s="356"/>
      <c r="L22" s="358"/>
      <c r="M22" s="358"/>
      <c r="N22" s="371"/>
      <c r="O22" s="371"/>
      <c r="P22" s="371"/>
      <c r="Q22" s="371"/>
      <c r="R22" s="371"/>
      <c r="S22" s="371"/>
      <c r="T22" s="131"/>
      <c r="U22" s="131"/>
      <c r="V22" s="372"/>
      <c r="W22" s="372"/>
      <c r="X22" s="372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/>
      <c r="AK22" s="357"/>
      <c r="AL22" s="357"/>
      <c r="AM22" s="357"/>
      <c r="AN22" s="357"/>
      <c r="AO22" s="357"/>
      <c r="AP22" s="357"/>
      <c r="AQ22" s="357"/>
      <c r="AR22" s="357"/>
      <c r="AS22" s="357"/>
      <c r="AT22" s="357"/>
      <c r="AU22" s="357"/>
      <c r="AV22" s="357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  <c r="BR22" s="357"/>
      <c r="BS22" s="357"/>
      <c r="BT22" s="357"/>
      <c r="BU22" s="357"/>
      <c r="BV22" s="357"/>
      <c r="BW22" s="357"/>
      <c r="BX22" s="357"/>
      <c r="BY22" s="357"/>
      <c r="BZ22" s="357"/>
      <c r="CA22" s="357"/>
      <c r="CB22" s="357"/>
      <c r="CC22" s="357"/>
      <c r="CD22" s="357"/>
      <c r="CE22" s="357"/>
      <c r="CF22" s="357"/>
      <c r="CG22" s="357"/>
      <c r="CH22" s="357"/>
      <c r="CI22" s="357"/>
      <c r="CJ22" s="357"/>
      <c r="CK22" s="357"/>
      <c r="CL22" s="357"/>
      <c r="CM22" s="357"/>
      <c r="CN22" s="357"/>
      <c r="CO22" s="357"/>
      <c r="CP22" s="357"/>
      <c r="CQ22" s="357"/>
      <c r="CR22" s="357"/>
      <c r="CS22" s="357"/>
      <c r="CT22" s="357"/>
      <c r="CU22" s="357"/>
      <c r="CV22" s="357"/>
      <c r="CW22" s="357"/>
      <c r="CX22" s="357"/>
      <c r="CY22" s="357"/>
      <c r="CZ22" s="357"/>
      <c r="DA22" s="357"/>
      <c r="DB22" s="357"/>
      <c r="DC22" s="357"/>
      <c r="DD22" s="357"/>
      <c r="DE22" s="357"/>
      <c r="DF22" s="357"/>
      <c r="DG22" s="357"/>
      <c r="DH22" s="357"/>
      <c r="DI22" s="357"/>
      <c r="DJ22" s="357"/>
      <c r="DK22" s="357"/>
      <c r="DL22" s="357"/>
      <c r="DM22" s="357"/>
      <c r="DN22" s="357"/>
      <c r="DO22" s="357"/>
      <c r="DP22" s="357"/>
      <c r="DQ22" s="357"/>
      <c r="DR22" s="357"/>
      <c r="DS22" s="357"/>
      <c r="DT22" s="357"/>
      <c r="DU22" s="357"/>
      <c r="DV22" s="357"/>
      <c r="DW22" s="357"/>
      <c r="DX22" s="357"/>
      <c r="DY22" s="357"/>
      <c r="DZ22" s="357"/>
      <c r="EA22" s="357"/>
      <c r="EB22" s="357"/>
      <c r="EC22" s="357"/>
      <c r="ED22" s="357"/>
      <c r="EE22" s="357"/>
      <c r="EF22" s="357"/>
      <c r="EG22" s="357"/>
      <c r="EH22" s="357"/>
      <c r="EI22" s="357"/>
      <c r="EJ22" s="357"/>
      <c r="EK22" s="357"/>
      <c r="EL22" s="357"/>
      <c r="EM22" s="357"/>
      <c r="EN22" s="357"/>
      <c r="EO22" s="357"/>
      <c r="EP22" s="357"/>
      <c r="EQ22" s="357"/>
      <c r="ER22" s="357"/>
      <c r="ES22" s="357"/>
      <c r="ET22" s="357"/>
      <c r="EU22" s="357"/>
      <c r="EV22" s="357"/>
      <c r="EW22" s="357"/>
      <c r="EX22" s="357"/>
      <c r="EY22" s="357"/>
      <c r="EZ22" s="357"/>
      <c r="FA22" s="357"/>
      <c r="FB22" s="357"/>
      <c r="FC22" s="357"/>
      <c r="FD22" s="357"/>
      <c r="FE22" s="357"/>
      <c r="FF22" s="357"/>
      <c r="FG22" s="357"/>
      <c r="FH22" s="357"/>
      <c r="FI22" s="357"/>
      <c r="FJ22" s="357"/>
      <c r="FK22" s="357"/>
      <c r="FL22" s="357"/>
      <c r="FM22" s="357"/>
      <c r="FN22" s="357"/>
      <c r="FO22" s="357"/>
      <c r="FP22" s="357"/>
      <c r="FQ22" s="357"/>
      <c r="FR22" s="357"/>
      <c r="FS22" s="357"/>
      <c r="FT22" s="357"/>
      <c r="FU22" s="357"/>
      <c r="FV22" s="357"/>
      <c r="FW22" s="357"/>
      <c r="FX22" s="357"/>
      <c r="FY22" s="357"/>
      <c r="FZ22" s="357"/>
      <c r="GA22" s="357"/>
      <c r="GB22" s="357"/>
      <c r="GC22" s="357"/>
      <c r="GD22" s="357"/>
      <c r="GE22" s="357"/>
      <c r="GF22" s="357"/>
      <c r="GG22" s="357"/>
      <c r="GH22" s="357"/>
      <c r="GI22" s="357"/>
      <c r="GJ22" s="357"/>
      <c r="GK22" s="357"/>
      <c r="GL22" s="357"/>
      <c r="GM22" s="357"/>
      <c r="GN22" s="357"/>
      <c r="GO22" s="357"/>
      <c r="GP22" s="357"/>
      <c r="GQ22" s="357"/>
      <c r="GR22" s="357"/>
      <c r="GS22" s="357"/>
      <c r="GT22" s="357"/>
      <c r="GU22" s="357"/>
      <c r="GV22" s="357"/>
      <c r="GW22" s="357"/>
      <c r="GX22" s="357"/>
      <c r="GY22" s="357"/>
      <c r="GZ22" s="357"/>
      <c r="HA22" s="357"/>
      <c r="HB22" s="357"/>
      <c r="HC22" s="357"/>
      <c r="HD22" s="357"/>
      <c r="HE22" s="357"/>
      <c r="HF22" s="357"/>
      <c r="HG22" s="357"/>
      <c r="HH22" s="357"/>
      <c r="HI22" s="357"/>
      <c r="HJ22" s="357"/>
      <c r="HK22" s="357"/>
      <c r="HL22" s="357"/>
      <c r="HM22" s="357"/>
      <c r="HN22" s="357"/>
      <c r="HO22" s="357"/>
      <c r="HP22" s="357"/>
      <c r="HQ22" s="357"/>
      <c r="HR22" s="357"/>
      <c r="HS22" s="357"/>
      <c r="HT22" s="357"/>
      <c r="HU22" s="357"/>
      <c r="HV22" s="357"/>
      <c r="HW22" s="357"/>
      <c r="HX22" s="357"/>
      <c r="HY22" s="357"/>
      <c r="HZ22" s="357"/>
      <c r="IA22" s="357"/>
      <c r="IB22" s="357"/>
      <c r="IC22" s="357"/>
      <c r="ID22" s="357"/>
      <c r="IE22" s="357"/>
      <c r="IF22" s="357"/>
      <c r="IG22" s="357"/>
      <c r="IH22" s="357"/>
      <c r="II22" s="357"/>
      <c r="IJ22" s="357"/>
      <c r="IK22" s="357"/>
      <c r="IL22" s="357"/>
      <c r="IM22" s="357"/>
      <c r="IN22" s="357"/>
      <c r="IO22" s="357"/>
      <c r="IP22" s="357"/>
      <c r="IQ22" s="357"/>
      <c r="IR22" s="357"/>
      <c r="IS22" s="357"/>
      <c r="IT22" s="357"/>
      <c r="IU22" s="357"/>
      <c r="IV22" s="357"/>
    </row>
    <row r="23" spans="1:256" s="362" customFormat="1" ht="12.75" customHeight="1" x14ac:dyDescent="0.2">
      <c r="A23" s="368" t="s">
        <v>785</v>
      </c>
      <c r="B23" s="369">
        <v>15232.753842</v>
      </c>
      <c r="C23" s="370">
        <v>-1997.3315459999999</v>
      </c>
      <c r="D23" s="370"/>
      <c r="E23" s="370">
        <v>1091.2305180000001</v>
      </c>
      <c r="F23" s="370">
        <v>-1095.664464</v>
      </c>
      <c r="G23" s="370">
        <v>657.01231299999995</v>
      </c>
      <c r="H23" s="370">
        <v>348.37677300000001</v>
      </c>
      <c r="I23" s="370">
        <v>-1272.377438</v>
      </c>
      <c r="J23" s="369">
        <v>12963.999998000001</v>
      </c>
      <c r="K23" s="356"/>
      <c r="L23" s="358"/>
      <c r="M23" s="358"/>
      <c r="N23" s="371"/>
      <c r="O23" s="371"/>
      <c r="P23" s="371"/>
      <c r="Q23" s="371"/>
      <c r="R23" s="371"/>
      <c r="S23" s="371"/>
      <c r="T23" s="131"/>
      <c r="U23" s="131"/>
      <c r="V23" s="372"/>
      <c r="W23" s="372"/>
      <c r="X23" s="372"/>
      <c r="Y23" s="357"/>
      <c r="Z23" s="357"/>
      <c r="AA23" s="357"/>
      <c r="AB23" s="357"/>
      <c r="AC23" s="357"/>
      <c r="AD23" s="357"/>
      <c r="AE23" s="357"/>
      <c r="AF23" s="357"/>
      <c r="AG23" s="357"/>
      <c r="AH23" s="357"/>
      <c r="AI23" s="357"/>
      <c r="AJ23" s="357"/>
      <c r="AK23" s="357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  <c r="BR23" s="357"/>
      <c r="BS23" s="357"/>
      <c r="BT23" s="357"/>
      <c r="BU23" s="357"/>
      <c r="BV23" s="357"/>
      <c r="BW23" s="357"/>
      <c r="BX23" s="357"/>
      <c r="BY23" s="357"/>
      <c r="BZ23" s="357"/>
      <c r="CA23" s="357"/>
      <c r="CB23" s="357"/>
      <c r="CC23" s="357"/>
      <c r="CD23" s="357"/>
      <c r="CE23" s="357"/>
      <c r="CF23" s="357"/>
      <c r="CG23" s="357"/>
      <c r="CH23" s="357"/>
      <c r="CI23" s="357"/>
      <c r="CJ23" s="357"/>
      <c r="CK23" s="357"/>
      <c r="CL23" s="357"/>
      <c r="CM23" s="357"/>
      <c r="CN23" s="357"/>
      <c r="CO23" s="357"/>
      <c r="CP23" s="357"/>
      <c r="CQ23" s="357"/>
      <c r="CR23" s="357"/>
      <c r="CS23" s="357"/>
      <c r="CT23" s="357"/>
      <c r="CU23" s="357"/>
      <c r="CV23" s="357"/>
      <c r="CW23" s="357"/>
      <c r="CX23" s="357"/>
      <c r="CY23" s="357"/>
      <c r="CZ23" s="357"/>
      <c r="DA23" s="357"/>
      <c r="DB23" s="357"/>
      <c r="DC23" s="357"/>
      <c r="DD23" s="357"/>
      <c r="DE23" s="357"/>
      <c r="DF23" s="357"/>
      <c r="DG23" s="357"/>
      <c r="DH23" s="357"/>
      <c r="DI23" s="357"/>
      <c r="DJ23" s="357"/>
      <c r="DK23" s="357"/>
      <c r="DL23" s="357"/>
      <c r="DM23" s="357"/>
      <c r="DN23" s="357"/>
      <c r="DO23" s="357"/>
      <c r="DP23" s="357"/>
      <c r="DQ23" s="357"/>
      <c r="DR23" s="357"/>
      <c r="DS23" s="357"/>
      <c r="DT23" s="357"/>
      <c r="DU23" s="357"/>
      <c r="DV23" s="357"/>
      <c r="DW23" s="357"/>
      <c r="DX23" s="357"/>
      <c r="DY23" s="357"/>
      <c r="DZ23" s="357"/>
      <c r="EA23" s="357"/>
      <c r="EB23" s="357"/>
      <c r="EC23" s="357"/>
      <c r="ED23" s="357"/>
      <c r="EE23" s="357"/>
      <c r="EF23" s="357"/>
      <c r="EG23" s="357"/>
      <c r="EH23" s="357"/>
      <c r="EI23" s="357"/>
      <c r="EJ23" s="357"/>
      <c r="EK23" s="357"/>
      <c r="EL23" s="357"/>
      <c r="EM23" s="357"/>
      <c r="EN23" s="357"/>
      <c r="EO23" s="357"/>
      <c r="EP23" s="357"/>
      <c r="EQ23" s="357"/>
      <c r="ER23" s="357"/>
      <c r="ES23" s="357"/>
      <c r="ET23" s="357"/>
      <c r="EU23" s="357"/>
      <c r="EV23" s="357"/>
      <c r="EW23" s="357"/>
      <c r="EX23" s="357"/>
      <c r="EY23" s="357"/>
      <c r="EZ23" s="357"/>
      <c r="FA23" s="357"/>
      <c r="FB23" s="357"/>
      <c r="FC23" s="357"/>
      <c r="FD23" s="357"/>
      <c r="FE23" s="357"/>
      <c r="FF23" s="357"/>
      <c r="FG23" s="357"/>
      <c r="FH23" s="357"/>
      <c r="FI23" s="357"/>
      <c r="FJ23" s="357"/>
      <c r="FK23" s="357"/>
      <c r="FL23" s="357"/>
      <c r="FM23" s="357"/>
      <c r="FN23" s="357"/>
      <c r="FO23" s="357"/>
      <c r="FP23" s="357"/>
      <c r="FQ23" s="357"/>
      <c r="FR23" s="357"/>
      <c r="FS23" s="357"/>
      <c r="FT23" s="357"/>
      <c r="FU23" s="357"/>
      <c r="FV23" s="357"/>
      <c r="FW23" s="357"/>
      <c r="FX23" s="357"/>
      <c r="FY23" s="357"/>
      <c r="FZ23" s="357"/>
      <c r="GA23" s="357"/>
      <c r="GB23" s="357"/>
      <c r="GC23" s="357"/>
      <c r="GD23" s="357"/>
      <c r="GE23" s="357"/>
      <c r="GF23" s="357"/>
      <c r="GG23" s="357"/>
      <c r="GH23" s="357"/>
      <c r="GI23" s="357"/>
      <c r="GJ23" s="357"/>
      <c r="GK23" s="357"/>
      <c r="GL23" s="357"/>
      <c r="GM23" s="357"/>
      <c r="GN23" s="357"/>
      <c r="GO23" s="357"/>
      <c r="GP23" s="357"/>
      <c r="GQ23" s="357"/>
      <c r="GR23" s="357"/>
      <c r="GS23" s="357"/>
      <c r="GT23" s="357"/>
      <c r="GU23" s="357"/>
      <c r="GV23" s="357"/>
      <c r="GW23" s="357"/>
      <c r="GX23" s="357"/>
      <c r="GY23" s="357"/>
      <c r="GZ23" s="357"/>
      <c r="HA23" s="357"/>
      <c r="HB23" s="357"/>
      <c r="HC23" s="357"/>
      <c r="HD23" s="357"/>
      <c r="HE23" s="357"/>
      <c r="HF23" s="357"/>
      <c r="HG23" s="357"/>
      <c r="HH23" s="357"/>
      <c r="HI23" s="357"/>
      <c r="HJ23" s="357"/>
      <c r="HK23" s="357"/>
      <c r="HL23" s="357"/>
      <c r="HM23" s="357"/>
      <c r="HN23" s="357"/>
      <c r="HO23" s="357"/>
      <c r="HP23" s="357"/>
      <c r="HQ23" s="357"/>
      <c r="HR23" s="357"/>
      <c r="HS23" s="357"/>
      <c r="HT23" s="357"/>
      <c r="HU23" s="357"/>
      <c r="HV23" s="357"/>
      <c r="HW23" s="357"/>
      <c r="HX23" s="357"/>
      <c r="HY23" s="357"/>
      <c r="HZ23" s="357"/>
      <c r="IA23" s="357"/>
      <c r="IB23" s="357"/>
      <c r="IC23" s="357"/>
      <c r="ID23" s="357"/>
      <c r="IE23" s="357"/>
      <c r="IF23" s="357"/>
      <c r="IG23" s="357"/>
      <c r="IH23" s="357"/>
      <c r="II23" s="357"/>
      <c r="IJ23" s="357"/>
      <c r="IK23" s="357"/>
      <c r="IL23" s="357"/>
      <c r="IM23" s="357"/>
      <c r="IN23" s="357"/>
      <c r="IO23" s="357"/>
      <c r="IP23" s="357"/>
      <c r="IQ23" s="357"/>
      <c r="IR23" s="357"/>
      <c r="IS23" s="357"/>
      <c r="IT23" s="357"/>
      <c r="IU23" s="357"/>
      <c r="IV23" s="357"/>
    </row>
    <row r="24" spans="1:256" s="362" customFormat="1" ht="12.75" customHeight="1" x14ac:dyDescent="0.2">
      <c r="A24" s="368" t="s">
        <v>786</v>
      </c>
      <c r="B24" s="369">
        <v>15779.850608999999</v>
      </c>
      <c r="C24" s="370">
        <v>-1951.6020470000001</v>
      </c>
      <c r="D24" s="370"/>
      <c r="E24" s="370">
        <v>1164</v>
      </c>
      <c r="F24" s="370">
        <v>-1165</v>
      </c>
      <c r="G24" s="370">
        <v>657.51997400000005</v>
      </c>
      <c r="H24" s="370">
        <v>235.09222600000001</v>
      </c>
      <c r="I24" s="370">
        <v>937</v>
      </c>
      <c r="J24" s="369">
        <v>15656.473999</v>
      </c>
      <c r="K24" s="356"/>
      <c r="L24" s="358"/>
      <c r="M24" s="358"/>
      <c r="N24" s="371"/>
      <c r="O24" s="371"/>
      <c r="P24" s="371"/>
      <c r="Q24" s="371"/>
      <c r="R24" s="371"/>
      <c r="S24" s="371"/>
      <c r="T24" s="131"/>
      <c r="U24" s="131"/>
      <c r="V24" s="372"/>
      <c r="W24" s="372"/>
      <c r="X24" s="372"/>
      <c r="Y24" s="357"/>
      <c r="Z24" s="357"/>
      <c r="AA24" s="357"/>
      <c r="AB24" s="357"/>
      <c r="AC24" s="357"/>
      <c r="AD24" s="357"/>
      <c r="AE24" s="357"/>
      <c r="AF24" s="357"/>
      <c r="AG24" s="357"/>
      <c r="AH24" s="357"/>
      <c r="AI24" s="357"/>
      <c r="AJ24" s="357"/>
      <c r="AK24" s="357"/>
      <c r="AL24" s="357"/>
      <c r="AM24" s="357"/>
      <c r="AN24" s="357"/>
      <c r="AO24" s="357"/>
      <c r="AP24" s="357"/>
      <c r="AQ24" s="357"/>
      <c r="AR24" s="357"/>
      <c r="AS24" s="357"/>
      <c r="AT24" s="357"/>
      <c r="AU24" s="357"/>
      <c r="AV24" s="357"/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  <c r="BR24" s="357"/>
      <c r="BS24" s="357"/>
      <c r="BT24" s="357"/>
      <c r="BU24" s="357"/>
      <c r="BV24" s="357"/>
      <c r="BW24" s="357"/>
      <c r="BX24" s="357"/>
      <c r="BY24" s="357"/>
      <c r="BZ24" s="357"/>
      <c r="CA24" s="357"/>
      <c r="CB24" s="357"/>
      <c r="CC24" s="357"/>
      <c r="CD24" s="357"/>
      <c r="CE24" s="357"/>
      <c r="CF24" s="357"/>
      <c r="CG24" s="357"/>
      <c r="CH24" s="357"/>
      <c r="CI24" s="357"/>
      <c r="CJ24" s="357"/>
      <c r="CK24" s="357"/>
      <c r="CL24" s="357"/>
      <c r="CM24" s="357"/>
      <c r="CN24" s="357"/>
      <c r="CO24" s="357"/>
      <c r="CP24" s="357"/>
      <c r="CQ24" s="357"/>
      <c r="CR24" s="357"/>
      <c r="CS24" s="357"/>
      <c r="CT24" s="357"/>
      <c r="CU24" s="357"/>
      <c r="CV24" s="357"/>
      <c r="CW24" s="357"/>
      <c r="CX24" s="357"/>
      <c r="CY24" s="357"/>
      <c r="CZ24" s="357"/>
      <c r="DA24" s="357"/>
      <c r="DB24" s="357"/>
      <c r="DC24" s="357"/>
      <c r="DD24" s="357"/>
      <c r="DE24" s="357"/>
      <c r="DF24" s="357"/>
      <c r="DG24" s="357"/>
      <c r="DH24" s="357"/>
      <c r="DI24" s="357"/>
      <c r="DJ24" s="357"/>
      <c r="DK24" s="357"/>
      <c r="DL24" s="357"/>
      <c r="DM24" s="357"/>
      <c r="DN24" s="357"/>
      <c r="DO24" s="357"/>
      <c r="DP24" s="357"/>
      <c r="DQ24" s="357"/>
      <c r="DR24" s="357"/>
      <c r="DS24" s="357"/>
      <c r="DT24" s="357"/>
      <c r="DU24" s="357"/>
      <c r="DV24" s="357"/>
      <c r="DW24" s="357"/>
      <c r="DX24" s="357"/>
      <c r="DY24" s="357"/>
      <c r="DZ24" s="357"/>
      <c r="EA24" s="357"/>
      <c r="EB24" s="357"/>
      <c r="EC24" s="357"/>
      <c r="ED24" s="357"/>
      <c r="EE24" s="357"/>
      <c r="EF24" s="357"/>
      <c r="EG24" s="357"/>
      <c r="EH24" s="357"/>
      <c r="EI24" s="357"/>
      <c r="EJ24" s="357"/>
      <c r="EK24" s="357"/>
      <c r="EL24" s="357"/>
      <c r="EM24" s="357"/>
      <c r="EN24" s="357"/>
      <c r="EO24" s="357"/>
      <c r="EP24" s="357"/>
      <c r="EQ24" s="357"/>
      <c r="ER24" s="357"/>
      <c r="ES24" s="357"/>
      <c r="ET24" s="357"/>
      <c r="EU24" s="357"/>
      <c r="EV24" s="357"/>
      <c r="EW24" s="357"/>
      <c r="EX24" s="357"/>
      <c r="EY24" s="357"/>
      <c r="EZ24" s="357"/>
      <c r="FA24" s="357"/>
      <c r="FB24" s="357"/>
      <c r="FC24" s="357"/>
      <c r="FD24" s="357"/>
      <c r="FE24" s="357"/>
      <c r="FF24" s="357"/>
      <c r="FG24" s="357"/>
      <c r="FH24" s="357"/>
      <c r="FI24" s="357"/>
      <c r="FJ24" s="357"/>
      <c r="FK24" s="357"/>
      <c r="FL24" s="357"/>
      <c r="FM24" s="357"/>
      <c r="FN24" s="357"/>
      <c r="FO24" s="357"/>
      <c r="FP24" s="357"/>
      <c r="FQ24" s="357"/>
      <c r="FR24" s="357"/>
      <c r="FS24" s="357"/>
      <c r="FT24" s="357"/>
      <c r="FU24" s="357"/>
      <c r="FV24" s="357"/>
      <c r="FW24" s="357"/>
      <c r="FX24" s="357"/>
      <c r="FY24" s="357"/>
      <c r="FZ24" s="357"/>
      <c r="GA24" s="357"/>
      <c r="GB24" s="357"/>
      <c r="GC24" s="357"/>
      <c r="GD24" s="357"/>
      <c r="GE24" s="357"/>
      <c r="GF24" s="357"/>
      <c r="GG24" s="357"/>
      <c r="GH24" s="357"/>
      <c r="GI24" s="357"/>
      <c r="GJ24" s="357"/>
      <c r="GK24" s="357"/>
      <c r="GL24" s="357"/>
      <c r="GM24" s="357"/>
      <c r="GN24" s="357"/>
      <c r="GO24" s="357"/>
      <c r="GP24" s="357"/>
      <c r="GQ24" s="357"/>
      <c r="GR24" s="357"/>
      <c r="GS24" s="357"/>
      <c r="GT24" s="357"/>
      <c r="GU24" s="357"/>
      <c r="GV24" s="357"/>
      <c r="GW24" s="357"/>
      <c r="GX24" s="357"/>
      <c r="GY24" s="357"/>
      <c r="GZ24" s="357"/>
      <c r="HA24" s="357"/>
      <c r="HB24" s="357"/>
      <c r="HC24" s="357"/>
      <c r="HD24" s="357"/>
      <c r="HE24" s="357"/>
      <c r="HF24" s="357"/>
      <c r="HG24" s="357"/>
      <c r="HH24" s="357"/>
      <c r="HI24" s="357"/>
      <c r="HJ24" s="357"/>
      <c r="HK24" s="357"/>
      <c r="HL24" s="357"/>
      <c r="HM24" s="357"/>
      <c r="HN24" s="357"/>
      <c r="HO24" s="357"/>
      <c r="HP24" s="357"/>
      <c r="HQ24" s="357"/>
      <c r="HR24" s="357"/>
      <c r="HS24" s="357"/>
      <c r="HT24" s="357"/>
      <c r="HU24" s="357"/>
      <c r="HV24" s="357"/>
      <c r="HW24" s="357"/>
      <c r="HX24" s="357"/>
      <c r="HY24" s="357"/>
      <c r="HZ24" s="357"/>
      <c r="IA24" s="357"/>
      <c r="IB24" s="357"/>
      <c r="IC24" s="357"/>
      <c r="ID24" s="357"/>
      <c r="IE24" s="357"/>
      <c r="IF24" s="357"/>
      <c r="IG24" s="357"/>
      <c r="IH24" s="357"/>
      <c r="II24" s="357"/>
      <c r="IJ24" s="357"/>
      <c r="IK24" s="357"/>
      <c r="IL24" s="357"/>
      <c r="IM24" s="357"/>
      <c r="IN24" s="357"/>
      <c r="IO24" s="357"/>
      <c r="IP24" s="357"/>
      <c r="IQ24" s="357"/>
      <c r="IR24" s="357"/>
      <c r="IS24" s="357"/>
      <c r="IT24" s="357"/>
      <c r="IU24" s="357"/>
      <c r="IV24" s="357"/>
    </row>
    <row r="25" spans="1:256" s="362" customFormat="1" ht="12.75" customHeight="1" x14ac:dyDescent="0.2">
      <c r="A25" s="368" t="s">
        <v>787</v>
      </c>
      <c r="B25" s="369">
        <v>16947</v>
      </c>
      <c r="C25" s="370">
        <v>-2090</v>
      </c>
      <c r="D25" s="370"/>
      <c r="E25" s="370">
        <v>1360</v>
      </c>
      <c r="F25" s="370">
        <v>-1354</v>
      </c>
      <c r="G25" s="370">
        <v>657</v>
      </c>
      <c r="H25" s="370">
        <v>174</v>
      </c>
      <c r="I25" s="370">
        <v>869</v>
      </c>
      <c r="J25" s="369">
        <v>16563</v>
      </c>
      <c r="K25" s="356"/>
      <c r="L25" s="358"/>
      <c r="M25" s="358"/>
      <c r="N25" s="371"/>
      <c r="O25" s="371"/>
      <c r="P25" s="371"/>
      <c r="Q25" s="371"/>
      <c r="R25" s="371"/>
      <c r="S25" s="371"/>
      <c r="T25" s="131"/>
      <c r="U25" s="131"/>
      <c r="V25" s="372"/>
      <c r="W25" s="372"/>
      <c r="X25" s="372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  <c r="BR25" s="357"/>
      <c r="BS25" s="357"/>
      <c r="BT25" s="357"/>
      <c r="BU25" s="357"/>
      <c r="BV25" s="357"/>
      <c r="BW25" s="357"/>
      <c r="BX25" s="357"/>
      <c r="BY25" s="357"/>
      <c r="BZ25" s="357"/>
      <c r="CA25" s="357"/>
      <c r="CB25" s="357"/>
      <c r="CC25" s="357"/>
      <c r="CD25" s="357"/>
      <c r="CE25" s="357"/>
      <c r="CF25" s="357"/>
      <c r="CG25" s="357"/>
      <c r="CH25" s="357"/>
      <c r="CI25" s="357"/>
      <c r="CJ25" s="357"/>
      <c r="CK25" s="357"/>
      <c r="CL25" s="357"/>
      <c r="CM25" s="357"/>
      <c r="CN25" s="357"/>
      <c r="CO25" s="357"/>
      <c r="CP25" s="357"/>
      <c r="CQ25" s="357"/>
      <c r="CR25" s="357"/>
      <c r="CS25" s="357"/>
      <c r="CT25" s="357"/>
      <c r="CU25" s="357"/>
      <c r="CV25" s="357"/>
      <c r="CW25" s="357"/>
      <c r="CX25" s="357"/>
      <c r="CY25" s="357"/>
      <c r="CZ25" s="357"/>
      <c r="DA25" s="357"/>
      <c r="DB25" s="357"/>
      <c r="DC25" s="357"/>
      <c r="DD25" s="357"/>
      <c r="DE25" s="357"/>
      <c r="DF25" s="357"/>
      <c r="DG25" s="357"/>
      <c r="DH25" s="357"/>
      <c r="DI25" s="357"/>
      <c r="DJ25" s="357"/>
      <c r="DK25" s="357"/>
      <c r="DL25" s="357"/>
      <c r="DM25" s="357"/>
      <c r="DN25" s="357"/>
      <c r="DO25" s="357"/>
      <c r="DP25" s="357"/>
      <c r="DQ25" s="357"/>
      <c r="DR25" s="357"/>
      <c r="DS25" s="357"/>
      <c r="DT25" s="357"/>
      <c r="DU25" s="357"/>
      <c r="DV25" s="357"/>
      <c r="DW25" s="357"/>
      <c r="DX25" s="357"/>
      <c r="DY25" s="357"/>
      <c r="DZ25" s="357"/>
      <c r="EA25" s="357"/>
      <c r="EB25" s="357"/>
      <c r="EC25" s="357"/>
      <c r="ED25" s="357"/>
      <c r="EE25" s="357"/>
      <c r="EF25" s="357"/>
      <c r="EG25" s="357"/>
      <c r="EH25" s="357"/>
      <c r="EI25" s="357"/>
      <c r="EJ25" s="357"/>
      <c r="EK25" s="357"/>
      <c r="EL25" s="357"/>
      <c r="EM25" s="357"/>
      <c r="EN25" s="357"/>
      <c r="EO25" s="357"/>
      <c r="EP25" s="357"/>
      <c r="EQ25" s="357"/>
      <c r="ER25" s="357"/>
      <c r="ES25" s="357"/>
      <c r="ET25" s="357"/>
      <c r="EU25" s="357"/>
      <c r="EV25" s="357"/>
      <c r="EW25" s="357"/>
      <c r="EX25" s="357"/>
      <c r="EY25" s="357"/>
      <c r="EZ25" s="357"/>
      <c r="FA25" s="357"/>
      <c r="FB25" s="357"/>
      <c r="FC25" s="357"/>
      <c r="FD25" s="357"/>
      <c r="FE25" s="357"/>
      <c r="FF25" s="357"/>
      <c r="FG25" s="357"/>
      <c r="FH25" s="357"/>
      <c r="FI25" s="357"/>
      <c r="FJ25" s="357"/>
      <c r="FK25" s="357"/>
      <c r="FL25" s="357"/>
      <c r="FM25" s="357"/>
      <c r="FN25" s="357"/>
      <c r="FO25" s="357"/>
      <c r="FP25" s="357"/>
      <c r="FQ25" s="357"/>
      <c r="FR25" s="357"/>
      <c r="FS25" s="357"/>
      <c r="FT25" s="357"/>
      <c r="FU25" s="357"/>
      <c r="FV25" s="357"/>
      <c r="FW25" s="357"/>
      <c r="FX25" s="357"/>
      <c r="FY25" s="357"/>
      <c r="FZ25" s="357"/>
      <c r="GA25" s="357"/>
      <c r="GB25" s="357"/>
      <c r="GC25" s="357"/>
      <c r="GD25" s="357"/>
      <c r="GE25" s="357"/>
      <c r="GF25" s="357"/>
      <c r="GG25" s="357"/>
      <c r="GH25" s="357"/>
      <c r="GI25" s="357"/>
      <c r="GJ25" s="357"/>
      <c r="GK25" s="357"/>
      <c r="GL25" s="357"/>
      <c r="GM25" s="357"/>
      <c r="GN25" s="357"/>
      <c r="GO25" s="357"/>
      <c r="GP25" s="357"/>
      <c r="GQ25" s="357"/>
      <c r="GR25" s="357"/>
      <c r="GS25" s="357"/>
      <c r="GT25" s="357"/>
      <c r="GU25" s="357"/>
      <c r="GV25" s="357"/>
      <c r="GW25" s="357"/>
      <c r="GX25" s="357"/>
      <c r="GY25" s="357"/>
      <c r="GZ25" s="357"/>
      <c r="HA25" s="357"/>
      <c r="HB25" s="357"/>
      <c r="HC25" s="357"/>
      <c r="HD25" s="357"/>
      <c r="HE25" s="357"/>
      <c r="HF25" s="357"/>
      <c r="HG25" s="357"/>
      <c r="HH25" s="357"/>
      <c r="HI25" s="357"/>
      <c r="HJ25" s="357"/>
      <c r="HK25" s="357"/>
      <c r="HL25" s="357"/>
      <c r="HM25" s="357"/>
      <c r="HN25" s="357"/>
      <c r="HO25" s="357"/>
      <c r="HP25" s="357"/>
      <c r="HQ25" s="357"/>
      <c r="HR25" s="357"/>
      <c r="HS25" s="357"/>
      <c r="HT25" s="357"/>
      <c r="HU25" s="357"/>
      <c r="HV25" s="357"/>
      <c r="HW25" s="357"/>
      <c r="HX25" s="357"/>
      <c r="HY25" s="357"/>
      <c r="HZ25" s="357"/>
      <c r="IA25" s="357"/>
      <c r="IB25" s="357"/>
      <c r="IC25" s="357"/>
      <c r="ID25" s="357"/>
      <c r="IE25" s="357"/>
      <c r="IF25" s="357"/>
      <c r="IG25" s="357"/>
      <c r="IH25" s="357"/>
      <c r="II25" s="357"/>
      <c r="IJ25" s="357"/>
      <c r="IK25" s="357"/>
      <c r="IL25" s="357"/>
      <c r="IM25" s="357"/>
      <c r="IN25" s="357"/>
      <c r="IO25" s="357"/>
      <c r="IP25" s="357"/>
      <c r="IQ25" s="357"/>
      <c r="IR25" s="357"/>
      <c r="IS25" s="357"/>
      <c r="IT25" s="357"/>
      <c r="IU25" s="357"/>
      <c r="IV25" s="357"/>
    </row>
    <row r="26" spans="1:256" s="362" customFormat="1" ht="12.75" customHeight="1" x14ac:dyDescent="0.2">
      <c r="A26" s="368" t="s">
        <v>788</v>
      </c>
      <c r="B26" s="369">
        <v>17677</v>
      </c>
      <c r="C26" s="370">
        <v>-2209</v>
      </c>
      <c r="D26" s="370"/>
      <c r="E26" s="370">
        <v>1414</v>
      </c>
      <c r="F26" s="370">
        <v>-1412</v>
      </c>
      <c r="G26" s="370">
        <v>656</v>
      </c>
      <c r="H26" s="370">
        <v>113</v>
      </c>
      <c r="I26" s="370">
        <v>1077</v>
      </c>
      <c r="J26" s="369">
        <v>17316</v>
      </c>
      <c r="K26" s="356"/>
      <c r="L26" s="358"/>
      <c r="M26" s="358"/>
      <c r="N26" s="371"/>
      <c r="O26" s="371"/>
      <c r="P26" s="371"/>
      <c r="Q26" s="371"/>
      <c r="R26" s="371"/>
      <c r="S26" s="371"/>
      <c r="T26" s="131"/>
      <c r="U26" s="131"/>
      <c r="V26" s="372"/>
      <c r="W26" s="372"/>
      <c r="X26" s="372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  <c r="AV26" s="357"/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  <c r="BR26" s="357"/>
      <c r="BS26" s="357"/>
      <c r="BT26" s="357"/>
      <c r="BU26" s="357"/>
      <c r="BV26" s="357"/>
      <c r="BW26" s="357"/>
      <c r="BX26" s="357"/>
      <c r="BY26" s="357"/>
      <c r="BZ26" s="357"/>
      <c r="CA26" s="357"/>
      <c r="CB26" s="357"/>
      <c r="CC26" s="357"/>
      <c r="CD26" s="357"/>
      <c r="CE26" s="357"/>
      <c r="CF26" s="357"/>
      <c r="CG26" s="357"/>
      <c r="CH26" s="357"/>
      <c r="CI26" s="357"/>
      <c r="CJ26" s="357"/>
      <c r="CK26" s="357"/>
      <c r="CL26" s="357"/>
      <c r="CM26" s="357"/>
      <c r="CN26" s="357"/>
      <c r="CO26" s="357"/>
      <c r="CP26" s="357"/>
      <c r="CQ26" s="357"/>
      <c r="CR26" s="357"/>
      <c r="CS26" s="357"/>
      <c r="CT26" s="357"/>
      <c r="CU26" s="357"/>
      <c r="CV26" s="357"/>
      <c r="CW26" s="357"/>
      <c r="CX26" s="357"/>
      <c r="CY26" s="357"/>
      <c r="CZ26" s="357"/>
      <c r="DA26" s="357"/>
      <c r="DB26" s="357"/>
      <c r="DC26" s="357"/>
      <c r="DD26" s="357"/>
      <c r="DE26" s="357"/>
      <c r="DF26" s="357"/>
      <c r="DG26" s="357"/>
      <c r="DH26" s="357"/>
      <c r="DI26" s="357"/>
      <c r="DJ26" s="357"/>
      <c r="DK26" s="357"/>
      <c r="DL26" s="357"/>
      <c r="DM26" s="357"/>
      <c r="DN26" s="357"/>
      <c r="DO26" s="357"/>
      <c r="DP26" s="357"/>
      <c r="DQ26" s="357"/>
      <c r="DR26" s="357"/>
      <c r="DS26" s="357"/>
      <c r="DT26" s="357"/>
      <c r="DU26" s="357"/>
      <c r="DV26" s="357"/>
      <c r="DW26" s="357"/>
      <c r="DX26" s="357"/>
      <c r="DY26" s="357"/>
      <c r="DZ26" s="357"/>
      <c r="EA26" s="357"/>
      <c r="EB26" s="357"/>
      <c r="EC26" s="357"/>
      <c r="ED26" s="357"/>
      <c r="EE26" s="357"/>
      <c r="EF26" s="357"/>
      <c r="EG26" s="357"/>
      <c r="EH26" s="357"/>
      <c r="EI26" s="357"/>
      <c r="EJ26" s="357"/>
      <c r="EK26" s="357"/>
      <c r="EL26" s="357"/>
      <c r="EM26" s="357"/>
      <c r="EN26" s="357"/>
      <c r="EO26" s="357"/>
      <c r="EP26" s="357"/>
      <c r="EQ26" s="357"/>
      <c r="ER26" s="357"/>
      <c r="ES26" s="357"/>
      <c r="ET26" s="357"/>
      <c r="EU26" s="357"/>
      <c r="EV26" s="357"/>
      <c r="EW26" s="357"/>
      <c r="EX26" s="357"/>
      <c r="EY26" s="357"/>
      <c r="EZ26" s="357"/>
      <c r="FA26" s="357"/>
      <c r="FB26" s="357"/>
      <c r="FC26" s="357"/>
      <c r="FD26" s="357"/>
      <c r="FE26" s="357"/>
      <c r="FF26" s="357"/>
      <c r="FG26" s="357"/>
      <c r="FH26" s="357"/>
      <c r="FI26" s="357"/>
      <c r="FJ26" s="357"/>
      <c r="FK26" s="357"/>
      <c r="FL26" s="357"/>
      <c r="FM26" s="357"/>
      <c r="FN26" s="357"/>
      <c r="FO26" s="357"/>
      <c r="FP26" s="357"/>
      <c r="FQ26" s="357"/>
      <c r="FR26" s="357"/>
      <c r="FS26" s="357"/>
      <c r="FT26" s="357"/>
      <c r="FU26" s="357"/>
      <c r="FV26" s="357"/>
      <c r="FW26" s="357"/>
      <c r="FX26" s="357"/>
      <c r="FY26" s="357"/>
      <c r="FZ26" s="357"/>
      <c r="GA26" s="357"/>
      <c r="GB26" s="357"/>
      <c r="GC26" s="357"/>
      <c r="GD26" s="357"/>
      <c r="GE26" s="357"/>
      <c r="GF26" s="357"/>
      <c r="GG26" s="357"/>
      <c r="GH26" s="357"/>
      <c r="GI26" s="357"/>
      <c r="GJ26" s="357"/>
      <c r="GK26" s="357"/>
      <c r="GL26" s="357"/>
      <c r="GM26" s="357"/>
      <c r="GN26" s="357"/>
      <c r="GO26" s="357"/>
      <c r="GP26" s="357"/>
      <c r="GQ26" s="357"/>
      <c r="GR26" s="357"/>
      <c r="GS26" s="357"/>
      <c r="GT26" s="357"/>
      <c r="GU26" s="357"/>
      <c r="GV26" s="357"/>
      <c r="GW26" s="357"/>
      <c r="GX26" s="357"/>
      <c r="GY26" s="357"/>
      <c r="GZ26" s="357"/>
      <c r="HA26" s="357"/>
      <c r="HB26" s="357"/>
      <c r="HC26" s="357"/>
      <c r="HD26" s="357"/>
      <c r="HE26" s="357"/>
      <c r="HF26" s="357"/>
      <c r="HG26" s="357"/>
      <c r="HH26" s="357"/>
      <c r="HI26" s="357"/>
      <c r="HJ26" s="357"/>
      <c r="HK26" s="357"/>
      <c r="HL26" s="357"/>
      <c r="HM26" s="357"/>
      <c r="HN26" s="357"/>
      <c r="HO26" s="357"/>
      <c r="HP26" s="357"/>
      <c r="HQ26" s="357"/>
      <c r="HR26" s="357"/>
      <c r="HS26" s="357"/>
      <c r="HT26" s="357"/>
      <c r="HU26" s="357"/>
      <c r="HV26" s="357"/>
      <c r="HW26" s="357"/>
      <c r="HX26" s="357"/>
      <c r="HY26" s="357"/>
      <c r="HZ26" s="357"/>
      <c r="IA26" s="357"/>
      <c r="IB26" s="357"/>
      <c r="IC26" s="357"/>
      <c r="ID26" s="357"/>
      <c r="IE26" s="357"/>
      <c r="IF26" s="357"/>
      <c r="IG26" s="357"/>
      <c r="IH26" s="357"/>
      <c r="II26" s="357"/>
      <c r="IJ26" s="357"/>
      <c r="IK26" s="357"/>
      <c r="IL26" s="357"/>
      <c r="IM26" s="357"/>
      <c r="IN26" s="357"/>
      <c r="IO26" s="357"/>
      <c r="IP26" s="357"/>
      <c r="IQ26" s="357"/>
      <c r="IR26" s="357"/>
      <c r="IS26" s="357"/>
      <c r="IT26" s="357"/>
      <c r="IU26" s="357"/>
      <c r="IV26" s="357"/>
    </row>
    <row r="27" spans="1:256" s="362" customFormat="1" ht="18" customHeight="1" x14ac:dyDescent="0.2">
      <c r="A27" s="368" t="s">
        <v>789</v>
      </c>
      <c r="B27" s="369">
        <v>17187</v>
      </c>
      <c r="C27" s="370">
        <v>-2134</v>
      </c>
      <c r="D27" s="370"/>
      <c r="E27" s="370">
        <v>1550</v>
      </c>
      <c r="F27" s="370">
        <v>-1540</v>
      </c>
      <c r="G27" s="370">
        <v>657</v>
      </c>
      <c r="H27" s="370">
        <v>53</v>
      </c>
      <c r="I27" s="370">
        <v>4060</v>
      </c>
      <c r="J27" s="369">
        <v>19833</v>
      </c>
      <c r="K27" s="356"/>
      <c r="L27" s="358"/>
      <c r="M27" s="358"/>
      <c r="N27" s="371"/>
      <c r="O27" s="371"/>
      <c r="P27" s="371"/>
      <c r="Q27" s="371"/>
      <c r="R27" s="371"/>
      <c r="S27" s="371"/>
      <c r="T27" s="131"/>
      <c r="U27" s="131"/>
      <c r="V27" s="372"/>
      <c r="W27" s="372"/>
      <c r="X27" s="372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7"/>
      <c r="AU27" s="357"/>
      <c r="AV27" s="357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  <c r="BR27" s="357"/>
      <c r="BS27" s="357"/>
      <c r="BT27" s="357"/>
      <c r="BU27" s="357"/>
      <c r="BV27" s="357"/>
      <c r="BW27" s="357"/>
      <c r="BX27" s="357"/>
      <c r="BY27" s="357"/>
      <c r="BZ27" s="357"/>
      <c r="CA27" s="357"/>
      <c r="CB27" s="357"/>
      <c r="CC27" s="357"/>
      <c r="CD27" s="357"/>
      <c r="CE27" s="357"/>
      <c r="CF27" s="357"/>
      <c r="CG27" s="357"/>
      <c r="CH27" s="357"/>
      <c r="CI27" s="357"/>
      <c r="CJ27" s="357"/>
      <c r="CK27" s="357"/>
      <c r="CL27" s="357"/>
      <c r="CM27" s="357"/>
      <c r="CN27" s="357"/>
      <c r="CO27" s="357"/>
      <c r="CP27" s="357"/>
      <c r="CQ27" s="357"/>
      <c r="CR27" s="357"/>
      <c r="CS27" s="357"/>
      <c r="CT27" s="357"/>
      <c r="CU27" s="357"/>
      <c r="CV27" s="357"/>
      <c r="CW27" s="357"/>
      <c r="CX27" s="357"/>
      <c r="CY27" s="357"/>
      <c r="CZ27" s="357"/>
      <c r="DA27" s="357"/>
      <c r="DB27" s="357"/>
      <c r="DC27" s="357"/>
      <c r="DD27" s="357"/>
      <c r="DE27" s="357"/>
      <c r="DF27" s="357"/>
      <c r="DG27" s="357"/>
      <c r="DH27" s="357"/>
      <c r="DI27" s="357"/>
      <c r="DJ27" s="357"/>
      <c r="DK27" s="357"/>
      <c r="DL27" s="357"/>
      <c r="DM27" s="357"/>
      <c r="DN27" s="357"/>
      <c r="DO27" s="357"/>
      <c r="DP27" s="357"/>
      <c r="DQ27" s="357"/>
      <c r="DR27" s="357"/>
      <c r="DS27" s="357"/>
      <c r="DT27" s="357"/>
      <c r="DU27" s="357"/>
      <c r="DV27" s="357"/>
      <c r="DW27" s="357"/>
      <c r="DX27" s="357"/>
      <c r="DY27" s="357"/>
      <c r="DZ27" s="357"/>
      <c r="EA27" s="357"/>
      <c r="EB27" s="357"/>
      <c r="EC27" s="357"/>
      <c r="ED27" s="357"/>
      <c r="EE27" s="357"/>
      <c r="EF27" s="357"/>
      <c r="EG27" s="357"/>
      <c r="EH27" s="357"/>
      <c r="EI27" s="357"/>
      <c r="EJ27" s="357"/>
      <c r="EK27" s="357"/>
      <c r="EL27" s="357"/>
      <c r="EM27" s="357"/>
      <c r="EN27" s="357"/>
      <c r="EO27" s="357"/>
      <c r="EP27" s="357"/>
      <c r="EQ27" s="357"/>
      <c r="ER27" s="357"/>
      <c r="ES27" s="357"/>
      <c r="ET27" s="357"/>
      <c r="EU27" s="357"/>
      <c r="EV27" s="357"/>
      <c r="EW27" s="357"/>
      <c r="EX27" s="357"/>
      <c r="EY27" s="357"/>
      <c r="EZ27" s="357"/>
      <c r="FA27" s="357"/>
      <c r="FB27" s="357"/>
      <c r="FC27" s="357"/>
      <c r="FD27" s="357"/>
      <c r="FE27" s="357"/>
      <c r="FF27" s="357"/>
      <c r="FG27" s="357"/>
      <c r="FH27" s="357"/>
      <c r="FI27" s="357"/>
      <c r="FJ27" s="357"/>
      <c r="FK27" s="357"/>
      <c r="FL27" s="357"/>
      <c r="FM27" s="357"/>
      <c r="FN27" s="357"/>
      <c r="FO27" s="357"/>
      <c r="FP27" s="357"/>
      <c r="FQ27" s="357"/>
      <c r="FR27" s="357"/>
      <c r="FS27" s="357"/>
      <c r="FT27" s="357"/>
      <c r="FU27" s="357"/>
      <c r="FV27" s="357"/>
      <c r="FW27" s="357"/>
      <c r="FX27" s="357"/>
      <c r="FY27" s="357"/>
      <c r="FZ27" s="357"/>
      <c r="GA27" s="357"/>
      <c r="GB27" s="357"/>
      <c r="GC27" s="357"/>
      <c r="GD27" s="357"/>
      <c r="GE27" s="357"/>
      <c r="GF27" s="357"/>
      <c r="GG27" s="357"/>
      <c r="GH27" s="357"/>
      <c r="GI27" s="357"/>
      <c r="GJ27" s="357"/>
      <c r="GK27" s="357"/>
      <c r="GL27" s="357"/>
      <c r="GM27" s="357"/>
      <c r="GN27" s="357"/>
      <c r="GO27" s="357"/>
      <c r="GP27" s="357"/>
      <c r="GQ27" s="357"/>
      <c r="GR27" s="357"/>
      <c r="GS27" s="357"/>
      <c r="GT27" s="357"/>
      <c r="GU27" s="357"/>
      <c r="GV27" s="357"/>
      <c r="GW27" s="357"/>
      <c r="GX27" s="357"/>
      <c r="GY27" s="357"/>
      <c r="GZ27" s="357"/>
      <c r="HA27" s="357"/>
      <c r="HB27" s="357"/>
      <c r="HC27" s="357"/>
      <c r="HD27" s="357"/>
      <c r="HE27" s="357"/>
      <c r="HF27" s="357"/>
      <c r="HG27" s="357"/>
      <c r="HH27" s="357"/>
      <c r="HI27" s="357"/>
      <c r="HJ27" s="357"/>
      <c r="HK27" s="357"/>
      <c r="HL27" s="357"/>
      <c r="HM27" s="357"/>
      <c r="HN27" s="357"/>
      <c r="HO27" s="357"/>
      <c r="HP27" s="357"/>
      <c r="HQ27" s="357"/>
      <c r="HR27" s="357"/>
      <c r="HS27" s="357"/>
      <c r="HT27" s="357"/>
      <c r="HU27" s="357"/>
      <c r="HV27" s="357"/>
      <c r="HW27" s="357"/>
      <c r="HX27" s="357"/>
      <c r="HY27" s="357"/>
      <c r="HZ27" s="357"/>
      <c r="IA27" s="357"/>
      <c r="IB27" s="357"/>
      <c r="IC27" s="357"/>
      <c r="ID27" s="357"/>
      <c r="IE27" s="357"/>
      <c r="IF27" s="357"/>
      <c r="IG27" s="357"/>
      <c r="IH27" s="357"/>
      <c r="II27" s="357"/>
      <c r="IJ27" s="357"/>
      <c r="IK27" s="357"/>
      <c r="IL27" s="357"/>
      <c r="IM27" s="357"/>
      <c r="IN27" s="357"/>
      <c r="IO27" s="357"/>
      <c r="IP27" s="357"/>
      <c r="IQ27" s="357"/>
      <c r="IR27" s="357"/>
      <c r="IS27" s="357"/>
      <c r="IT27" s="357"/>
      <c r="IU27" s="357"/>
      <c r="IV27" s="357"/>
    </row>
    <row r="28" spans="1:256" s="362" customFormat="1" ht="12.75" customHeight="1" x14ac:dyDescent="0.2">
      <c r="A28" s="373">
        <v>2011</v>
      </c>
      <c r="B28" s="369">
        <v>17557</v>
      </c>
      <c r="C28" s="370">
        <v>-2114</v>
      </c>
      <c r="D28" s="370"/>
      <c r="E28" s="370">
        <v>1609</v>
      </c>
      <c r="F28" s="370">
        <v>-1610</v>
      </c>
      <c r="G28" s="370">
        <v>657</v>
      </c>
      <c r="H28" s="370" t="s">
        <v>791</v>
      </c>
      <c r="I28" s="370">
        <v>7565</v>
      </c>
      <c r="J28" s="369">
        <v>23664</v>
      </c>
      <c r="K28" s="356"/>
      <c r="L28" s="358"/>
      <c r="M28" s="358"/>
      <c r="N28" s="371"/>
      <c r="O28" s="371"/>
      <c r="P28" s="371"/>
      <c r="Q28" s="371"/>
      <c r="R28" s="371"/>
      <c r="S28" s="371"/>
      <c r="T28" s="131"/>
      <c r="U28" s="131"/>
      <c r="V28" s="372"/>
      <c r="W28" s="372"/>
      <c r="X28" s="372"/>
      <c r="Y28" s="357"/>
      <c r="Z28" s="357"/>
      <c r="AA28" s="357"/>
      <c r="AB28" s="357"/>
      <c r="AC28" s="357"/>
      <c r="AD28" s="357"/>
      <c r="AE28" s="357"/>
      <c r="AF28" s="357"/>
      <c r="AG28" s="357"/>
      <c r="AH28" s="357"/>
      <c r="AI28" s="357"/>
      <c r="AJ28" s="357"/>
      <c r="AK28" s="357"/>
      <c r="AL28" s="357"/>
      <c r="AM28" s="357"/>
      <c r="AN28" s="357"/>
      <c r="AO28" s="357"/>
      <c r="AP28" s="357"/>
      <c r="AQ28" s="357"/>
      <c r="AR28" s="357"/>
      <c r="AS28" s="357"/>
      <c r="AT28" s="357"/>
      <c r="AU28" s="357"/>
      <c r="AV28" s="357"/>
      <c r="AW28" s="357"/>
      <c r="AX28" s="357"/>
      <c r="AY28" s="357"/>
      <c r="AZ28" s="357"/>
      <c r="BA28" s="357"/>
      <c r="BB28" s="357"/>
      <c r="BC28" s="357"/>
      <c r="BD28" s="357"/>
      <c r="BE28" s="357"/>
      <c r="BF28" s="357"/>
      <c r="BG28" s="357"/>
      <c r="BH28" s="357"/>
      <c r="BI28" s="357"/>
      <c r="BJ28" s="357"/>
      <c r="BK28" s="357"/>
      <c r="BL28" s="357"/>
      <c r="BM28" s="357"/>
      <c r="BN28" s="357"/>
      <c r="BO28" s="357"/>
      <c r="BP28" s="357"/>
      <c r="BQ28" s="357"/>
      <c r="BR28" s="357"/>
      <c r="BS28" s="357"/>
      <c r="BT28" s="357"/>
      <c r="BU28" s="357"/>
      <c r="BV28" s="357"/>
      <c r="BW28" s="357"/>
      <c r="BX28" s="357"/>
      <c r="BY28" s="357"/>
      <c r="BZ28" s="357"/>
      <c r="CA28" s="357"/>
      <c r="CB28" s="357"/>
      <c r="CC28" s="357"/>
      <c r="CD28" s="357"/>
      <c r="CE28" s="357"/>
      <c r="CF28" s="357"/>
      <c r="CG28" s="357"/>
      <c r="CH28" s="357"/>
      <c r="CI28" s="357"/>
      <c r="CJ28" s="357"/>
      <c r="CK28" s="357"/>
      <c r="CL28" s="357"/>
      <c r="CM28" s="357"/>
      <c r="CN28" s="357"/>
      <c r="CO28" s="357"/>
      <c r="CP28" s="357"/>
      <c r="CQ28" s="357"/>
      <c r="CR28" s="357"/>
      <c r="CS28" s="357"/>
      <c r="CT28" s="357"/>
      <c r="CU28" s="357"/>
      <c r="CV28" s="357"/>
      <c r="CW28" s="357"/>
      <c r="CX28" s="357"/>
      <c r="CY28" s="357"/>
      <c r="CZ28" s="357"/>
      <c r="DA28" s="357"/>
      <c r="DB28" s="357"/>
      <c r="DC28" s="357"/>
      <c r="DD28" s="357"/>
      <c r="DE28" s="357"/>
      <c r="DF28" s="357"/>
      <c r="DG28" s="357"/>
      <c r="DH28" s="357"/>
      <c r="DI28" s="357"/>
      <c r="DJ28" s="357"/>
      <c r="DK28" s="357"/>
      <c r="DL28" s="357"/>
      <c r="DM28" s="357"/>
      <c r="DN28" s="357"/>
      <c r="DO28" s="357"/>
      <c r="DP28" s="357"/>
      <c r="DQ28" s="357"/>
      <c r="DR28" s="357"/>
      <c r="DS28" s="357"/>
      <c r="DT28" s="357"/>
      <c r="DU28" s="357"/>
      <c r="DV28" s="357"/>
      <c r="DW28" s="357"/>
      <c r="DX28" s="357"/>
      <c r="DY28" s="357"/>
      <c r="DZ28" s="357"/>
      <c r="EA28" s="357"/>
      <c r="EB28" s="357"/>
      <c r="EC28" s="357"/>
      <c r="ED28" s="357"/>
      <c r="EE28" s="357"/>
      <c r="EF28" s="357"/>
      <c r="EG28" s="357"/>
      <c r="EH28" s="357"/>
      <c r="EI28" s="357"/>
      <c r="EJ28" s="357"/>
      <c r="EK28" s="357"/>
      <c r="EL28" s="357"/>
      <c r="EM28" s="357"/>
      <c r="EN28" s="357"/>
      <c r="EO28" s="357"/>
      <c r="EP28" s="357"/>
      <c r="EQ28" s="357"/>
      <c r="ER28" s="357"/>
      <c r="ES28" s="357"/>
      <c r="ET28" s="357"/>
      <c r="EU28" s="357"/>
      <c r="EV28" s="357"/>
      <c r="EW28" s="357"/>
      <c r="EX28" s="357"/>
      <c r="EY28" s="357"/>
      <c r="EZ28" s="357"/>
      <c r="FA28" s="357"/>
      <c r="FB28" s="357"/>
      <c r="FC28" s="357"/>
      <c r="FD28" s="357"/>
      <c r="FE28" s="357"/>
      <c r="FF28" s="357"/>
      <c r="FG28" s="357"/>
      <c r="FH28" s="357"/>
      <c r="FI28" s="357"/>
      <c r="FJ28" s="357"/>
      <c r="FK28" s="357"/>
      <c r="FL28" s="357"/>
      <c r="FM28" s="357"/>
      <c r="FN28" s="357"/>
      <c r="FO28" s="357"/>
      <c r="FP28" s="357"/>
      <c r="FQ28" s="357"/>
      <c r="FR28" s="357"/>
      <c r="FS28" s="357"/>
      <c r="FT28" s="357"/>
      <c r="FU28" s="357"/>
      <c r="FV28" s="357"/>
      <c r="FW28" s="357"/>
      <c r="FX28" s="357"/>
      <c r="FY28" s="357"/>
      <c r="FZ28" s="357"/>
      <c r="GA28" s="357"/>
      <c r="GB28" s="357"/>
      <c r="GC28" s="357"/>
      <c r="GD28" s="357"/>
      <c r="GE28" s="357"/>
      <c r="GF28" s="357"/>
      <c r="GG28" s="357"/>
      <c r="GH28" s="357"/>
      <c r="GI28" s="357"/>
      <c r="GJ28" s="357"/>
      <c r="GK28" s="357"/>
      <c r="GL28" s="357"/>
      <c r="GM28" s="357"/>
      <c r="GN28" s="357"/>
      <c r="GO28" s="357"/>
      <c r="GP28" s="357"/>
      <c r="GQ28" s="357"/>
      <c r="GR28" s="357"/>
      <c r="GS28" s="357"/>
      <c r="GT28" s="357"/>
      <c r="GU28" s="357"/>
      <c r="GV28" s="357"/>
      <c r="GW28" s="357"/>
      <c r="GX28" s="357"/>
      <c r="GY28" s="357"/>
      <c r="GZ28" s="357"/>
      <c r="HA28" s="357"/>
      <c r="HB28" s="357"/>
      <c r="HC28" s="357"/>
      <c r="HD28" s="357"/>
      <c r="HE28" s="357"/>
      <c r="HF28" s="357"/>
      <c r="HG28" s="357"/>
      <c r="HH28" s="357"/>
      <c r="HI28" s="357"/>
      <c r="HJ28" s="357"/>
      <c r="HK28" s="357"/>
      <c r="HL28" s="357"/>
      <c r="HM28" s="357"/>
      <c r="HN28" s="357"/>
      <c r="HO28" s="357"/>
      <c r="HP28" s="357"/>
      <c r="HQ28" s="357"/>
      <c r="HR28" s="357"/>
      <c r="HS28" s="357"/>
      <c r="HT28" s="357"/>
      <c r="HU28" s="357"/>
      <c r="HV28" s="357"/>
      <c r="HW28" s="357"/>
      <c r="HX28" s="357"/>
      <c r="HY28" s="357"/>
      <c r="HZ28" s="357"/>
      <c r="IA28" s="357"/>
      <c r="IB28" s="357"/>
      <c r="IC28" s="357"/>
      <c r="ID28" s="357"/>
      <c r="IE28" s="357"/>
      <c r="IF28" s="357"/>
      <c r="IG28" s="357"/>
      <c r="IH28" s="357"/>
      <c r="II28" s="357"/>
      <c r="IJ28" s="357"/>
      <c r="IK28" s="357"/>
      <c r="IL28" s="357"/>
      <c r="IM28" s="357"/>
      <c r="IN28" s="357"/>
      <c r="IO28" s="357"/>
      <c r="IP28" s="357"/>
      <c r="IQ28" s="357"/>
      <c r="IR28" s="357"/>
      <c r="IS28" s="357"/>
      <c r="IT28" s="357"/>
      <c r="IU28" s="357"/>
      <c r="IV28" s="357"/>
    </row>
    <row r="29" spans="1:256" s="362" customFormat="1" ht="12.75" customHeight="1" x14ac:dyDescent="0.2">
      <c r="A29" s="373">
        <v>2012</v>
      </c>
      <c r="B29" s="369">
        <v>25218</v>
      </c>
      <c r="C29" s="370">
        <v>-388</v>
      </c>
      <c r="D29" s="370"/>
      <c r="E29" s="370">
        <v>1563</v>
      </c>
      <c r="F29" s="370">
        <v>-1556</v>
      </c>
      <c r="G29" s="370">
        <v>657</v>
      </c>
      <c r="H29" s="370" t="s">
        <v>791</v>
      </c>
      <c r="I29" s="370">
        <v>-1843</v>
      </c>
      <c r="J29" s="369">
        <v>23651</v>
      </c>
      <c r="K29" s="356"/>
      <c r="L29" s="358"/>
      <c r="M29" s="358"/>
      <c r="N29" s="371"/>
      <c r="O29" s="371"/>
      <c r="P29" s="371"/>
      <c r="Q29" s="371"/>
      <c r="R29" s="371"/>
      <c r="S29" s="371"/>
      <c r="T29" s="131"/>
      <c r="U29" s="131"/>
      <c r="V29" s="372"/>
      <c r="W29" s="372"/>
      <c r="X29" s="372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  <c r="AT29" s="357"/>
      <c r="AU29" s="357"/>
      <c r="AV29" s="357"/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7"/>
      <c r="BH29" s="357"/>
      <c r="BI29" s="357"/>
      <c r="BJ29" s="357"/>
      <c r="BK29" s="357"/>
      <c r="BL29" s="357"/>
      <c r="BM29" s="357"/>
      <c r="BN29" s="357"/>
      <c r="BO29" s="357"/>
      <c r="BP29" s="357"/>
      <c r="BQ29" s="357"/>
      <c r="BR29" s="357"/>
      <c r="BS29" s="357"/>
      <c r="BT29" s="357"/>
      <c r="BU29" s="357"/>
      <c r="BV29" s="357"/>
      <c r="BW29" s="357"/>
      <c r="BX29" s="357"/>
      <c r="BY29" s="357"/>
      <c r="BZ29" s="357"/>
      <c r="CA29" s="357"/>
      <c r="CB29" s="357"/>
      <c r="CC29" s="357"/>
      <c r="CD29" s="357"/>
      <c r="CE29" s="357"/>
      <c r="CF29" s="357"/>
      <c r="CG29" s="357"/>
      <c r="CH29" s="357"/>
      <c r="CI29" s="357"/>
      <c r="CJ29" s="357"/>
      <c r="CK29" s="357"/>
      <c r="CL29" s="357"/>
      <c r="CM29" s="357"/>
      <c r="CN29" s="357"/>
      <c r="CO29" s="357"/>
      <c r="CP29" s="357"/>
      <c r="CQ29" s="357"/>
      <c r="CR29" s="357"/>
      <c r="CS29" s="357"/>
      <c r="CT29" s="357"/>
      <c r="CU29" s="357"/>
      <c r="CV29" s="357"/>
      <c r="CW29" s="357"/>
      <c r="CX29" s="357"/>
      <c r="CY29" s="357"/>
      <c r="CZ29" s="357"/>
      <c r="DA29" s="357"/>
      <c r="DB29" s="357"/>
      <c r="DC29" s="357"/>
      <c r="DD29" s="357"/>
      <c r="DE29" s="357"/>
      <c r="DF29" s="357"/>
      <c r="DG29" s="357"/>
      <c r="DH29" s="357"/>
      <c r="DI29" s="357"/>
      <c r="DJ29" s="357"/>
      <c r="DK29" s="357"/>
      <c r="DL29" s="357"/>
      <c r="DM29" s="357"/>
      <c r="DN29" s="357"/>
      <c r="DO29" s="357"/>
      <c r="DP29" s="357"/>
      <c r="DQ29" s="357"/>
      <c r="DR29" s="357"/>
      <c r="DS29" s="357"/>
      <c r="DT29" s="357"/>
      <c r="DU29" s="357"/>
      <c r="DV29" s="357"/>
      <c r="DW29" s="357"/>
      <c r="DX29" s="357"/>
      <c r="DY29" s="357"/>
      <c r="DZ29" s="357"/>
      <c r="EA29" s="357"/>
      <c r="EB29" s="357"/>
      <c r="EC29" s="357"/>
      <c r="ED29" s="357"/>
      <c r="EE29" s="357"/>
      <c r="EF29" s="357"/>
      <c r="EG29" s="357"/>
      <c r="EH29" s="357"/>
      <c r="EI29" s="357"/>
      <c r="EJ29" s="357"/>
      <c r="EK29" s="357"/>
      <c r="EL29" s="357"/>
      <c r="EM29" s="357"/>
      <c r="EN29" s="357"/>
      <c r="EO29" s="357"/>
      <c r="EP29" s="357"/>
      <c r="EQ29" s="357"/>
      <c r="ER29" s="357"/>
      <c r="ES29" s="357"/>
      <c r="ET29" s="357"/>
      <c r="EU29" s="357"/>
      <c r="EV29" s="357"/>
      <c r="EW29" s="357"/>
      <c r="EX29" s="357"/>
      <c r="EY29" s="357"/>
      <c r="EZ29" s="357"/>
      <c r="FA29" s="357"/>
      <c r="FB29" s="357"/>
      <c r="FC29" s="357"/>
      <c r="FD29" s="357"/>
      <c r="FE29" s="357"/>
      <c r="FF29" s="357"/>
      <c r="FG29" s="357"/>
      <c r="FH29" s="357"/>
      <c r="FI29" s="357"/>
      <c r="FJ29" s="357"/>
      <c r="FK29" s="357"/>
      <c r="FL29" s="357"/>
      <c r="FM29" s="357"/>
      <c r="FN29" s="357"/>
      <c r="FO29" s="357"/>
      <c r="FP29" s="357"/>
      <c r="FQ29" s="357"/>
      <c r="FR29" s="357"/>
      <c r="FS29" s="357"/>
      <c r="FT29" s="357"/>
      <c r="FU29" s="357"/>
      <c r="FV29" s="357"/>
      <c r="FW29" s="357"/>
      <c r="FX29" s="357"/>
      <c r="FY29" s="357"/>
      <c r="FZ29" s="357"/>
      <c r="GA29" s="357"/>
      <c r="GB29" s="357"/>
      <c r="GC29" s="357"/>
      <c r="GD29" s="357"/>
      <c r="GE29" s="357"/>
      <c r="GF29" s="357"/>
      <c r="GG29" s="357"/>
      <c r="GH29" s="357"/>
      <c r="GI29" s="357"/>
      <c r="GJ29" s="357"/>
      <c r="GK29" s="357"/>
      <c r="GL29" s="357"/>
      <c r="GM29" s="357"/>
      <c r="GN29" s="357"/>
      <c r="GO29" s="357"/>
      <c r="GP29" s="357"/>
      <c r="GQ29" s="357"/>
      <c r="GR29" s="357"/>
      <c r="GS29" s="357"/>
      <c r="GT29" s="357"/>
      <c r="GU29" s="357"/>
      <c r="GV29" s="357"/>
      <c r="GW29" s="357"/>
      <c r="GX29" s="357"/>
      <c r="GY29" s="357"/>
      <c r="GZ29" s="357"/>
      <c r="HA29" s="357"/>
      <c r="HB29" s="357"/>
      <c r="HC29" s="357"/>
      <c r="HD29" s="357"/>
      <c r="HE29" s="357"/>
      <c r="HF29" s="357"/>
      <c r="HG29" s="357"/>
      <c r="HH29" s="357"/>
      <c r="HI29" s="357"/>
      <c r="HJ29" s="357"/>
      <c r="HK29" s="357"/>
      <c r="HL29" s="357"/>
      <c r="HM29" s="357"/>
      <c r="HN29" s="357"/>
      <c r="HO29" s="357"/>
      <c r="HP29" s="357"/>
      <c r="HQ29" s="357"/>
      <c r="HR29" s="357"/>
      <c r="HS29" s="357"/>
      <c r="HT29" s="357"/>
      <c r="HU29" s="357"/>
      <c r="HV29" s="357"/>
      <c r="HW29" s="357"/>
      <c r="HX29" s="357"/>
      <c r="HY29" s="357"/>
      <c r="HZ29" s="357"/>
      <c r="IA29" s="357"/>
      <c r="IB29" s="357"/>
      <c r="IC29" s="357"/>
      <c r="ID29" s="357"/>
      <c r="IE29" s="357"/>
      <c r="IF29" s="357"/>
      <c r="IG29" s="357"/>
      <c r="IH29" s="357"/>
      <c r="II29" s="357"/>
      <c r="IJ29" s="357"/>
      <c r="IK29" s="357"/>
      <c r="IL29" s="357"/>
      <c r="IM29" s="357"/>
      <c r="IN29" s="357"/>
      <c r="IO29" s="357"/>
      <c r="IP29" s="357"/>
      <c r="IQ29" s="357"/>
      <c r="IR29" s="357"/>
      <c r="IS29" s="357"/>
      <c r="IT29" s="357"/>
      <c r="IU29" s="357"/>
      <c r="IV29" s="357"/>
    </row>
    <row r="30" spans="1:256" s="362" customFormat="1" ht="12.75" customHeight="1" x14ac:dyDescent="0.2">
      <c r="A30" s="373">
        <v>2013</v>
      </c>
      <c r="B30" s="369">
        <v>26566</v>
      </c>
      <c r="C30" s="370">
        <v>-516</v>
      </c>
      <c r="D30" s="370"/>
      <c r="E30" s="370">
        <v>1612</v>
      </c>
      <c r="F30" s="370">
        <v>-1614</v>
      </c>
      <c r="G30" s="370">
        <v>657</v>
      </c>
      <c r="H30" s="370" t="s">
        <v>791</v>
      </c>
      <c r="I30" s="370">
        <v>-2255</v>
      </c>
      <c r="J30" s="369">
        <v>24450</v>
      </c>
      <c r="K30" s="356"/>
      <c r="L30" s="358"/>
      <c r="M30" s="358"/>
      <c r="N30" s="371"/>
      <c r="O30" s="371"/>
      <c r="P30" s="371"/>
      <c r="Q30" s="371"/>
      <c r="R30" s="371"/>
      <c r="S30" s="371"/>
      <c r="T30" s="131"/>
      <c r="U30" s="131"/>
      <c r="V30" s="372"/>
      <c r="W30" s="372"/>
      <c r="X30" s="372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  <c r="BR30" s="357"/>
      <c r="BS30" s="357"/>
      <c r="BT30" s="357"/>
      <c r="BU30" s="357"/>
      <c r="BV30" s="357"/>
      <c r="BW30" s="357"/>
      <c r="BX30" s="357"/>
      <c r="BY30" s="357"/>
      <c r="BZ30" s="357"/>
      <c r="CA30" s="357"/>
      <c r="CB30" s="357"/>
      <c r="CC30" s="357"/>
      <c r="CD30" s="357"/>
      <c r="CE30" s="357"/>
      <c r="CF30" s="357"/>
      <c r="CG30" s="357"/>
      <c r="CH30" s="357"/>
      <c r="CI30" s="357"/>
      <c r="CJ30" s="357"/>
      <c r="CK30" s="357"/>
      <c r="CL30" s="357"/>
      <c r="CM30" s="357"/>
      <c r="CN30" s="357"/>
      <c r="CO30" s="357"/>
      <c r="CP30" s="357"/>
      <c r="CQ30" s="357"/>
      <c r="CR30" s="357"/>
      <c r="CS30" s="357"/>
      <c r="CT30" s="357"/>
      <c r="CU30" s="357"/>
      <c r="CV30" s="357"/>
      <c r="CW30" s="357"/>
      <c r="CX30" s="357"/>
      <c r="CY30" s="357"/>
      <c r="CZ30" s="357"/>
      <c r="DA30" s="357"/>
      <c r="DB30" s="357"/>
      <c r="DC30" s="357"/>
      <c r="DD30" s="357"/>
      <c r="DE30" s="357"/>
      <c r="DF30" s="357"/>
      <c r="DG30" s="357"/>
      <c r="DH30" s="357"/>
      <c r="DI30" s="357"/>
      <c r="DJ30" s="357"/>
      <c r="DK30" s="357"/>
      <c r="DL30" s="357"/>
      <c r="DM30" s="357"/>
      <c r="DN30" s="357"/>
      <c r="DO30" s="357"/>
      <c r="DP30" s="357"/>
      <c r="DQ30" s="357"/>
      <c r="DR30" s="357"/>
      <c r="DS30" s="357"/>
      <c r="DT30" s="357"/>
      <c r="DU30" s="357"/>
      <c r="DV30" s="357"/>
      <c r="DW30" s="357"/>
      <c r="DX30" s="357"/>
      <c r="DY30" s="357"/>
      <c r="DZ30" s="357"/>
      <c r="EA30" s="357"/>
      <c r="EB30" s="357"/>
      <c r="EC30" s="357"/>
      <c r="ED30" s="357"/>
      <c r="EE30" s="357"/>
      <c r="EF30" s="357"/>
      <c r="EG30" s="357"/>
      <c r="EH30" s="357"/>
      <c r="EI30" s="357"/>
      <c r="EJ30" s="357"/>
      <c r="EK30" s="357"/>
      <c r="EL30" s="357"/>
      <c r="EM30" s="357"/>
      <c r="EN30" s="357"/>
      <c r="EO30" s="357"/>
      <c r="EP30" s="357"/>
      <c r="EQ30" s="357"/>
      <c r="ER30" s="357"/>
      <c r="ES30" s="357"/>
      <c r="ET30" s="357"/>
      <c r="EU30" s="357"/>
      <c r="EV30" s="357"/>
      <c r="EW30" s="357"/>
      <c r="EX30" s="357"/>
      <c r="EY30" s="357"/>
      <c r="EZ30" s="357"/>
      <c r="FA30" s="357"/>
      <c r="FB30" s="357"/>
      <c r="FC30" s="357"/>
      <c r="FD30" s="357"/>
      <c r="FE30" s="357"/>
      <c r="FF30" s="357"/>
      <c r="FG30" s="357"/>
      <c r="FH30" s="357"/>
      <c r="FI30" s="357"/>
      <c r="FJ30" s="357"/>
      <c r="FK30" s="357"/>
      <c r="FL30" s="357"/>
      <c r="FM30" s="357"/>
      <c r="FN30" s="357"/>
      <c r="FO30" s="357"/>
      <c r="FP30" s="357"/>
      <c r="FQ30" s="357"/>
      <c r="FR30" s="357"/>
      <c r="FS30" s="357"/>
      <c r="FT30" s="357"/>
      <c r="FU30" s="357"/>
      <c r="FV30" s="357"/>
      <c r="FW30" s="357"/>
      <c r="FX30" s="357"/>
      <c r="FY30" s="357"/>
      <c r="FZ30" s="357"/>
      <c r="GA30" s="357"/>
      <c r="GB30" s="357"/>
      <c r="GC30" s="357"/>
      <c r="GD30" s="357"/>
      <c r="GE30" s="357"/>
      <c r="GF30" s="357"/>
      <c r="GG30" s="357"/>
      <c r="GH30" s="357"/>
      <c r="GI30" s="357"/>
      <c r="GJ30" s="357"/>
      <c r="GK30" s="357"/>
      <c r="GL30" s="357"/>
      <c r="GM30" s="357"/>
      <c r="GN30" s="357"/>
      <c r="GO30" s="357"/>
      <c r="GP30" s="357"/>
      <c r="GQ30" s="357"/>
      <c r="GR30" s="357"/>
      <c r="GS30" s="357"/>
      <c r="GT30" s="357"/>
      <c r="GU30" s="357"/>
      <c r="GV30" s="357"/>
      <c r="GW30" s="357"/>
      <c r="GX30" s="357"/>
      <c r="GY30" s="357"/>
      <c r="GZ30" s="357"/>
      <c r="HA30" s="357"/>
      <c r="HB30" s="357"/>
      <c r="HC30" s="357"/>
      <c r="HD30" s="357"/>
      <c r="HE30" s="357"/>
      <c r="HF30" s="357"/>
      <c r="HG30" s="357"/>
      <c r="HH30" s="357"/>
      <c r="HI30" s="357"/>
      <c r="HJ30" s="357"/>
      <c r="HK30" s="357"/>
      <c r="HL30" s="357"/>
      <c r="HM30" s="357"/>
      <c r="HN30" s="357"/>
      <c r="HO30" s="357"/>
      <c r="HP30" s="357"/>
      <c r="HQ30" s="357"/>
      <c r="HR30" s="357"/>
      <c r="HS30" s="357"/>
      <c r="HT30" s="357"/>
      <c r="HU30" s="357"/>
      <c r="HV30" s="357"/>
      <c r="HW30" s="357"/>
      <c r="HX30" s="357"/>
      <c r="HY30" s="357"/>
      <c r="HZ30" s="357"/>
      <c r="IA30" s="357"/>
      <c r="IB30" s="357"/>
      <c r="IC30" s="357"/>
      <c r="ID30" s="357"/>
      <c r="IE30" s="357"/>
      <c r="IF30" s="357"/>
      <c r="IG30" s="357"/>
      <c r="IH30" s="357"/>
      <c r="II30" s="357"/>
      <c r="IJ30" s="357"/>
      <c r="IK30" s="357"/>
      <c r="IL30" s="357"/>
      <c r="IM30" s="357"/>
      <c r="IN30" s="357"/>
      <c r="IO30" s="357"/>
      <c r="IP30" s="357"/>
      <c r="IQ30" s="357"/>
      <c r="IR30" s="357"/>
      <c r="IS30" s="357"/>
      <c r="IT30" s="357"/>
      <c r="IU30" s="357"/>
      <c r="IV30" s="357"/>
    </row>
    <row r="31" spans="1:256" s="362" customFormat="1" ht="12.75" customHeight="1" x14ac:dyDescent="0.2">
      <c r="A31" s="373">
        <v>2014</v>
      </c>
      <c r="B31" s="369">
        <v>27101</v>
      </c>
      <c r="C31" s="370">
        <v>-335</v>
      </c>
      <c r="D31" s="370"/>
      <c r="E31" s="370">
        <v>2018</v>
      </c>
      <c r="F31" s="370">
        <v>-2022</v>
      </c>
      <c r="G31" s="370">
        <v>638</v>
      </c>
      <c r="H31" s="370">
        <v>911</v>
      </c>
      <c r="I31" s="370">
        <v>-2414</v>
      </c>
      <c r="J31" s="369">
        <v>25897</v>
      </c>
      <c r="K31" s="356"/>
      <c r="L31" s="358"/>
      <c r="M31" s="358"/>
      <c r="N31" s="371"/>
      <c r="O31" s="371"/>
      <c r="P31" s="371"/>
      <c r="Q31" s="371"/>
      <c r="R31" s="371"/>
      <c r="S31" s="371"/>
      <c r="T31" s="131"/>
      <c r="U31" s="131"/>
      <c r="V31" s="372"/>
      <c r="W31" s="372"/>
      <c r="X31" s="372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  <c r="AT31" s="357"/>
      <c r="AU31" s="357"/>
      <c r="AV31" s="357"/>
      <c r="AW31" s="357"/>
      <c r="AX31" s="357"/>
      <c r="AY31" s="357"/>
      <c r="AZ31" s="357"/>
      <c r="BA31" s="357"/>
      <c r="BB31" s="357"/>
      <c r="BC31" s="357"/>
      <c r="BD31" s="357"/>
      <c r="BE31" s="357"/>
      <c r="BF31" s="357"/>
      <c r="BG31" s="357"/>
      <c r="BH31" s="357"/>
      <c r="BI31" s="357"/>
      <c r="BJ31" s="357"/>
      <c r="BK31" s="357"/>
      <c r="BL31" s="357"/>
      <c r="BM31" s="357"/>
      <c r="BN31" s="357"/>
      <c r="BO31" s="357"/>
      <c r="BP31" s="357"/>
      <c r="BQ31" s="357"/>
      <c r="BR31" s="357"/>
      <c r="BS31" s="357"/>
      <c r="BT31" s="357"/>
      <c r="BU31" s="357"/>
      <c r="BV31" s="357"/>
      <c r="BW31" s="357"/>
      <c r="BX31" s="357"/>
      <c r="BY31" s="357"/>
      <c r="BZ31" s="357"/>
      <c r="CA31" s="357"/>
      <c r="CB31" s="357"/>
      <c r="CC31" s="357"/>
      <c r="CD31" s="357"/>
      <c r="CE31" s="357"/>
      <c r="CF31" s="357"/>
      <c r="CG31" s="357"/>
      <c r="CH31" s="357"/>
      <c r="CI31" s="357"/>
      <c r="CJ31" s="357"/>
      <c r="CK31" s="357"/>
      <c r="CL31" s="357"/>
      <c r="CM31" s="357"/>
      <c r="CN31" s="357"/>
      <c r="CO31" s="357"/>
      <c r="CP31" s="357"/>
      <c r="CQ31" s="357"/>
      <c r="CR31" s="357"/>
      <c r="CS31" s="357"/>
      <c r="CT31" s="357"/>
      <c r="CU31" s="357"/>
      <c r="CV31" s="357"/>
      <c r="CW31" s="357"/>
      <c r="CX31" s="357"/>
      <c r="CY31" s="357"/>
      <c r="CZ31" s="357"/>
      <c r="DA31" s="357"/>
      <c r="DB31" s="357"/>
      <c r="DC31" s="357"/>
      <c r="DD31" s="357"/>
      <c r="DE31" s="357"/>
      <c r="DF31" s="357"/>
      <c r="DG31" s="357"/>
      <c r="DH31" s="357"/>
      <c r="DI31" s="357"/>
      <c r="DJ31" s="357"/>
      <c r="DK31" s="357"/>
      <c r="DL31" s="357"/>
      <c r="DM31" s="357"/>
      <c r="DN31" s="357"/>
      <c r="DO31" s="357"/>
      <c r="DP31" s="357"/>
      <c r="DQ31" s="357"/>
      <c r="DR31" s="357"/>
      <c r="DS31" s="357"/>
      <c r="DT31" s="357"/>
      <c r="DU31" s="357"/>
      <c r="DV31" s="357"/>
      <c r="DW31" s="357"/>
      <c r="DX31" s="357"/>
      <c r="DY31" s="357"/>
      <c r="DZ31" s="357"/>
      <c r="EA31" s="357"/>
      <c r="EB31" s="357"/>
      <c r="EC31" s="357"/>
      <c r="ED31" s="357"/>
      <c r="EE31" s="357"/>
      <c r="EF31" s="357"/>
      <c r="EG31" s="357"/>
      <c r="EH31" s="357"/>
      <c r="EI31" s="357"/>
      <c r="EJ31" s="357"/>
      <c r="EK31" s="357"/>
      <c r="EL31" s="357"/>
      <c r="EM31" s="357"/>
      <c r="EN31" s="357"/>
      <c r="EO31" s="357"/>
      <c r="EP31" s="357"/>
      <c r="EQ31" s="357"/>
      <c r="ER31" s="357"/>
      <c r="ES31" s="357"/>
      <c r="ET31" s="357"/>
      <c r="EU31" s="357"/>
      <c r="EV31" s="357"/>
      <c r="EW31" s="357"/>
      <c r="EX31" s="357"/>
      <c r="EY31" s="357"/>
      <c r="EZ31" s="357"/>
      <c r="FA31" s="357"/>
      <c r="FB31" s="357"/>
      <c r="FC31" s="357"/>
      <c r="FD31" s="357"/>
      <c r="FE31" s="357"/>
      <c r="FF31" s="357"/>
      <c r="FG31" s="357"/>
      <c r="FH31" s="357"/>
      <c r="FI31" s="357"/>
      <c r="FJ31" s="357"/>
      <c r="FK31" s="357"/>
      <c r="FL31" s="357"/>
      <c r="FM31" s="357"/>
      <c r="FN31" s="357"/>
      <c r="FO31" s="357"/>
      <c r="FP31" s="357"/>
      <c r="FQ31" s="357"/>
      <c r="FR31" s="357"/>
      <c r="FS31" s="357"/>
      <c r="FT31" s="357"/>
      <c r="FU31" s="357"/>
      <c r="FV31" s="357"/>
      <c r="FW31" s="357"/>
      <c r="FX31" s="357"/>
      <c r="FY31" s="357"/>
      <c r="FZ31" s="357"/>
      <c r="GA31" s="357"/>
      <c r="GB31" s="357"/>
      <c r="GC31" s="357"/>
      <c r="GD31" s="357"/>
      <c r="GE31" s="357"/>
      <c r="GF31" s="357"/>
      <c r="GG31" s="357"/>
      <c r="GH31" s="357"/>
      <c r="GI31" s="357"/>
      <c r="GJ31" s="357"/>
      <c r="GK31" s="357"/>
      <c r="GL31" s="357"/>
      <c r="GM31" s="357"/>
      <c r="GN31" s="357"/>
      <c r="GO31" s="357"/>
      <c r="GP31" s="357"/>
      <c r="GQ31" s="357"/>
      <c r="GR31" s="357"/>
      <c r="GS31" s="357"/>
      <c r="GT31" s="357"/>
      <c r="GU31" s="357"/>
      <c r="GV31" s="357"/>
      <c r="GW31" s="357"/>
      <c r="GX31" s="357"/>
      <c r="GY31" s="357"/>
      <c r="GZ31" s="357"/>
      <c r="HA31" s="357"/>
      <c r="HB31" s="357"/>
      <c r="HC31" s="357"/>
      <c r="HD31" s="357"/>
      <c r="HE31" s="357"/>
      <c r="HF31" s="357"/>
      <c r="HG31" s="357"/>
      <c r="HH31" s="357"/>
      <c r="HI31" s="357"/>
      <c r="HJ31" s="357"/>
      <c r="HK31" s="357"/>
      <c r="HL31" s="357"/>
      <c r="HM31" s="357"/>
      <c r="HN31" s="357"/>
      <c r="HO31" s="357"/>
      <c r="HP31" s="357"/>
      <c r="HQ31" s="357"/>
      <c r="HR31" s="357"/>
      <c r="HS31" s="357"/>
      <c r="HT31" s="357"/>
      <c r="HU31" s="357"/>
      <c r="HV31" s="357"/>
      <c r="HW31" s="357"/>
      <c r="HX31" s="357"/>
      <c r="HY31" s="357"/>
      <c r="HZ31" s="357"/>
      <c r="IA31" s="357"/>
      <c r="IB31" s="357"/>
      <c r="IC31" s="357"/>
      <c r="ID31" s="357"/>
      <c r="IE31" s="357"/>
      <c r="IF31" s="357"/>
      <c r="IG31" s="357"/>
      <c r="IH31" s="357"/>
      <c r="II31" s="357"/>
      <c r="IJ31" s="357"/>
      <c r="IK31" s="357"/>
      <c r="IL31" s="357"/>
      <c r="IM31" s="357"/>
      <c r="IN31" s="357"/>
      <c r="IO31" s="357"/>
      <c r="IP31" s="357"/>
      <c r="IQ31" s="357"/>
      <c r="IR31" s="357"/>
      <c r="IS31" s="357"/>
      <c r="IT31" s="357"/>
      <c r="IU31" s="357"/>
      <c r="IV31" s="357"/>
    </row>
    <row r="32" spans="1:256" s="362" customFormat="1" ht="18" customHeight="1" x14ac:dyDescent="0.2">
      <c r="A32" s="368">
        <v>2015</v>
      </c>
      <c r="B32" s="369">
        <v>28514</v>
      </c>
      <c r="C32" s="370">
        <v>-411</v>
      </c>
      <c r="D32" s="370"/>
      <c r="E32" s="370">
        <v>2015</v>
      </c>
      <c r="F32" s="370">
        <v>-2016</v>
      </c>
      <c r="G32" s="370">
        <v>641</v>
      </c>
      <c r="H32" s="370">
        <v>470</v>
      </c>
      <c r="I32" s="370">
        <v>-4198</v>
      </c>
      <c r="J32" s="369">
        <v>25016</v>
      </c>
      <c r="K32" s="356"/>
      <c r="L32" s="358"/>
      <c r="M32" s="358"/>
      <c r="N32" s="371"/>
      <c r="O32" s="371"/>
      <c r="P32" s="371"/>
      <c r="Q32" s="371"/>
      <c r="R32" s="371"/>
      <c r="S32" s="371"/>
      <c r="T32" s="131"/>
      <c r="U32" s="131"/>
      <c r="V32" s="372"/>
      <c r="W32" s="372"/>
      <c r="X32" s="372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  <c r="AT32" s="357"/>
      <c r="AU32" s="357"/>
      <c r="AV32" s="357"/>
      <c r="AW32" s="357"/>
      <c r="AX32" s="357"/>
      <c r="AY32" s="357"/>
      <c r="AZ32" s="357"/>
      <c r="BA32" s="357"/>
      <c r="BB32" s="357"/>
      <c r="BC32" s="357"/>
      <c r="BD32" s="357"/>
      <c r="BE32" s="357"/>
      <c r="BF32" s="357"/>
      <c r="BG32" s="357"/>
      <c r="BH32" s="357"/>
      <c r="BI32" s="357"/>
      <c r="BJ32" s="357"/>
      <c r="BK32" s="357"/>
      <c r="BL32" s="357"/>
      <c r="BM32" s="357"/>
      <c r="BN32" s="357"/>
      <c r="BO32" s="357"/>
      <c r="BP32" s="357"/>
      <c r="BQ32" s="357"/>
      <c r="BR32" s="357"/>
      <c r="BS32" s="357"/>
      <c r="BT32" s="357"/>
      <c r="BU32" s="357"/>
      <c r="BV32" s="357"/>
      <c r="BW32" s="357"/>
      <c r="BX32" s="357"/>
      <c r="BY32" s="357"/>
      <c r="BZ32" s="357"/>
      <c r="CA32" s="357"/>
      <c r="CB32" s="357"/>
      <c r="CC32" s="357"/>
      <c r="CD32" s="357"/>
      <c r="CE32" s="357"/>
      <c r="CF32" s="357"/>
      <c r="CG32" s="357"/>
      <c r="CH32" s="357"/>
      <c r="CI32" s="357"/>
      <c r="CJ32" s="357"/>
      <c r="CK32" s="357"/>
      <c r="CL32" s="357"/>
      <c r="CM32" s="357"/>
      <c r="CN32" s="357"/>
      <c r="CO32" s="357"/>
      <c r="CP32" s="357"/>
      <c r="CQ32" s="357"/>
      <c r="CR32" s="357"/>
      <c r="CS32" s="357"/>
      <c r="CT32" s="357"/>
      <c r="CU32" s="357"/>
      <c r="CV32" s="357"/>
      <c r="CW32" s="357"/>
      <c r="CX32" s="357"/>
      <c r="CY32" s="357"/>
      <c r="CZ32" s="357"/>
      <c r="DA32" s="357"/>
      <c r="DB32" s="357"/>
      <c r="DC32" s="357"/>
      <c r="DD32" s="357"/>
      <c r="DE32" s="357"/>
      <c r="DF32" s="357"/>
      <c r="DG32" s="357"/>
      <c r="DH32" s="357"/>
      <c r="DI32" s="357"/>
      <c r="DJ32" s="357"/>
      <c r="DK32" s="357"/>
      <c r="DL32" s="357"/>
      <c r="DM32" s="357"/>
      <c r="DN32" s="357"/>
      <c r="DO32" s="357"/>
      <c r="DP32" s="357"/>
      <c r="DQ32" s="357"/>
      <c r="DR32" s="357"/>
      <c r="DS32" s="357"/>
      <c r="DT32" s="357"/>
      <c r="DU32" s="357"/>
      <c r="DV32" s="357"/>
      <c r="DW32" s="357"/>
      <c r="DX32" s="357"/>
      <c r="DY32" s="357"/>
      <c r="DZ32" s="357"/>
      <c r="EA32" s="357"/>
      <c r="EB32" s="357"/>
      <c r="EC32" s="357"/>
      <c r="ED32" s="357"/>
      <c r="EE32" s="357"/>
      <c r="EF32" s="357"/>
      <c r="EG32" s="357"/>
      <c r="EH32" s="357"/>
      <c r="EI32" s="357"/>
      <c r="EJ32" s="357"/>
      <c r="EK32" s="357"/>
      <c r="EL32" s="357"/>
      <c r="EM32" s="357"/>
      <c r="EN32" s="357"/>
      <c r="EO32" s="357"/>
      <c r="EP32" s="357"/>
      <c r="EQ32" s="357"/>
      <c r="ER32" s="357"/>
      <c r="ES32" s="357"/>
      <c r="ET32" s="357"/>
      <c r="EU32" s="357"/>
      <c r="EV32" s="357"/>
      <c r="EW32" s="357"/>
      <c r="EX32" s="357"/>
      <c r="EY32" s="357"/>
      <c r="EZ32" s="357"/>
      <c r="FA32" s="357"/>
      <c r="FB32" s="357"/>
      <c r="FC32" s="357"/>
      <c r="FD32" s="357"/>
      <c r="FE32" s="357"/>
      <c r="FF32" s="357"/>
      <c r="FG32" s="357"/>
      <c r="FH32" s="357"/>
      <c r="FI32" s="357"/>
      <c r="FJ32" s="357"/>
      <c r="FK32" s="357"/>
      <c r="FL32" s="357"/>
      <c r="FM32" s="357"/>
      <c r="FN32" s="357"/>
      <c r="FO32" s="357"/>
      <c r="FP32" s="357"/>
      <c r="FQ32" s="357"/>
      <c r="FR32" s="357"/>
      <c r="FS32" s="357"/>
      <c r="FT32" s="357"/>
      <c r="FU32" s="357"/>
      <c r="FV32" s="357"/>
      <c r="FW32" s="357"/>
      <c r="FX32" s="357"/>
      <c r="FY32" s="357"/>
      <c r="FZ32" s="357"/>
      <c r="GA32" s="357"/>
      <c r="GB32" s="357"/>
      <c r="GC32" s="357"/>
      <c r="GD32" s="357"/>
      <c r="GE32" s="357"/>
      <c r="GF32" s="357"/>
      <c r="GG32" s="357"/>
      <c r="GH32" s="357"/>
      <c r="GI32" s="357"/>
      <c r="GJ32" s="357"/>
      <c r="GK32" s="357"/>
      <c r="GL32" s="357"/>
      <c r="GM32" s="357"/>
      <c r="GN32" s="357"/>
      <c r="GO32" s="357"/>
      <c r="GP32" s="357"/>
      <c r="GQ32" s="357"/>
      <c r="GR32" s="357"/>
      <c r="GS32" s="357"/>
      <c r="GT32" s="357"/>
      <c r="GU32" s="357"/>
      <c r="GV32" s="357"/>
      <c r="GW32" s="357"/>
      <c r="GX32" s="357"/>
      <c r="GY32" s="357"/>
      <c r="GZ32" s="357"/>
      <c r="HA32" s="357"/>
      <c r="HB32" s="357"/>
      <c r="HC32" s="357"/>
      <c r="HD32" s="357"/>
      <c r="HE32" s="357"/>
      <c r="HF32" s="357"/>
      <c r="HG32" s="357"/>
      <c r="HH32" s="357"/>
      <c r="HI32" s="357"/>
      <c r="HJ32" s="357"/>
      <c r="HK32" s="357"/>
      <c r="HL32" s="357"/>
      <c r="HM32" s="357"/>
      <c r="HN32" s="357"/>
      <c r="HO32" s="357"/>
      <c r="HP32" s="357"/>
      <c r="HQ32" s="357"/>
      <c r="HR32" s="357"/>
      <c r="HS32" s="357"/>
      <c r="HT32" s="357"/>
      <c r="HU32" s="357"/>
      <c r="HV32" s="357"/>
      <c r="HW32" s="357"/>
      <c r="HX32" s="357"/>
      <c r="HY32" s="357"/>
      <c r="HZ32" s="357"/>
      <c r="IA32" s="357"/>
      <c r="IB32" s="357"/>
      <c r="IC32" s="357"/>
      <c r="ID32" s="357"/>
      <c r="IE32" s="357"/>
      <c r="IF32" s="357"/>
      <c r="IG32" s="357"/>
      <c r="IH32" s="357"/>
      <c r="II32" s="357"/>
      <c r="IJ32" s="357"/>
      <c r="IK32" s="357"/>
      <c r="IL32" s="357"/>
      <c r="IM32" s="357"/>
      <c r="IN32" s="357"/>
      <c r="IO32" s="357"/>
      <c r="IP32" s="357"/>
      <c r="IQ32" s="357"/>
      <c r="IR32" s="357"/>
      <c r="IS32" s="357"/>
      <c r="IT32" s="357"/>
      <c r="IU32" s="357"/>
      <c r="IV32" s="357"/>
    </row>
    <row r="33" spans="1:256" s="362" customFormat="1" ht="12.75" customHeight="1" x14ac:dyDescent="0.2">
      <c r="A33" s="373" t="s">
        <v>796</v>
      </c>
      <c r="B33" s="370">
        <v>30383</v>
      </c>
      <c r="C33" s="370">
        <v>-893</v>
      </c>
      <c r="D33" s="370"/>
      <c r="E33" s="370">
        <v>2039</v>
      </c>
      <c r="F33" s="370">
        <v>-2040</v>
      </c>
      <c r="G33" s="370">
        <v>530</v>
      </c>
      <c r="H33" s="370">
        <v>237</v>
      </c>
      <c r="I33" s="370">
        <v>-4697</v>
      </c>
      <c r="J33" s="370">
        <v>25559</v>
      </c>
      <c r="K33" s="356"/>
      <c r="L33" s="358"/>
      <c r="M33" s="358"/>
      <c r="N33" s="371"/>
      <c r="O33" s="371"/>
      <c r="P33" s="371"/>
      <c r="Q33" s="371"/>
      <c r="R33" s="371"/>
      <c r="S33" s="371"/>
      <c r="T33" s="131"/>
      <c r="U33" s="131"/>
      <c r="V33" s="372"/>
      <c r="W33" s="372"/>
      <c r="X33" s="372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  <c r="BR33" s="357"/>
      <c r="BS33" s="357"/>
      <c r="BT33" s="357"/>
      <c r="BU33" s="357"/>
      <c r="BV33" s="357"/>
      <c r="BW33" s="357"/>
      <c r="BX33" s="357"/>
      <c r="BY33" s="357"/>
      <c r="BZ33" s="357"/>
      <c r="CA33" s="357"/>
      <c r="CB33" s="357"/>
      <c r="CC33" s="357"/>
      <c r="CD33" s="357"/>
      <c r="CE33" s="357"/>
      <c r="CF33" s="357"/>
      <c r="CG33" s="357"/>
      <c r="CH33" s="357"/>
      <c r="CI33" s="357"/>
      <c r="CJ33" s="357"/>
      <c r="CK33" s="357"/>
      <c r="CL33" s="357"/>
      <c r="CM33" s="357"/>
      <c r="CN33" s="357"/>
      <c r="CO33" s="357"/>
      <c r="CP33" s="357"/>
      <c r="CQ33" s="357"/>
      <c r="CR33" s="357"/>
      <c r="CS33" s="357"/>
      <c r="CT33" s="357"/>
      <c r="CU33" s="357"/>
      <c r="CV33" s="357"/>
      <c r="CW33" s="357"/>
      <c r="CX33" s="357"/>
      <c r="CY33" s="357"/>
      <c r="CZ33" s="357"/>
      <c r="DA33" s="357"/>
      <c r="DB33" s="357"/>
      <c r="DC33" s="357"/>
      <c r="DD33" s="357"/>
      <c r="DE33" s="357"/>
      <c r="DF33" s="357"/>
      <c r="DG33" s="357"/>
      <c r="DH33" s="357"/>
      <c r="DI33" s="357"/>
      <c r="DJ33" s="357"/>
      <c r="DK33" s="357"/>
      <c r="DL33" s="357"/>
      <c r="DM33" s="357"/>
      <c r="DN33" s="357"/>
      <c r="DO33" s="357"/>
      <c r="DP33" s="357"/>
      <c r="DQ33" s="357"/>
      <c r="DR33" s="357"/>
      <c r="DS33" s="357"/>
      <c r="DT33" s="357"/>
      <c r="DU33" s="357"/>
      <c r="DV33" s="357"/>
      <c r="DW33" s="357"/>
      <c r="DX33" s="357"/>
      <c r="DY33" s="357"/>
      <c r="DZ33" s="357"/>
      <c r="EA33" s="357"/>
      <c r="EB33" s="357"/>
      <c r="EC33" s="357"/>
      <c r="ED33" s="357"/>
      <c r="EE33" s="357"/>
      <c r="EF33" s="357"/>
      <c r="EG33" s="357"/>
      <c r="EH33" s="357"/>
      <c r="EI33" s="357"/>
      <c r="EJ33" s="357"/>
      <c r="EK33" s="357"/>
      <c r="EL33" s="357"/>
      <c r="EM33" s="357"/>
      <c r="EN33" s="357"/>
      <c r="EO33" s="357"/>
      <c r="EP33" s="357"/>
      <c r="EQ33" s="357"/>
      <c r="ER33" s="357"/>
      <c r="ES33" s="357"/>
      <c r="ET33" s="357"/>
      <c r="EU33" s="357"/>
      <c r="EV33" s="357"/>
      <c r="EW33" s="357"/>
      <c r="EX33" s="357"/>
      <c r="EY33" s="357"/>
      <c r="EZ33" s="357"/>
      <c r="FA33" s="357"/>
      <c r="FB33" s="357"/>
      <c r="FC33" s="357"/>
      <c r="FD33" s="357"/>
      <c r="FE33" s="357"/>
      <c r="FF33" s="357"/>
      <c r="FG33" s="357"/>
      <c r="FH33" s="357"/>
      <c r="FI33" s="357"/>
      <c r="FJ33" s="357"/>
      <c r="FK33" s="357"/>
      <c r="FL33" s="357"/>
      <c r="FM33" s="357"/>
      <c r="FN33" s="357"/>
      <c r="FO33" s="357"/>
      <c r="FP33" s="357"/>
      <c r="FQ33" s="357"/>
      <c r="FR33" s="357"/>
      <c r="FS33" s="357"/>
      <c r="FT33" s="357"/>
      <c r="FU33" s="357"/>
      <c r="FV33" s="357"/>
      <c r="FW33" s="357"/>
      <c r="FX33" s="357"/>
      <c r="FY33" s="357"/>
      <c r="FZ33" s="357"/>
      <c r="GA33" s="357"/>
      <c r="GB33" s="357"/>
      <c r="GC33" s="357"/>
      <c r="GD33" s="357"/>
      <c r="GE33" s="357"/>
      <c r="GF33" s="357"/>
      <c r="GG33" s="357"/>
      <c r="GH33" s="357"/>
      <c r="GI33" s="357"/>
      <c r="GJ33" s="357"/>
      <c r="GK33" s="357"/>
      <c r="GL33" s="357"/>
      <c r="GM33" s="357"/>
      <c r="GN33" s="357"/>
      <c r="GO33" s="357"/>
      <c r="GP33" s="357"/>
      <c r="GQ33" s="357"/>
      <c r="GR33" s="357"/>
      <c r="GS33" s="357"/>
      <c r="GT33" s="357"/>
      <c r="GU33" s="357"/>
      <c r="GV33" s="357"/>
      <c r="GW33" s="357"/>
      <c r="GX33" s="357"/>
      <c r="GY33" s="357"/>
      <c r="GZ33" s="357"/>
      <c r="HA33" s="357"/>
      <c r="HB33" s="357"/>
      <c r="HC33" s="357"/>
      <c r="HD33" s="357"/>
      <c r="HE33" s="357"/>
      <c r="HF33" s="357"/>
      <c r="HG33" s="357"/>
      <c r="HH33" s="357"/>
      <c r="HI33" s="357"/>
      <c r="HJ33" s="357"/>
      <c r="HK33" s="357"/>
      <c r="HL33" s="357"/>
      <c r="HM33" s="357"/>
      <c r="HN33" s="357"/>
      <c r="HO33" s="357"/>
      <c r="HP33" s="357"/>
      <c r="HQ33" s="357"/>
      <c r="HR33" s="357"/>
      <c r="HS33" s="357"/>
      <c r="HT33" s="357"/>
      <c r="HU33" s="357"/>
      <c r="HV33" s="357"/>
      <c r="HW33" s="357"/>
      <c r="HX33" s="357"/>
      <c r="HY33" s="357"/>
      <c r="HZ33" s="357"/>
      <c r="IA33" s="357"/>
      <c r="IB33" s="357"/>
      <c r="IC33" s="357"/>
      <c r="ID33" s="357"/>
      <c r="IE33" s="357"/>
      <c r="IF33" s="357"/>
      <c r="IG33" s="357"/>
      <c r="IH33" s="357"/>
      <c r="II33" s="357"/>
      <c r="IJ33" s="357"/>
      <c r="IK33" s="357"/>
      <c r="IL33" s="357"/>
      <c r="IM33" s="357"/>
      <c r="IN33" s="357"/>
      <c r="IO33" s="357"/>
      <c r="IP33" s="357"/>
      <c r="IQ33" s="357"/>
      <c r="IR33" s="357"/>
      <c r="IS33" s="357"/>
      <c r="IT33" s="357"/>
      <c r="IU33" s="357"/>
      <c r="IV33" s="357"/>
    </row>
    <row r="34" spans="1:256" s="362" customFormat="1" ht="12.75" customHeight="1" x14ac:dyDescent="0.2">
      <c r="A34" s="373" t="s">
        <v>344</v>
      </c>
      <c r="B34" s="369">
        <v>32087</v>
      </c>
      <c r="C34" s="370">
        <v>-1143</v>
      </c>
      <c r="D34" s="370"/>
      <c r="E34" s="370">
        <v>2143</v>
      </c>
      <c r="F34" s="370">
        <v>-2148</v>
      </c>
      <c r="G34" s="370">
        <v>534</v>
      </c>
      <c r="H34" s="370">
        <v>143</v>
      </c>
      <c r="I34" s="370">
        <v>-3965</v>
      </c>
      <c r="J34" s="369">
        <v>27650</v>
      </c>
      <c r="K34" s="356"/>
      <c r="L34" s="358"/>
      <c r="M34" s="358"/>
      <c r="N34" s="371"/>
      <c r="O34" s="371"/>
      <c r="P34" s="371"/>
      <c r="Q34" s="371"/>
      <c r="R34" s="371"/>
      <c r="S34" s="371"/>
      <c r="T34" s="131"/>
      <c r="U34" s="131"/>
      <c r="V34" s="372"/>
      <c r="W34" s="372"/>
      <c r="X34" s="372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357"/>
      <c r="BM34" s="357"/>
      <c r="BN34" s="357"/>
      <c r="BO34" s="357"/>
      <c r="BP34" s="357"/>
      <c r="BQ34" s="357"/>
      <c r="BR34" s="357"/>
      <c r="BS34" s="357"/>
      <c r="BT34" s="357"/>
      <c r="BU34" s="357"/>
      <c r="BV34" s="357"/>
      <c r="BW34" s="357"/>
      <c r="BX34" s="357"/>
      <c r="BY34" s="357"/>
      <c r="BZ34" s="357"/>
      <c r="CA34" s="357"/>
      <c r="CB34" s="357"/>
      <c r="CC34" s="357"/>
      <c r="CD34" s="357"/>
      <c r="CE34" s="357"/>
      <c r="CF34" s="357"/>
      <c r="CG34" s="357"/>
      <c r="CH34" s="357"/>
      <c r="CI34" s="357"/>
      <c r="CJ34" s="357"/>
      <c r="CK34" s="357"/>
      <c r="CL34" s="357"/>
      <c r="CM34" s="357"/>
      <c r="CN34" s="357"/>
      <c r="CO34" s="357"/>
      <c r="CP34" s="357"/>
      <c r="CQ34" s="357"/>
      <c r="CR34" s="357"/>
      <c r="CS34" s="357"/>
      <c r="CT34" s="357"/>
      <c r="CU34" s="357"/>
      <c r="CV34" s="357"/>
      <c r="CW34" s="357"/>
      <c r="CX34" s="357"/>
      <c r="CY34" s="357"/>
      <c r="CZ34" s="357"/>
      <c r="DA34" s="357"/>
      <c r="DB34" s="357"/>
      <c r="DC34" s="357"/>
      <c r="DD34" s="357"/>
      <c r="DE34" s="357"/>
      <c r="DF34" s="357"/>
      <c r="DG34" s="357"/>
      <c r="DH34" s="357"/>
      <c r="DI34" s="357"/>
      <c r="DJ34" s="357"/>
      <c r="DK34" s="357"/>
      <c r="DL34" s="357"/>
      <c r="DM34" s="357"/>
      <c r="DN34" s="357"/>
      <c r="DO34" s="357"/>
      <c r="DP34" s="357"/>
      <c r="DQ34" s="357"/>
      <c r="DR34" s="357"/>
      <c r="DS34" s="357"/>
      <c r="DT34" s="357"/>
      <c r="DU34" s="357"/>
      <c r="DV34" s="357"/>
      <c r="DW34" s="357"/>
      <c r="DX34" s="357"/>
      <c r="DY34" s="357"/>
      <c r="DZ34" s="357"/>
      <c r="EA34" s="357"/>
      <c r="EB34" s="357"/>
      <c r="EC34" s="357"/>
      <c r="ED34" s="357"/>
      <c r="EE34" s="357"/>
      <c r="EF34" s="357"/>
      <c r="EG34" s="357"/>
      <c r="EH34" s="357"/>
      <c r="EI34" s="357"/>
      <c r="EJ34" s="357"/>
      <c r="EK34" s="357"/>
      <c r="EL34" s="357"/>
      <c r="EM34" s="357"/>
      <c r="EN34" s="357"/>
      <c r="EO34" s="357"/>
      <c r="EP34" s="357"/>
      <c r="EQ34" s="357"/>
      <c r="ER34" s="357"/>
      <c r="ES34" s="357"/>
      <c r="ET34" s="357"/>
      <c r="EU34" s="357"/>
      <c r="EV34" s="357"/>
      <c r="EW34" s="357"/>
      <c r="EX34" s="357"/>
      <c r="EY34" s="357"/>
      <c r="EZ34" s="357"/>
      <c r="FA34" s="357"/>
      <c r="FB34" s="357"/>
      <c r="FC34" s="357"/>
      <c r="FD34" s="357"/>
      <c r="FE34" s="357"/>
      <c r="FF34" s="357"/>
      <c r="FG34" s="357"/>
      <c r="FH34" s="357"/>
      <c r="FI34" s="357"/>
      <c r="FJ34" s="357"/>
      <c r="FK34" s="357"/>
      <c r="FL34" s="357"/>
      <c r="FM34" s="357"/>
      <c r="FN34" s="357"/>
      <c r="FO34" s="357"/>
      <c r="FP34" s="357"/>
      <c r="FQ34" s="357"/>
      <c r="FR34" s="357"/>
      <c r="FS34" s="357"/>
      <c r="FT34" s="357"/>
      <c r="FU34" s="357"/>
      <c r="FV34" s="357"/>
      <c r="FW34" s="357"/>
      <c r="FX34" s="357"/>
      <c r="FY34" s="357"/>
      <c r="FZ34" s="357"/>
      <c r="GA34" s="357"/>
      <c r="GB34" s="357"/>
      <c r="GC34" s="357"/>
      <c r="GD34" s="357"/>
      <c r="GE34" s="357"/>
      <c r="GF34" s="357"/>
      <c r="GG34" s="357"/>
      <c r="GH34" s="357"/>
      <c r="GI34" s="357"/>
      <c r="GJ34" s="357"/>
      <c r="GK34" s="357"/>
      <c r="GL34" s="357"/>
      <c r="GM34" s="357"/>
      <c r="GN34" s="357"/>
      <c r="GO34" s="357"/>
      <c r="GP34" s="357"/>
      <c r="GQ34" s="357"/>
      <c r="GR34" s="357"/>
      <c r="GS34" s="357"/>
      <c r="GT34" s="357"/>
      <c r="GU34" s="357"/>
      <c r="GV34" s="357"/>
      <c r="GW34" s="357"/>
      <c r="GX34" s="357"/>
      <c r="GY34" s="357"/>
      <c r="GZ34" s="357"/>
      <c r="HA34" s="357"/>
      <c r="HB34" s="357"/>
      <c r="HC34" s="357"/>
      <c r="HD34" s="357"/>
      <c r="HE34" s="357"/>
      <c r="HF34" s="357"/>
      <c r="HG34" s="357"/>
      <c r="HH34" s="357"/>
      <c r="HI34" s="357"/>
      <c r="HJ34" s="357"/>
      <c r="HK34" s="357"/>
      <c r="HL34" s="357"/>
      <c r="HM34" s="357"/>
      <c r="HN34" s="357"/>
      <c r="HO34" s="357"/>
      <c r="HP34" s="357"/>
      <c r="HQ34" s="357"/>
      <c r="HR34" s="357"/>
      <c r="HS34" s="357"/>
      <c r="HT34" s="357"/>
      <c r="HU34" s="357"/>
      <c r="HV34" s="357"/>
      <c r="HW34" s="357"/>
      <c r="HX34" s="357"/>
      <c r="HY34" s="357"/>
      <c r="HZ34" s="357"/>
      <c r="IA34" s="357"/>
      <c r="IB34" s="357"/>
      <c r="IC34" s="357"/>
      <c r="ID34" s="357"/>
      <c r="IE34" s="357"/>
      <c r="IF34" s="357"/>
      <c r="IG34" s="357"/>
      <c r="IH34" s="357"/>
      <c r="II34" s="357"/>
      <c r="IJ34" s="357"/>
      <c r="IK34" s="357"/>
      <c r="IL34" s="357"/>
      <c r="IM34" s="357"/>
      <c r="IN34" s="357"/>
      <c r="IO34" s="357"/>
      <c r="IP34" s="357"/>
      <c r="IQ34" s="357"/>
      <c r="IR34" s="357"/>
      <c r="IS34" s="357"/>
      <c r="IT34" s="357"/>
      <c r="IU34" s="357"/>
      <c r="IV34" s="357"/>
    </row>
    <row r="35" spans="1:256" s="376" customFormat="1" ht="3.75" customHeight="1" x14ac:dyDescent="0.2">
      <c r="A35" s="3"/>
      <c r="B35" s="374"/>
      <c r="C35" s="374"/>
      <c r="D35" s="374"/>
      <c r="E35" s="374"/>
      <c r="F35" s="374"/>
      <c r="G35" s="374"/>
      <c r="H35" s="374"/>
      <c r="I35" s="374"/>
      <c r="J35" s="375"/>
      <c r="K35" s="356"/>
      <c r="L35" s="358"/>
      <c r="M35" s="358"/>
      <c r="N35" s="371"/>
      <c r="O35" s="371"/>
      <c r="P35" s="371"/>
      <c r="Q35" s="371"/>
      <c r="R35" s="371"/>
      <c r="S35" s="371"/>
      <c r="T35" s="131"/>
      <c r="U35" s="131"/>
      <c r="V35" s="372"/>
      <c r="W35" s="372"/>
      <c r="X35" s="372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  <c r="BR35" s="357"/>
      <c r="BS35" s="357"/>
      <c r="BT35" s="357"/>
      <c r="BU35" s="357"/>
      <c r="BV35" s="357"/>
      <c r="BW35" s="357"/>
      <c r="BX35" s="357"/>
      <c r="BY35" s="357"/>
      <c r="BZ35" s="357"/>
      <c r="CA35" s="357"/>
      <c r="CB35" s="357"/>
      <c r="CC35" s="357"/>
      <c r="CD35" s="357"/>
      <c r="CE35" s="357"/>
      <c r="CF35" s="357"/>
      <c r="CG35" s="357"/>
      <c r="CH35" s="357"/>
      <c r="CI35" s="357"/>
      <c r="CJ35" s="357"/>
      <c r="CK35" s="357"/>
      <c r="CL35" s="357"/>
      <c r="CM35" s="357"/>
      <c r="CN35" s="357"/>
      <c r="CO35" s="357"/>
      <c r="CP35" s="357"/>
      <c r="CQ35" s="357"/>
      <c r="CR35" s="357"/>
      <c r="CS35" s="357"/>
      <c r="CT35" s="357"/>
      <c r="CU35" s="357"/>
      <c r="CV35" s="357"/>
      <c r="CW35" s="357"/>
      <c r="CX35" s="357"/>
      <c r="CY35" s="357"/>
      <c r="CZ35" s="357"/>
      <c r="DA35" s="357"/>
      <c r="DB35" s="357"/>
      <c r="DC35" s="357"/>
      <c r="DD35" s="357"/>
      <c r="DE35" s="357"/>
      <c r="DF35" s="357"/>
      <c r="DG35" s="357"/>
      <c r="DH35" s="357"/>
      <c r="DI35" s="357"/>
      <c r="DJ35" s="357"/>
      <c r="DK35" s="357"/>
      <c r="DL35" s="357"/>
      <c r="DM35" s="357"/>
      <c r="DN35" s="357"/>
      <c r="DO35" s="357"/>
      <c r="DP35" s="357"/>
      <c r="DQ35" s="357"/>
      <c r="DR35" s="357"/>
      <c r="DS35" s="357"/>
      <c r="DT35" s="357"/>
      <c r="DU35" s="357"/>
      <c r="DV35" s="357"/>
      <c r="DW35" s="357"/>
      <c r="DX35" s="357"/>
      <c r="DY35" s="357"/>
      <c r="DZ35" s="357"/>
      <c r="EA35" s="357"/>
      <c r="EB35" s="357"/>
      <c r="EC35" s="357"/>
      <c r="ED35" s="357"/>
      <c r="EE35" s="357"/>
      <c r="EF35" s="357"/>
      <c r="EG35" s="357"/>
      <c r="EH35" s="357"/>
      <c r="EI35" s="357"/>
      <c r="EJ35" s="357"/>
      <c r="EK35" s="357"/>
      <c r="EL35" s="357"/>
      <c r="EM35" s="357"/>
      <c r="EN35" s="357"/>
      <c r="EO35" s="357"/>
      <c r="EP35" s="357"/>
      <c r="EQ35" s="357"/>
      <c r="ER35" s="357"/>
      <c r="ES35" s="357"/>
      <c r="ET35" s="357"/>
      <c r="EU35" s="357"/>
      <c r="EV35" s="357"/>
      <c r="EW35" s="357"/>
      <c r="EX35" s="357"/>
      <c r="EY35" s="357"/>
      <c r="EZ35" s="357"/>
      <c r="FA35" s="357"/>
      <c r="FB35" s="357"/>
      <c r="FC35" s="357"/>
      <c r="FD35" s="357"/>
      <c r="FE35" s="357"/>
      <c r="FF35" s="357"/>
      <c r="FG35" s="357"/>
      <c r="FH35" s="357"/>
      <c r="FI35" s="357"/>
      <c r="FJ35" s="357"/>
      <c r="FK35" s="357"/>
      <c r="FL35" s="357"/>
      <c r="FM35" s="357"/>
      <c r="FN35" s="357"/>
      <c r="FO35" s="357"/>
      <c r="FP35" s="357"/>
      <c r="FQ35" s="357"/>
      <c r="FR35" s="357"/>
      <c r="FS35" s="357"/>
      <c r="FT35" s="357"/>
      <c r="FU35" s="357"/>
      <c r="FV35" s="357"/>
      <c r="FW35" s="357"/>
      <c r="FX35" s="357"/>
      <c r="FY35" s="357"/>
      <c r="FZ35" s="357"/>
      <c r="GA35" s="357"/>
      <c r="GB35" s="357"/>
      <c r="GC35" s="357"/>
      <c r="GD35" s="357"/>
      <c r="GE35" s="357"/>
      <c r="GF35" s="357"/>
      <c r="GG35" s="357"/>
      <c r="GH35" s="357"/>
      <c r="GI35" s="357"/>
      <c r="GJ35" s="357"/>
      <c r="GK35" s="357"/>
      <c r="GL35" s="357"/>
      <c r="GM35" s="357"/>
      <c r="GN35" s="357"/>
      <c r="GO35" s="357"/>
      <c r="GP35" s="357"/>
      <c r="GQ35" s="357"/>
      <c r="GR35" s="357"/>
      <c r="GS35" s="357"/>
      <c r="GT35" s="357"/>
      <c r="GU35" s="357"/>
      <c r="GV35" s="357"/>
      <c r="GW35" s="357"/>
      <c r="GX35" s="357"/>
      <c r="GY35" s="357"/>
      <c r="GZ35" s="357"/>
      <c r="HA35" s="357"/>
      <c r="HB35" s="357"/>
      <c r="HC35" s="357"/>
      <c r="HD35" s="357"/>
      <c r="HE35" s="357"/>
      <c r="HF35" s="357"/>
      <c r="HG35" s="357"/>
      <c r="HH35" s="357"/>
      <c r="HI35" s="357"/>
      <c r="HJ35" s="357"/>
      <c r="HK35" s="357"/>
      <c r="HL35" s="357"/>
      <c r="HM35" s="357"/>
      <c r="HN35" s="357"/>
      <c r="HO35" s="357"/>
      <c r="HP35" s="357"/>
      <c r="HQ35" s="357"/>
      <c r="HR35" s="357"/>
      <c r="HS35" s="357"/>
      <c r="HT35" s="357"/>
      <c r="HU35" s="357"/>
      <c r="HV35" s="357"/>
      <c r="HW35" s="357"/>
      <c r="HX35" s="357"/>
      <c r="HY35" s="357"/>
      <c r="HZ35" s="357"/>
      <c r="IA35" s="357"/>
      <c r="IB35" s="357"/>
      <c r="IC35" s="357"/>
      <c r="ID35" s="357"/>
      <c r="IE35" s="357"/>
      <c r="IF35" s="357"/>
      <c r="IG35" s="357"/>
      <c r="IH35" s="357"/>
      <c r="II35" s="357"/>
      <c r="IJ35" s="357"/>
      <c r="IK35" s="357"/>
      <c r="IL35" s="357"/>
      <c r="IM35" s="357"/>
      <c r="IN35" s="357"/>
      <c r="IO35" s="357"/>
      <c r="IP35" s="357"/>
      <c r="IQ35" s="357"/>
      <c r="IR35" s="357"/>
      <c r="IS35" s="357"/>
      <c r="IT35" s="357"/>
      <c r="IU35" s="357"/>
      <c r="IV35" s="357"/>
    </row>
    <row r="36" spans="1:256" s="376" customFormat="1" ht="13.5" customHeight="1" x14ac:dyDescent="0.2">
      <c r="A36" s="377" t="s">
        <v>798</v>
      </c>
      <c r="B36"/>
      <c r="C36"/>
      <c r="D36"/>
      <c r="E36"/>
      <c r="F36"/>
      <c r="G36"/>
      <c r="H36"/>
      <c r="I36"/>
      <c r="J36" s="23"/>
      <c r="K36" s="378"/>
      <c r="L36" s="358"/>
      <c r="M36" s="358"/>
      <c r="N36" s="371"/>
      <c r="O36" s="371"/>
      <c r="P36" s="371"/>
      <c r="Q36" s="371"/>
      <c r="R36" s="371"/>
      <c r="S36" s="371"/>
      <c r="T36" s="131"/>
      <c r="U36" s="131"/>
      <c r="V36" s="379"/>
      <c r="W36" s="379"/>
      <c r="X36" s="379"/>
      <c r="Y36" s="379"/>
      <c r="Z36" s="379"/>
      <c r="AA36" s="379"/>
      <c r="AB36" s="379"/>
      <c r="AC36" s="379"/>
      <c r="AD36" s="379"/>
      <c r="AE36" s="379"/>
      <c r="AF36" s="379"/>
      <c r="AG36" s="379"/>
      <c r="AH36" s="379"/>
      <c r="AI36" s="379"/>
      <c r="AJ36" s="379"/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79"/>
      <c r="AZ36" s="379"/>
      <c r="BA36" s="379"/>
      <c r="BB36" s="379"/>
      <c r="BC36" s="379"/>
      <c r="BD36" s="379"/>
      <c r="BE36" s="379"/>
      <c r="BF36" s="379"/>
      <c r="BG36" s="379"/>
      <c r="BH36" s="379"/>
      <c r="BI36" s="379"/>
      <c r="BJ36" s="379"/>
      <c r="BK36" s="379"/>
      <c r="BL36" s="379"/>
      <c r="BM36" s="379"/>
      <c r="BN36" s="379"/>
      <c r="BO36" s="379"/>
      <c r="BP36" s="379"/>
      <c r="BQ36" s="379"/>
      <c r="BR36" s="379"/>
      <c r="BS36" s="379"/>
      <c r="BT36" s="379"/>
      <c r="BU36" s="379"/>
      <c r="BV36" s="379"/>
      <c r="BW36" s="379"/>
      <c r="BX36" s="379"/>
      <c r="BY36" s="379"/>
      <c r="BZ36" s="379"/>
      <c r="CA36" s="379"/>
      <c r="CB36" s="379"/>
      <c r="CC36" s="379"/>
      <c r="CD36" s="379"/>
      <c r="CE36" s="379"/>
      <c r="CF36" s="379"/>
      <c r="CG36" s="379"/>
      <c r="CH36" s="379"/>
      <c r="CI36" s="379"/>
      <c r="CJ36" s="379"/>
      <c r="CK36" s="379"/>
      <c r="CL36" s="379"/>
      <c r="CM36" s="379"/>
      <c r="CN36" s="379"/>
      <c r="CO36" s="379"/>
      <c r="CP36" s="379"/>
      <c r="CQ36" s="379"/>
      <c r="CR36" s="379"/>
      <c r="CS36" s="379"/>
      <c r="CT36" s="379"/>
      <c r="CU36" s="379"/>
      <c r="CV36" s="379"/>
      <c r="CW36" s="379"/>
      <c r="CX36" s="379"/>
      <c r="CY36" s="379"/>
      <c r="CZ36" s="379"/>
      <c r="DA36" s="379"/>
      <c r="DB36" s="379"/>
      <c r="DC36" s="379"/>
      <c r="DD36" s="379"/>
      <c r="DE36" s="379"/>
      <c r="DF36" s="379"/>
      <c r="DG36" s="379"/>
      <c r="DH36" s="379"/>
      <c r="DI36" s="379"/>
      <c r="DJ36" s="379"/>
      <c r="DK36" s="379"/>
      <c r="DL36" s="379"/>
      <c r="DM36" s="379"/>
      <c r="DN36" s="379"/>
      <c r="DO36" s="379"/>
      <c r="DP36" s="379"/>
      <c r="DQ36" s="379"/>
      <c r="DR36" s="379"/>
      <c r="DS36" s="379"/>
      <c r="DT36" s="379"/>
      <c r="DU36" s="379"/>
      <c r="DV36" s="379"/>
      <c r="DW36" s="379"/>
      <c r="DX36" s="379"/>
      <c r="DY36" s="379"/>
      <c r="DZ36" s="379"/>
      <c r="EA36" s="379"/>
      <c r="EB36" s="379"/>
      <c r="EC36" s="379"/>
      <c r="ED36" s="379"/>
      <c r="EE36" s="379"/>
      <c r="EF36" s="379"/>
      <c r="EG36" s="379"/>
      <c r="EH36" s="379"/>
      <c r="EI36" s="379"/>
      <c r="EJ36" s="379"/>
      <c r="EK36" s="379"/>
      <c r="EL36" s="379"/>
      <c r="EM36" s="379"/>
      <c r="EN36" s="379"/>
      <c r="EO36" s="379"/>
      <c r="EP36" s="379"/>
      <c r="EQ36" s="379"/>
      <c r="ER36" s="379"/>
      <c r="ES36" s="379"/>
      <c r="ET36" s="379"/>
      <c r="EU36" s="379"/>
      <c r="EV36" s="379"/>
      <c r="EW36" s="379"/>
      <c r="EX36" s="379"/>
      <c r="EY36" s="379"/>
      <c r="EZ36" s="379"/>
      <c r="FA36" s="379"/>
      <c r="FB36" s="379"/>
      <c r="FC36" s="379"/>
      <c r="FD36" s="379"/>
      <c r="FE36" s="379"/>
      <c r="FF36" s="379"/>
      <c r="FG36" s="379"/>
      <c r="FH36" s="379"/>
      <c r="FI36" s="379"/>
      <c r="FJ36" s="379"/>
      <c r="FK36" s="379"/>
      <c r="FL36" s="379"/>
      <c r="FM36" s="379"/>
      <c r="FN36" s="379"/>
      <c r="FO36" s="379"/>
      <c r="FP36" s="379"/>
      <c r="FQ36" s="379"/>
      <c r="FR36" s="379"/>
      <c r="FS36" s="379"/>
      <c r="FT36" s="379"/>
      <c r="FU36" s="379"/>
      <c r="FV36" s="379"/>
      <c r="FW36" s="379"/>
      <c r="FX36" s="379"/>
      <c r="FY36" s="379"/>
      <c r="FZ36" s="379"/>
      <c r="GA36" s="379"/>
      <c r="GB36" s="379"/>
      <c r="GC36" s="379"/>
      <c r="GD36" s="379"/>
      <c r="GE36" s="379"/>
      <c r="GF36" s="379"/>
      <c r="GG36" s="379"/>
      <c r="GH36" s="379"/>
      <c r="GI36" s="379"/>
      <c r="GJ36" s="379"/>
      <c r="GK36" s="379"/>
      <c r="GL36" s="379"/>
      <c r="GM36" s="379"/>
      <c r="GN36" s="379"/>
      <c r="GO36" s="379"/>
      <c r="GP36" s="379"/>
      <c r="GQ36" s="379"/>
      <c r="GR36" s="379"/>
      <c r="GS36" s="379"/>
      <c r="GT36" s="379"/>
      <c r="GU36" s="379"/>
      <c r="GV36" s="379"/>
      <c r="GW36" s="379"/>
      <c r="GX36" s="379"/>
      <c r="GY36" s="379"/>
      <c r="GZ36" s="379"/>
      <c r="HA36" s="379"/>
      <c r="HB36" s="379"/>
      <c r="HC36" s="379"/>
      <c r="HD36" s="379"/>
      <c r="HE36" s="379"/>
      <c r="HF36" s="379"/>
      <c r="HG36" s="379"/>
      <c r="HH36" s="379"/>
      <c r="HI36" s="379"/>
      <c r="HJ36" s="379"/>
      <c r="HK36" s="379"/>
      <c r="HL36" s="379"/>
      <c r="HM36" s="379"/>
      <c r="HN36" s="379"/>
      <c r="HO36" s="379"/>
      <c r="HP36" s="379"/>
      <c r="HQ36" s="379"/>
      <c r="HR36" s="379"/>
      <c r="HS36" s="379"/>
      <c r="HT36" s="379"/>
      <c r="HU36" s="379"/>
      <c r="HV36" s="379"/>
      <c r="HW36" s="379"/>
      <c r="HX36" s="379"/>
      <c r="HY36" s="379"/>
      <c r="HZ36" s="379"/>
      <c r="IA36" s="379"/>
      <c r="IB36" s="379"/>
      <c r="IC36" s="379"/>
      <c r="ID36" s="379"/>
      <c r="IE36" s="379"/>
      <c r="IF36" s="379"/>
      <c r="IG36" s="379"/>
      <c r="IH36" s="379"/>
      <c r="II36" s="379"/>
      <c r="IJ36" s="379"/>
      <c r="IK36" s="379"/>
      <c r="IL36" s="379"/>
      <c r="IM36" s="379"/>
      <c r="IN36" s="379"/>
      <c r="IO36" s="379"/>
      <c r="IP36" s="379"/>
      <c r="IQ36" s="379"/>
      <c r="IR36" s="379"/>
      <c r="IS36" s="379"/>
      <c r="IT36" s="379"/>
      <c r="IU36" s="379"/>
      <c r="IV36" s="379"/>
    </row>
    <row r="37" spans="1:256" s="384" customFormat="1" ht="13.5" customHeight="1" x14ac:dyDescent="0.2">
      <c r="A37" s="377" t="s">
        <v>799</v>
      </c>
      <c r="B37"/>
      <c r="C37"/>
      <c r="D37"/>
      <c r="E37"/>
      <c r="F37"/>
      <c r="G37"/>
      <c r="H37"/>
      <c r="I37"/>
      <c r="J37" s="23"/>
      <c r="K37" s="378"/>
      <c r="L37" s="380"/>
      <c r="M37" s="381"/>
      <c r="N37" s="382"/>
      <c r="O37" s="382"/>
      <c r="P37" s="382"/>
      <c r="Q37" s="382"/>
      <c r="R37" s="382"/>
      <c r="S37" s="382"/>
      <c r="T37" s="383"/>
      <c r="U37" s="383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79"/>
      <c r="AJ37" s="379"/>
      <c r="AK37" s="379"/>
      <c r="AL37" s="379"/>
      <c r="AM37" s="379"/>
      <c r="AN37" s="379"/>
      <c r="AO37" s="379"/>
      <c r="AP37" s="379"/>
      <c r="AQ37" s="379"/>
      <c r="AR37" s="379"/>
      <c r="AS37" s="379"/>
      <c r="AT37" s="379"/>
      <c r="AU37" s="379"/>
      <c r="AV37" s="379"/>
      <c r="AW37" s="379"/>
      <c r="AX37" s="379"/>
      <c r="AY37" s="379"/>
      <c r="AZ37" s="379"/>
      <c r="BA37" s="379"/>
      <c r="BB37" s="379"/>
      <c r="BC37" s="379"/>
      <c r="BD37" s="379"/>
      <c r="BE37" s="379"/>
      <c r="BF37" s="379"/>
      <c r="BG37" s="379"/>
      <c r="BH37" s="379"/>
      <c r="BI37" s="379"/>
      <c r="BJ37" s="379"/>
      <c r="BK37" s="379"/>
      <c r="BL37" s="379"/>
      <c r="BM37" s="379"/>
      <c r="BN37" s="379"/>
      <c r="BO37" s="379"/>
      <c r="BP37" s="379"/>
      <c r="BQ37" s="379"/>
      <c r="BR37" s="379"/>
      <c r="BS37" s="379"/>
      <c r="BT37" s="379"/>
      <c r="BU37" s="379"/>
      <c r="BV37" s="379"/>
      <c r="BW37" s="379"/>
      <c r="BX37" s="379"/>
      <c r="BY37" s="379"/>
      <c r="BZ37" s="379"/>
      <c r="CA37" s="379"/>
      <c r="CB37" s="379"/>
      <c r="CC37" s="379"/>
      <c r="CD37" s="379"/>
      <c r="CE37" s="379"/>
      <c r="CF37" s="379"/>
      <c r="CG37" s="379"/>
      <c r="CH37" s="379"/>
      <c r="CI37" s="379"/>
      <c r="CJ37" s="379"/>
      <c r="CK37" s="379"/>
      <c r="CL37" s="379"/>
      <c r="CM37" s="379"/>
      <c r="CN37" s="379"/>
      <c r="CO37" s="379"/>
      <c r="CP37" s="379"/>
      <c r="CQ37" s="379"/>
      <c r="CR37" s="379"/>
      <c r="CS37" s="379"/>
      <c r="CT37" s="379"/>
      <c r="CU37" s="379"/>
      <c r="CV37" s="379"/>
      <c r="CW37" s="379"/>
      <c r="CX37" s="379"/>
      <c r="CY37" s="379"/>
      <c r="CZ37" s="379"/>
      <c r="DA37" s="379"/>
      <c r="DB37" s="379"/>
      <c r="DC37" s="379"/>
      <c r="DD37" s="379"/>
      <c r="DE37" s="379"/>
      <c r="DF37" s="379"/>
      <c r="DG37" s="379"/>
      <c r="DH37" s="379"/>
      <c r="DI37" s="379"/>
      <c r="DJ37" s="379"/>
      <c r="DK37" s="379"/>
      <c r="DL37" s="379"/>
      <c r="DM37" s="379"/>
      <c r="DN37" s="379"/>
      <c r="DO37" s="379"/>
      <c r="DP37" s="379"/>
      <c r="DQ37" s="379"/>
      <c r="DR37" s="379"/>
      <c r="DS37" s="379"/>
      <c r="DT37" s="379"/>
      <c r="DU37" s="379"/>
      <c r="DV37" s="379"/>
      <c r="DW37" s="379"/>
      <c r="DX37" s="379"/>
      <c r="DY37" s="379"/>
      <c r="DZ37" s="379"/>
      <c r="EA37" s="379"/>
      <c r="EB37" s="379"/>
      <c r="EC37" s="379"/>
      <c r="ED37" s="379"/>
      <c r="EE37" s="379"/>
      <c r="EF37" s="379"/>
      <c r="EG37" s="379"/>
      <c r="EH37" s="379"/>
      <c r="EI37" s="379"/>
      <c r="EJ37" s="379"/>
      <c r="EK37" s="379"/>
      <c r="EL37" s="379"/>
      <c r="EM37" s="379"/>
      <c r="EN37" s="379"/>
      <c r="EO37" s="379"/>
      <c r="EP37" s="379"/>
      <c r="EQ37" s="379"/>
      <c r="ER37" s="379"/>
      <c r="ES37" s="379"/>
      <c r="ET37" s="379"/>
      <c r="EU37" s="379"/>
      <c r="EV37" s="379"/>
      <c r="EW37" s="379"/>
      <c r="EX37" s="379"/>
      <c r="EY37" s="379"/>
      <c r="EZ37" s="379"/>
      <c r="FA37" s="379"/>
      <c r="FB37" s="379"/>
      <c r="FC37" s="379"/>
      <c r="FD37" s="379"/>
      <c r="FE37" s="379"/>
      <c r="FF37" s="379"/>
      <c r="FG37" s="379"/>
      <c r="FH37" s="379"/>
      <c r="FI37" s="379"/>
      <c r="FJ37" s="379"/>
      <c r="FK37" s="379"/>
      <c r="FL37" s="379"/>
      <c r="FM37" s="379"/>
      <c r="FN37" s="379"/>
      <c r="FO37" s="379"/>
      <c r="FP37" s="379"/>
      <c r="FQ37" s="379"/>
      <c r="FR37" s="379"/>
      <c r="FS37" s="379"/>
      <c r="FT37" s="379"/>
      <c r="FU37" s="379"/>
      <c r="FV37" s="379"/>
      <c r="FW37" s="379"/>
      <c r="FX37" s="379"/>
      <c r="FY37" s="379"/>
      <c r="FZ37" s="379"/>
      <c r="GA37" s="379"/>
      <c r="GB37" s="379"/>
      <c r="GC37" s="379"/>
      <c r="GD37" s="379"/>
      <c r="GE37" s="379"/>
      <c r="GF37" s="379"/>
      <c r="GG37" s="379"/>
      <c r="GH37" s="379"/>
      <c r="GI37" s="379"/>
      <c r="GJ37" s="379"/>
      <c r="GK37" s="379"/>
      <c r="GL37" s="379"/>
      <c r="GM37" s="379"/>
      <c r="GN37" s="379"/>
      <c r="GO37" s="379"/>
      <c r="GP37" s="379"/>
      <c r="GQ37" s="379"/>
      <c r="GR37" s="379"/>
      <c r="GS37" s="379"/>
      <c r="GT37" s="379"/>
      <c r="GU37" s="379"/>
      <c r="GV37" s="379"/>
      <c r="GW37" s="379"/>
      <c r="GX37" s="379"/>
      <c r="GY37" s="379"/>
      <c r="GZ37" s="379"/>
      <c r="HA37" s="379"/>
      <c r="HB37" s="379"/>
      <c r="HC37" s="379"/>
      <c r="HD37" s="379"/>
      <c r="HE37" s="379"/>
      <c r="HF37" s="379"/>
      <c r="HG37" s="379"/>
      <c r="HH37" s="379"/>
      <c r="HI37" s="379"/>
      <c r="HJ37" s="379"/>
      <c r="HK37" s="379"/>
      <c r="HL37" s="379"/>
      <c r="HM37" s="379"/>
      <c r="HN37" s="379"/>
      <c r="HO37" s="379"/>
      <c r="HP37" s="379"/>
      <c r="HQ37" s="379"/>
      <c r="HR37" s="379"/>
      <c r="HS37" s="379"/>
      <c r="HT37" s="379"/>
      <c r="HU37" s="379"/>
      <c r="HV37" s="379"/>
      <c r="HW37" s="379"/>
      <c r="HX37" s="379"/>
      <c r="HY37" s="379"/>
      <c r="HZ37" s="379"/>
      <c r="IA37" s="379"/>
      <c r="IB37" s="379"/>
      <c r="IC37" s="379"/>
      <c r="ID37" s="379"/>
      <c r="IE37" s="379"/>
      <c r="IF37" s="379"/>
      <c r="IG37" s="379"/>
      <c r="IH37" s="379"/>
      <c r="II37" s="379"/>
      <c r="IJ37" s="379"/>
      <c r="IK37" s="379"/>
      <c r="IL37" s="379"/>
      <c r="IM37" s="379"/>
      <c r="IN37" s="379"/>
      <c r="IO37" s="379"/>
      <c r="IP37" s="379"/>
      <c r="IQ37" s="379"/>
      <c r="IR37" s="379"/>
      <c r="IS37" s="379"/>
      <c r="IT37" s="379"/>
      <c r="IU37" s="379"/>
      <c r="IV37" s="379"/>
    </row>
    <row r="38" spans="1:256" s="384" customFormat="1" ht="13.5" customHeight="1" x14ac:dyDescent="0.2">
      <c r="A38" s="377" t="s">
        <v>800</v>
      </c>
      <c r="B38"/>
      <c r="C38"/>
      <c r="D38"/>
      <c r="E38"/>
      <c r="F38"/>
      <c r="G38"/>
      <c r="H38"/>
      <c r="I38"/>
      <c r="J38" s="23"/>
      <c r="K38" s="385"/>
      <c r="L38" s="378"/>
      <c r="M38" s="378"/>
      <c r="N38" s="378"/>
      <c r="O38" s="378"/>
      <c r="P38" s="378"/>
      <c r="Q38" s="378"/>
      <c r="R38" s="378"/>
      <c r="S38" s="378"/>
      <c r="T38" s="379"/>
      <c r="U38" s="379"/>
      <c r="V38" s="379"/>
      <c r="W38" s="379"/>
      <c r="X38" s="379"/>
      <c r="Y38" s="386"/>
      <c r="Z38" s="386"/>
      <c r="AA38" s="386"/>
      <c r="AB38" s="386"/>
      <c r="AC38" s="386"/>
      <c r="AD38" s="386"/>
      <c r="AE38" s="386"/>
      <c r="AF38" s="386"/>
      <c r="AG38" s="386"/>
      <c r="AH38" s="386"/>
      <c r="AI38" s="386"/>
      <c r="AJ38" s="386"/>
      <c r="AK38" s="386"/>
      <c r="AL38" s="386"/>
      <c r="AM38" s="386"/>
      <c r="AN38" s="386"/>
      <c r="AO38" s="386"/>
      <c r="AP38" s="386"/>
      <c r="AQ38" s="386"/>
      <c r="AR38" s="386"/>
      <c r="AS38" s="386"/>
      <c r="AT38" s="386"/>
      <c r="AU38" s="386"/>
      <c r="AV38" s="386"/>
      <c r="AW38" s="386"/>
      <c r="AX38" s="386"/>
      <c r="AY38" s="386"/>
      <c r="AZ38" s="386"/>
      <c r="BA38" s="386"/>
      <c r="BB38" s="386"/>
      <c r="BC38" s="386"/>
      <c r="BD38" s="386"/>
      <c r="BE38" s="386"/>
      <c r="BF38" s="386"/>
      <c r="BG38" s="386"/>
      <c r="BH38" s="386"/>
      <c r="BI38" s="386"/>
      <c r="BJ38" s="386"/>
      <c r="BK38" s="386"/>
      <c r="BL38" s="386"/>
      <c r="BM38" s="386"/>
      <c r="BN38" s="386"/>
      <c r="BO38" s="386"/>
      <c r="BP38" s="386"/>
      <c r="BQ38" s="386"/>
      <c r="BR38" s="386"/>
      <c r="BS38" s="386"/>
      <c r="BT38" s="386"/>
      <c r="BU38" s="386"/>
      <c r="BV38" s="386"/>
      <c r="BW38" s="386"/>
      <c r="BX38" s="386"/>
      <c r="BY38" s="386"/>
      <c r="BZ38" s="386"/>
      <c r="CA38" s="386"/>
      <c r="CB38" s="386"/>
      <c r="CC38" s="386"/>
      <c r="CD38" s="386"/>
      <c r="CE38" s="386"/>
      <c r="CF38" s="386"/>
      <c r="CG38" s="386"/>
      <c r="CH38" s="386"/>
      <c r="CI38" s="386"/>
      <c r="CJ38" s="386"/>
      <c r="CK38" s="386"/>
      <c r="CL38" s="386"/>
      <c r="CM38" s="386"/>
      <c r="CN38" s="386"/>
      <c r="CO38" s="386"/>
      <c r="CP38" s="386"/>
      <c r="CQ38" s="386"/>
      <c r="CR38" s="386"/>
      <c r="CS38" s="386"/>
      <c r="CT38" s="386"/>
      <c r="CU38" s="386"/>
      <c r="CV38" s="386"/>
      <c r="CW38" s="386"/>
      <c r="CX38" s="386"/>
      <c r="CY38" s="386"/>
      <c r="CZ38" s="386"/>
      <c r="DA38" s="386"/>
      <c r="DB38" s="386"/>
      <c r="DC38" s="386"/>
      <c r="DD38" s="386"/>
      <c r="DE38" s="386"/>
      <c r="DF38" s="386"/>
      <c r="DG38" s="386"/>
      <c r="DH38" s="386"/>
      <c r="DI38" s="386"/>
      <c r="DJ38" s="386"/>
      <c r="DK38" s="386"/>
      <c r="DL38" s="386"/>
      <c r="DM38" s="386"/>
      <c r="DN38" s="386"/>
      <c r="DO38" s="386"/>
      <c r="DP38" s="386"/>
      <c r="DQ38" s="386"/>
      <c r="DR38" s="386"/>
      <c r="DS38" s="386"/>
      <c r="DT38" s="386"/>
      <c r="DU38" s="386"/>
      <c r="DV38" s="386"/>
      <c r="DW38" s="386"/>
      <c r="DX38" s="386"/>
      <c r="DY38" s="386"/>
      <c r="DZ38" s="386"/>
      <c r="EA38" s="386"/>
      <c r="EB38" s="386"/>
      <c r="EC38" s="386"/>
      <c r="ED38" s="386"/>
      <c r="EE38" s="386"/>
      <c r="EF38" s="386"/>
      <c r="EG38" s="386"/>
      <c r="EH38" s="386"/>
      <c r="EI38" s="386"/>
      <c r="EJ38" s="386"/>
      <c r="EK38" s="386"/>
      <c r="EL38" s="386"/>
      <c r="EM38" s="386"/>
      <c r="EN38" s="386"/>
      <c r="EO38" s="386"/>
      <c r="EP38" s="386"/>
      <c r="EQ38" s="386"/>
      <c r="ER38" s="386"/>
      <c r="ES38" s="386"/>
      <c r="ET38" s="386"/>
      <c r="EU38" s="386"/>
      <c r="EV38" s="386"/>
      <c r="EW38" s="386"/>
      <c r="EX38" s="386"/>
      <c r="EY38" s="386"/>
      <c r="EZ38" s="386"/>
      <c r="FA38" s="386"/>
      <c r="FB38" s="386"/>
      <c r="FC38" s="386"/>
      <c r="FD38" s="386"/>
      <c r="FE38" s="386"/>
      <c r="FF38" s="386"/>
      <c r="FG38" s="386"/>
      <c r="FH38" s="386"/>
      <c r="FI38" s="386"/>
      <c r="FJ38" s="386"/>
      <c r="FK38" s="386"/>
      <c r="FL38" s="386"/>
      <c r="FM38" s="386"/>
      <c r="FN38" s="386"/>
      <c r="FO38" s="386"/>
      <c r="FP38" s="386"/>
      <c r="FQ38" s="386"/>
      <c r="FR38" s="386"/>
      <c r="FS38" s="386"/>
      <c r="FT38" s="386"/>
      <c r="FU38" s="386"/>
      <c r="FV38" s="386"/>
      <c r="FW38" s="386"/>
      <c r="FX38" s="386"/>
      <c r="FY38" s="386"/>
      <c r="FZ38" s="386"/>
      <c r="GA38" s="386"/>
      <c r="GB38" s="386"/>
      <c r="GC38" s="386"/>
      <c r="GD38" s="386"/>
      <c r="GE38" s="386"/>
      <c r="GF38" s="386"/>
      <c r="GG38" s="386"/>
      <c r="GH38" s="386"/>
      <c r="GI38" s="386"/>
      <c r="GJ38" s="386"/>
      <c r="GK38" s="386"/>
      <c r="GL38" s="386"/>
      <c r="GM38" s="386"/>
      <c r="GN38" s="386"/>
      <c r="GO38" s="386"/>
      <c r="GP38" s="386"/>
      <c r="GQ38" s="386"/>
      <c r="GR38" s="386"/>
      <c r="GS38" s="386"/>
      <c r="GT38" s="386"/>
      <c r="GU38" s="386"/>
      <c r="GV38" s="386"/>
      <c r="GW38" s="386"/>
      <c r="GX38" s="386"/>
      <c r="GY38" s="386"/>
      <c r="GZ38" s="386"/>
      <c r="HA38" s="386"/>
      <c r="HB38" s="386"/>
      <c r="HC38" s="386"/>
      <c r="HD38" s="386"/>
      <c r="HE38" s="386"/>
      <c r="HF38" s="386"/>
      <c r="HG38" s="386"/>
      <c r="HH38" s="386"/>
      <c r="HI38" s="386"/>
      <c r="HJ38" s="386"/>
      <c r="HK38" s="386"/>
      <c r="HL38" s="386"/>
      <c r="HM38" s="386"/>
      <c r="HN38" s="386"/>
      <c r="HO38" s="386"/>
      <c r="HP38" s="386"/>
      <c r="HQ38" s="386"/>
      <c r="HR38" s="386"/>
      <c r="HS38" s="386"/>
      <c r="HT38" s="386"/>
      <c r="HU38" s="386"/>
      <c r="HV38" s="386"/>
      <c r="HW38" s="386"/>
      <c r="HX38" s="386"/>
      <c r="HY38" s="386"/>
      <c r="HZ38" s="386"/>
      <c r="IA38" s="386"/>
      <c r="IB38" s="386"/>
      <c r="IC38" s="386"/>
      <c r="ID38" s="386"/>
      <c r="IE38" s="386"/>
      <c r="IF38" s="386"/>
      <c r="IG38" s="386"/>
      <c r="IH38" s="386"/>
      <c r="II38" s="386"/>
      <c r="IJ38" s="386"/>
      <c r="IK38" s="386"/>
      <c r="IL38" s="386"/>
      <c r="IM38" s="386"/>
      <c r="IN38" s="386"/>
      <c r="IO38" s="386"/>
      <c r="IP38" s="386"/>
      <c r="IQ38" s="386"/>
      <c r="IR38" s="386"/>
      <c r="IS38" s="386"/>
      <c r="IT38" s="386"/>
      <c r="IU38" s="386"/>
      <c r="IV38" s="386"/>
    </row>
    <row r="39" spans="1:256" s="384" customFormat="1" ht="13.5" customHeight="1" x14ac:dyDescent="0.2">
      <c r="A39" s="377" t="s">
        <v>801</v>
      </c>
      <c r="B39"/>
      <c r="C39"/>
      <c r="D39"/>
      <c r="E39"/>
      <c r="F39"/>
      <c r="G39"/>
      <c r="H39"/>
      <c r="I39"/>
      <c r="J39" s="23"/>
      <c r="K39" s="385"/>
      <c r="L39" s="378"/>
      <c r="M39" s="378"/>
      <c r="N39" s="378"/>
      <c r="O39" s="378"/>
      <c r="P39" s="378"/>
      <c r="Q39" s="378"/>
      <c r="R39" s="378"/>
      <c r="S39" s="378"/>
      <c r="T39" s="379"/>
      <c r="U39" s="379"/>
      <c r="V39" s="379"/>
      <c r="W39" s="379"/>
      <c r="X39" s="379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6"/>
      <c r="CA39" s="386"/>
      <c r="CB39" s="386"/>
      <c r="CC39" s="386"/>
      <c r="CD39" s="386"/>
      <c r="CE39" s="386"/>
      <c r="CF39" s="386"/>
      <c r="CG39" s="386"/>
      <c r="CH39" s="386"/>
      <c r="CI39" s="386"/>
      <c r="CJ39" s="386"/>
      <c r="CK39" s="386"/>
      <c r="CL39" s="386"/>
      <c r="CM39" s="386"/>
      <c r="CN39" s="386"/>
      <c r="CO39" s="386"/>
      <c r="CP39" s="386"/>
      <c r="CQ39" s="386"/>
      <c r="CR39" s="386"/>
      <c r="CS39" s="386"/>
      <c r="CT39" s="386"/>
      <c r="CU39" s="386"/>
      <c r="CV39" s="386"/>
      <c r="CW39" s="386"/>
      <c r="CX39" s="386"/>
      <c r="CY39" s="386"/>
      <c r="CZ39" s="386"/>
      <c r="DA39" s="386"/>
      <c r="DB39" s="386"/>
      <c r="DC39" s="386"/>
      <c r="DD39" s="386"/>
      <c r="DE39" s="386"/>
      <c r="DF39" s="386"/>
      <c r="DG39" s="386"/>
      <c r="DH39" s="386"/>
      <c r="DI39" s="386"/>
      <c r="DJ39" s="386"/>
      <c r="DK39" s="386"/>
      <c r="DL39" s="386"/>
      <c r="DM39" s="386"/>
      <c r="DN39" s="386"/>
      <c r="DO39" s="386"/>
      <c r="DP39" s="386"/>
      <c r="DQ39" s="386"/>
      <c r="DR39" s="386"/>
      <c r="DS39" s="386"/>
      <c r="DT39" s="386"/>
      <c r="DU39" s="386"/>
      <c r="DV39" s="386"/>
      <c r="DW39" s="386"/>
      <c r="DX39" s="386"/>
      <c r="DY39" s="386"/>
      <c r="DZ39" s="386"/>
      <c r="EA39" s="386"/>
      <c r="EB39" s="386"/>
      <c r="EC39" s="386"/>
      <c r="ED39" s="386"/>
      <c r="EE39" s="386"/>
      <c r="EF39" s="386"/>
      <c r="EG39" s="386"/>
      <c r="EH39" s="386"/>
      <c r="EI39" s="386"/>
      <c r="EJ39" s="386"/>
      <c r="EK39" s="386"/>
      <c r="EL39" s="386"/>
      <c r="EM39" s="386"/>
      <c r="EN39" s="386"/>
      <c r="EO39" s="386"/>
      <c r="EP39" s="386"/>
      <c r="EQ39" s="386"/>
      <c r="ER39" s="386"/>
      <c r="ES39" s="386"/>
      <c r="ET39" s="386"/>
      <c r="EU39" s="386"/>
      <c r="EV39" s="386"/>
      <c r="EW39" s="386"/>
      <c r="EX39" s="386"/>
      <c r="EY39" s="386"/>
      <c r="EZ39" s="386"/>
      <c r="FA39" s="386"/>
      <c r="FB39" s="386"/>
      <c r="FC39" s="386"/>
      <c r="FD39" s="386"/>
      <c r="FE39" s="386"/>
      <c r="FF39" s="386"/>
      <c r="FG39" s="386"/>
      <c r="FH39" s="386"/>
      <c r="FI39" s="386"/>
      <c r="FJ39" s="386"/>
      <c r="FK39" s="386"/>
      <c r="FL39" s="386"/>
      <c r="FM39" s="386"/>
      <c r="FN39" s="386"/>
      <c r="FO39" s="386"/>
      <c r="FP39" s="386"/>
      <c r="FQ39" s="386"/>
      <c r="FR39" s="386"/>
      <c r="FS39" s="386"/>
      <c r="FT39" s="386"/>
      <c r="FU39" s="386"/>
      <c r="FV39" s="386"/>
      <c r="FW39" s="386"/>
      <c r="FX39" s="386"/>
      <c r="FY39" s="386"/>
      <c r="FZ39" s="386"/>
      <c r="GA39" s="386"/>
      <c r="GB39" s="386"/>
      <c r="GC39" s="386"/>
      <c r="GD39" s="386"/>
      <c r="GE39" s="386"/>
      <c r="GF39" s="386"/>
      <c r="GG39" s="386"/>
      <c r="GH39" s="386"/>
      <c r="GI39" s="386"/>
      <c r="GJ39" s="386"/>
      <c r="GK39" s="386"/>
      <c r="GL39" s="386"/>
      <c r="GM39" s="386"/>
      <c r="GN39" s="386"/>
      <c r="GO39" s="386"/>
      <c r="GP39" s="386"/>
      <c r="GQ39" s="386"/>
      <c r="GR39" s="386"/>
      <c r="GS39" s="386"/>
      <c r="GT39" s="386"/>
      <c r="GU39" s="386"/>
      <c r="GV39" s="386"/>
      <c r="GW39" s="386"/>
      <c r="GX39" s="386"/>
      <c r="GY39" s="386"/>
      <c r="GZ39" s="386"/>
      <c r="HA39" s="386"/>
      <c r="HB39" s="386"/>
      <c r="HC39" s="386"/>
      <c r="HD39" s="386"/>
      <c r="HE39" s="386"/>
      <c r="HF39" s="386"/>
      <c r="HG39" s="386"/>
      <c r="HH39" s="386"/>
      <c r="HI39" s="386"/>
      <c r="HJ39" s="386"/>
      <c r="HK39" s="386"/>
      <c r="HL39" s="386"/>
      <c r="HM39" s="386"/>
      <c r="HN39" s="386"/>
      <c r="HO39" s="386"/>
      <c r="HP39" s="386"/>
      <c r="HQ39" s="386"/>
      <c r="HR39" s="386"/>
      <c r="HS39" s="386"/>
      <c r="HT39" s="386"/>
      <c r="HU39" s="386"/>
      <c r="HV39" s="386"/>
      <c r="HW39" s="386"/>
      <c r="HX39" s="386"/>
      <c r="HY39" s="386"/>
      <c r="HZ39" s="386"/>
      <c r="IA39" s="386"/>
      <c r="IB39" s="386"/>
      <c r="IC39" s="386"/>
      <c r="ID39" s="386"/>
      <c r="IE39" s="386"/>
      <c r="IF39" s="386"/>
      <c r="IG39" s="386"/>
      <c r="IH39" s="386"/>
      <c r="II39" s="386"/>
      <c r="IJ39" s="386"/>
      <c r="IK39" s="386"/>
      <c r="IL39" s="386"/>
      <c r="IM39" s="386"/>
      <c r="IN39" s="386"/>
      <c r="IO39" s="386"/>
      <c r="IP39" s="386"/>
      <c r="IQ39" s="386"/>
      <c r="IR39" s="386"/>
      <c r="IS39" s="386"/>
      <c r="IT39" s="386"/>
      <c r="IU39" s="386"/>
      <c r="IV39" s="386"/>
    </row>
    <row r="40" spans="1:256" s="384" customFormat="1" ht="13.5" customHeight="1" x14ac:dyDescent="0.2">
      <c r="A40" s="377" t="s">
        <v>802</v>
      </c>
      <c r="B40"/>
      <c r="C40"/>
      <c r="D40"/>
      <c r="E40"/>
      <c r="F40"/>
      <c r="G40"/>
      <c r="H40"/>
      <c r="I40"/>
      <c r="J40" s="23"/>
      <c r="K40" s="385"/>
      <c r="L40" s="378"/>
      <c r="M40" s="378"/>
      <c r="N40" s="378"/>
      <c r="O40" s="378"/>
      <c r="P40" s="378"/>
      <c r="Q40" s="378"/>
      <c r="R40" s="378"/>
      <c r="S40" s="378"/>
      <c r="T40" s="379"/>
      <c r="U40" s="379"/>
      <c r="V40" s="379"/>
      <c r="W40" s="379"/>
      <c r="X40" s="379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6"/>
      <c r="CF40" s="386"/>
      <c r="CG40" s="386"/>
      <c r="CH40" s="386"/>
      <c r="CI40" s="386"/>
      <c r="CJ40" s="386"/>
      <c r="CK40" s="386"/>
      <c r="CL40" s="386"/>
      <c r="CM40" s="386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6"/>
      <c r="DC40" s="386"/>
      <c r="DD40" s="386"/>
      <c r="DE40" s="386"/>
      <c r="DF40" s="386"/>
      <c r="DG40" s="386"/>
      <c r="DH40" s="386"/>
      <c r="DI40" s="386"/>
      <c r="DJ40" s="386"/>
      <c r="DK40" s="386"/>
      <c r="DL40" s="386"/>
      <c r="DM40" s="386"/>
      <c r="DN40" s="386"/>
      <c r="DO40" s="386"/>
      <c r="DP40" s="386"/>
      <c r="DQ40" s="386"/>
      <c r="DR40" s="386"/>
      <c r="DS40" s="386"/>
      <c r="DT40" s="386"/>
      <c r="DU40" s="386"/>
      <c r="DV40" s="386"/>
      <c r="DW40" s="386"/>
      <c r="DX40" s="386"/>
      <c r="DY40" s="386"/>
      <c r="DZ40" s="386"/>
      <c r="EA40" s="386"/>
      <c r="EB40" s="386"/>
      <c r="EC40" s="386"/>
      <c r="ED40" s="386"/>
      <c r="EE40" s="386"/>
      <c r="EF40" s="386"/>
      <c r="EG40" s="386"/>
      <c r="EH40" s="386"/>
      <c r="EI40" s="386"/>
      <c r="EJ40" s="386"/>
      <c r="EK40" s="386"/>
      <c r="EL40" s="386"/>
      <c r="EM40" s="386"/>
      <c r="EN40" s="386"/>
      <c r="EO40" s="386"/>
      <c r="EP40" s="386"/>
      <c r="EQ40" s="386"/>
      <c r="ER40" s="386"/>
      <c r="ES40" s="386"/>
      <c r="ET40" s="386"/>
      <c r="EU40" s="386"/>
      <c r="EV40" s="386"/>
      <c r="EW40" s="386"/>
      <c r="EX40" s="386"/>
      <c r="EY40" s="386"/>
      <c r="EZ40" s="386"/>
      <c r="FA40" s="386"/>
      <c r="FB40" s="386"/>
      <c r="FC40" s="386"/>
      <c r="FD40" s="386"/>
      <c r="FE40" s="386"/>
      <c r="FF40" s="386"/>
      <c r="FG40" s="386"/>
      <c r="FH40" s="386"/>
      <c r="FI40" s="386"/>
      <c r="FJ40" s="386"/>
      <c r="FK40" s="386"/>
      <c r="FL40" s="386"/>
      <c r="FM40" s="386"/>
      <c r="FN40" s="386"/>
      <c r="FO40" s="386"/>
      <c r="FP40" s="386"/>
      <c r="FQ40" s="386"/>
      <c r="FR40" s="386"/>
      <c r="FS40" s="386"/>
      <c r="FT40" s="386"/>
      <c r="FU40" s="386"/>
      <c r="FV40" s="386"/>
      <c r="FW40" s="386"/>
      <c r="FX40" s="386"/>
      <c r="FY40" s="386"/>
      <c r="FZ40" s="386"/>
      <c r="GA40" s="386"/>
      <c r="GB40" s="386"/>
      <c r="GC40" s="386"/>
      <c r="GD40" s="386"/>
      <c r="GE40" s="386"/>
      <c r="GF40" s="386"/>
      <c r="GG40" s="386"/>
      <c r="GH40" s="386"/>
      <c r="GI40" s="386"/>
      <c r="GJ40" s="386"/>
      <c r="GK40" s="386"/>
      <c r="GL40" s="386"/>
      <c r="GM40" s="386"/>
      <c r="GN40" s="386"/>
      <c r="GO40" s="386"/>
      <c r="GP40" s="386"/>
      <c r="GQ40" s="386"/>
      <c r="GR40" s="386"/>
      <c r="GS40" s="386"/>
      <c r="GT40" s="386"/>
      <c r="GU40" s="386"/>
      <c r="GV40" s="386"/>
      <c r="GW40" s="386"/>
      <c r="GX40" s="386"/>
      <c r="GY40" s="386"/>
      <c r="GZ40" s="386"/>
      <c r="HA40" s="386"/>
      <c r="HB40" s="386"/>
      <c r="HC40" s="386"/>
      <c r="HD40" s="386"/>
      <c r="HE40" s="386"/>
      <c r="HF40" s="386"/>
      <c r="HG40" s="386"/>
      <c r="HH40" s="386"/>
      <c r="HI40" s="386"/>
      <c r="HJ40" s="386"/>
      <c r="HK40" s="386"/>
      <c r="HL40" s="386"/>
      <c r="HM40" s="386"/>
      <c r="HN40" s="386"/>
      <c r="HO40" s="386"/>
      <c r="HP40" s="386"/>
      <c r="HQ40" s="386"/>
      <c r="HR40" s="386"/>
      <c r="HS40" s="386"/>
      <c r="HT40" s="386"/>
      <c r="HU40" s="386"/>
      <c r="HV40" s="386"/>
      <c r="HW40" s="386"/>
      <c r="HX40" s="386"/>
      <c r="HY40" s="386"/>
      <c r="HZ40" s="386"/>
      <c r="IA40" s="386"/>
      <c r="IB40" s="386"/>
      <c r="IC40" s="386"/>
      <c r="ID40" s="386"/>
      <c r="IE40" s="386"/>
      <c r="IF40" s="386"/>
      <c r="IG40" s="386"/>
      <c r="IH40" s="386"/>
      <c r="II40" s="386"/>
      <c r="IJ40" s="386"/>
      <c r="IK40" s="386"/>
      <c r="IL40" s="386"/>
      <c r="IM40" s="386"/>
      <c r="IN40" s="386"/>
      <c r="IO40" s="386"/>
      <c r="IP40" s="386"/>
      <c r="IQ40" s="386"/>
      <c r="IR40" s="386"/>
      <c r="IS40" s="386"/>
      <c r="IT40" s="386"/>
      <c r="IU40" s="386"/>
      <c r="IV40" s="386"/>
    </row>
    <row r="41" spans="1:256" s="384" customFormat="1" ht="12.75" customHeight="1" x14ac:dyDescent="0.2">
      <c r="A41" s="386"/>
      <c r="B41"/>
      <c r="C41"/>
      <c r="D41"/>
      <c r="E41"/>
      <c r="F41"/>
      <c r="G41"/>
      <c r="H41"/>
      <c r="I41"/>
      <c r="J41" s="23"/>
      <c r="K41" s="385"/>
      <c r="L41" s="378"/>
      <c r="M41" s="378"/>
      <c r="N41" s="378"/>
      <c r="O41" s="378"/>
      <c r="P41" s="378"/>
      <c r="Q41" s="378"/>
      <c r="R41" s="378"/>
      <c r="S41" s="378"/>
      <c r="T41" s="379"/>
      <c r="U41" s="379"/>
      <c r="V41" s="379"/>
      <c r="W41" s="379"/>
      <c r="X41" s="379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6"/>
      <c r="AZ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Q41" s="386"/>
      <c r="BR41" s="386"/>
      <c r="BS41" s="386"/>
      <c r="BT41" s="386"/>
      <c r="BU41" s="386"/>
      <c r="BV41" s="386"/>
      <c r="BW41" s="386"/>
      <c r="BX41" s="386"/>
      <c r="BY41" s="386"/>
      <c r="BZ41" s="386"/>
      <c r="CA41" s="386"/>
      <c r="CB41" s="386"/>
      <c r="CC41" s="386"/>
      <c r="CD41" s="386"/>
      <c r="CE41" s="386"/>
      <c r="CF41" s="386"/>
      <c r="CG41" s="386"/>
      <c r="CH41" s="386"/>
      <c r="CI41" s="386"/>
      <c r="CJ41" s="386"/>
      <c r="CK41" s="386"/>
      <c r="CL41" s="386"/>
      <c r="CM41" s="386"/>
      <c r="CN41" s="386"/>
      <c r="CO41" s="386"/>
      <c r="CP41" s="386"/>
      <c r="CQ41" s="386"/>
      <c r="CR41" s="386"/>
      <c r="CS41" s="386"/>
      <c r="CT41" s="386"/>
      <c r="CU41" s="386"/>
      <c r="CV41" s="386"/>
      <c r="CW41" s="386"/>
      <c r="CX41" s="386"/>
      <c r="CY41" s="386"/>
      <c r="CZ41" s="386"/>
      <c r="DA41" s="386"/>
      <c r="DB41" s="386"/>
      <c r="DC41" s="386"/>
      <c r="DD41" s="386"/>
      <c r="DE41" s="386"/>
      <c r="DF41" s="386"/>
      <c r="DG41" s="386"/>
      <c r="DH41" s="386"/>
      <c r="DI41" s="386"/>
      <c r="DJ41" s="386"/>
      <c r="DK41" s="386"/>
      <c r="DL41" s="386"/>
      <c r="DM41" s="386"/>
      <c r="DN41" s="386"/>
      <c r="DO41" s="386"/>
      <c r="DP41" s="386"/>
      <c r="DQ41" s="386"/>
      <c r="DR41" s="386"/>
      <c r="DS41" s="386"/>
      <c r="DT41" s="386"/>
      <c r="DU41" s="386"/>
      <c r="DV41" s="386"/>
      <c r="DW41" s="386"/>
      <c r="DX41" s="386"/>
      <c r="DY41" s="386"/>
      <c r="DZ41" s="386"/>
      <c r="EA41" s="386"/>
      <c r="EB41" s="386"/>
      <c r="EC41" s="386"/>
      <c r="ED41" s="386"/>
      <c r="EE41" s="386"/>
      <c r="EF41" s="386"/>
      <c r="EG41" s="386"/>
      <c r="EH41" s="386"/>
      <c r="EI41" s="386"/>
      <c r="EJ41" s="386"/>
      <c r="EK41" s="386"/>
      <c r="EL41" s="386"/>
      <c r="EM41" s="386"/>
      <c r="EN41" s="386"/>
      <c r="EO41" s="386"/>
      <c r="EP41" s="386"/>
      <c r="EQ41" s="386"/>
      <c r="ER41" s="386"/>
      <c r="ES41" s="386"/>
      <c r="ET41" s="386"/>
      <c r="EU41" s="386"/>
      <c r="EV41" s="386"/>
      <c r="EW41" s="386"/>
      <c r="EX41" s="386"/>
      <c r="EY41" s="386"/>
      <c r="EZ41" s="386"/>
      <c r="FA41" s="386"/>
      <c r="FB41" s="386"/>
      <c r="FC41" s="386"/>
      <c r="FD41" s="386"/>
      <c r="FE41" s="386"/>
      <c r="FF41" s="386"/>
      <c r="FG41" s="386"/>
      <c r="FH41" s="386"/>
      <c r="FI41" s="386"/>
      <c r="FJ41" s="386"/>
      <c r="FK41" s="386"/>
      <c r="FL41" s="386"/>
      <c r="FM41" s="386"/>
      <c r="FN41" s="386"/>
      <c r="FO41" s="386"/>
      <c r="FP41" s="386"/>
      <c r="FQ41" s="386"/>
      <c r="FR41" s="386"/>
      <c r="FS41" s="386"/>
      <c r="FT41" s="386"/>
      <c r="FU41" s="386"/>
      <c r="FV41" s="386"/>
      <c r="FW41" s="386"/>
      <c r="FX41" s="386"/>
      <c r="FY41" s="386"/>
      <c r="FZ41" s="386"/>
      <c r="GA41" s="386"/>
      <c r="GB41" s="386"/>
      <c r="GC41" s="386"/>
      <c r="GD41" s="386"/>
      <c r="GE41" s="386"/>
      <c r="GF41" s="386"/>
      <c r="GG41" s="386"/>
      <c r="GH41" s="386"/>
      <c r="GI41" s="386"/>
      <c r="GJ41" s="386"/>
      <c r="GK41" s="386"/>
      <c r="GL41" s="386"/>
      <c r="GM41" s="386"/>
      <c r="GN41" s="386"/>
      <c r="GO41" s="386"/>
      <c r="GP41" s="386"/>
      <c r="GQ41" s="386"/>
      <c r="GR41" s="386"/>
      <c r="GS41" s="386"/>
      <c r="GT41" s="386"/>
      <c r="GU41" s="386"/>
      <c r="GV41" s="386"/>
      <c r="GW41" s="386"/>
      <c r="GX41" s="386"/>
      <c r="GY41" s="386"/>
      <c r="GZ41" s="386"/>
      <c r="HA41" s="386"/>
      <c r="HB41" s="386"/>
      <c r="HC41" s="386"/>
      <c r="HD41" s="386"/>
      <c r="HE41" s="386"/>
      <c r="HF41" s="386"/>
      <c r="HG41" s="386"/>
      <c r="HH41" s="386"/>
      <c r="HI41" s="386"/>
      <c r="HJ41" s="386"/>
      <c r="HK41" s="386"/>
      <c r="HL41" s="386"/>
      <c r="HM41" s="386"/>
      <c r="HN41" s="386"/>
      <c r="HO41" s="386"/>
      <c r="HP41" s="386"/>
      <c r="HQ41" s="386"/>
      <c r="HR41" s="386"/>
      <c r="HS41" s="386"/>
      <c r="HT41" s="386"/>
      <c r="HU41" s="386"/>
      <c r="HV41" s="386"/>
      <c r="HW41" s="386"/>
      <c r="HX41" s="386"/>
      <c r="HY41" s="386"/>
      <c r="HZ41" s="386"/>
      <c r="IA41" s="386"/>
      <c r="IB41" s="386"/>
      <c r="IC41" s="386"/>
      <c r="ID41" s="386"/>
      <c r="IE41" s="386"/>
      <c r="IF41" s="386"/>
      <c r="IG41" s="386"/>
      <c r="IH41" s="386"/>
      <c r="II41" s="386"/>
      <c r="IJ41" s="386"/>
      <c r="IK41" s="386"/>
      <c r="IL41" s="386"/>
      <c r="IM41" s="386"/>
      <c r="IN41" s="386"/>
      <c r="IO41" s="386"/>
      <c r="IP41" s="386"/>
      <c r="IQ41" s="386"/>
      <c r="IR41" s="386"/>
      <c r="IS41" s="386"/>
      <c r="IT41" s="386"/>
      <c r="IU41" s="386"/>
      <c r="IV41" s="386"/>
    </row>
    <row r="42" spans="1:256" ht="12.75" hidden="1" customHeight="1" x14ac:dyDescent="0.2">
      <c r="A42" s="387"/>
      <c r="B42" s="388"/>
      <c r="C42" s="388"/>
      <c r="D42" s="388"/>
      <c r="E42" s="388"/>
      <c r="F42" s="388"/>
      <c r="G42" s="388"/>
      <c r="H42" s="388"/>
      <c r="I42" s="388"/>
      <c r="J42" s="389"/>
      <c r="K42" s="385"/>
      <c r="L42" s="385"/>
      <c r="M42" s="385"/>
      <c r="N42" s="385"/>
      <c r="O42" s="385"/>
      <c r="P42" s="385"/>
      <c r="Q42" s="385"/>
      <c r="R42" s="385"/>
      <c r="S42" s="385"/>
      <c r="T42" s="386"/>
      <c r="U42" s="386"/>
      <c r="V42" s="386"/>
      <c r="W42" s="386"/>
      <c r="X42" s="386"/>
      <c r="Y42" s="386"/>
      <c r="Z42" s="386"/>
      <c r="AA42" s="386"/>
      <c r="AB42" s="386"/>
      <c r="AC42" s="386"/>
      <c r="AD42" s="386"/>
      <c r="AE42" s="386"/>
      <c r="AF42" s="386"/>
      <c r="AG42" s="386"/>
      <c r="AH42" s="386"/>
      <c r="AI42" s="386"/>
      <c r="AJ42" s="386"/>
      <c r="AK42" s="386"/>
      <c r="AL42" s="386"/>
      <c r="AM42" s="386"/>
      <c r="AN42" s="386"/>
      <c r="AO42" s="386"/>
      <c r="AP42" s="386"/>
      <c r="AQ42" s="386"/>
      <c r="AR42" s="386"/>
      <c r="AS42" s="386"/>
      <c r="AT42" s="386"/>
      <c r="AU42" s="386"/>
      <c r="AV42" s="386"/>
      <c r="AW42" s="386"/>
      <c r="AX42" s="386"/>
      <c r="AY42" s="386"/>
      <c r="AZ42" s="386"/>
      <c r="BA42" s="386"/>
      <c r="BB42" s="386"/>
      <c r="BC42" s="386"/>
      <c r="BD42" s="386"/>
      <c r="BE42" s="386"/>
      <c r="BF42" s="386"/>
      <c r="BG42" s="386"/>
      <c r="BH42" s="386"/>
      <c r="BI42" s="386"/>
      <c r="BJ42" s="386"/>
      <c r="BK42" s="386"/>
      <c r="BL42" s="386"/>
      <c r="BM42" s="386"/>
      <c r="BN42" s="386"/>
      <c r="BO42" s="386"/>
      <c r="BP42" s="386"/>
      <c r="BQ42" s="386"/>
      <c r="BR42" s="386"/>
      <c r="BS42" s="386"/>
      <c r="BT42" s="386"/>
      <c r="BU42" s="386"/>
      <c r="BV42" s="386"/>
      <c r="BW42" s="386"/>
      <c r="BX42" s="386"/>
      <c r="BY42" s="386"/>
      <c r="BZ42" s="386"/>
      <c r="CA42" s="386"/>
      <c r="CB42" s="386"/>
      <c r="CC42" s="386"/>
      <c r="CD42" s="386"/>
      <c r="CE42" s="386"/>
      <c r="CF42" s="386"/>
      <c r="CG42" s="386"/>
      <c r="CH42" s="386"/>
      <c r="CI42" s="386"/>
      <c r="CJ42" s="386"/>
      <c r="CK42" s="386"/>
      <c r="CL42" s="386"/>
      <c r="CM42" s="386"/>
      <c r="CN42" s="386"/>
      <c r="CO42" s="386"/>
      <c r="CP42" s="386"/>
      <c r="CQ42" s="386"/>
      <c r="CR42" s="386"/>
      <c r="CS42" s="386"/>
      <c r="CT42" s="386"/>
      <c r="CU42" s="386"/>
      <c r="CV42" s="386"/>
      <c r="CW42" s="386"/>
      <c r="CX42" s="386"/>
      <c r="CY42" s="386"/>
      <c r="CZ42" s="386"/>
      <c r="DA42" s="386"/>
      <c r="DB42" s="386"/>
      <c r="DC42" s="386"/>
      <c r="DD42" s="386"/>
      <c r="DE42" s="386"/>
      <c r="DF42" s="386"/>
      <c r="DG42" s="386"/>
      <c r="DH42" s="386"/>
      <c r="DI42" s="386"/>
      <c r="DJ42" s="386"/>
      <c r="DK42" s="386"/>
      <c r="DL42" s="386"/>
      <c r="DM42" s="386"/>
      <c r="DN42" s="386"/>
      <c r="DO42" s="386"/>
      <c r="DP42" s="386"/>
      <c r="DQ42" s="386"/>
      <c r="DR42" s="386"/>
      <c r="DS42" s="386"/>
      <c r="DT42" s="386"/>
      <c r="DU42" s="386"/>
      <c r="DV42" s="386"/>
      <c r="DW42" s="386"/>
      <c r="DX42" s="386"/>
      <c r="DY42" s="386"/>
      <c r="DZ42" s="386"/>
      <c r="EA42" s="386"/>
      <c r="EB42" s="386"/>
      <c r="EC42" s="386"/>
      <c r="ED42" s="386"/>
      <c r="EE42" s="386"/>
      <c r="EF42" s="386"/>
      <c r="EG42" s="386"/>
      <c r="EH42" s="386"/>
      <c r="EI42" s="386"/>
      <c r="EJ42" s="386"/>
      <c r="EK42" s="386"/>
      <c r="EL42" s="386"/>
      <c r="EM42" s="386"/>
      <c r="EN42" s="386"/>
      <c r="EO42" s="386"/>
      <c r="EP42" s="386"/>
      <c r="EQ42" s="386"/>
      <c r="ER42" s="386"/>
      <c r="ES42" s="386"/>
      <c r="ET42" s="386"/>
      <c r="EU42" s="386"/>
      <c r="EV42" s="386"/>
      <c r="EW42" s="386"/>
      <c r="EX42" s="386"/>
      <c r="EY42" s="386"/>
      <c r="EZ42" s="386"/>
      <c r="FA42" s="386"/>
      <c r="FB42" s="386"/>
      <c r="FC42" s="386"/>
      <c r="FD42" s="386"/>
      <c r="FE42" s="386"/>
      <c r="FF42" s="386"/>
      <c r="FG42" s="386"/>
      <c r="FH42" s="386"/>
      <c r="FI42" s="386"/>
      <c r="FJ42" s="386"/>
      <c r="FK42" s="386"/>
      <c r="FL42" s="386"/>
      <c r="FM42" s="386"/>
      <c r="FN42" s="386"/>
      <c r="FO42" s="386"/>
      <c r="FP42" s="386"/>
      <c r="FQ42" s="386"/>
      <c r="FR42" s="386"/>
      <c r="FS42" s="386"/>
      <c r="FT42" s="386"/>
      <c r="FU42" s="386"/>
      <c r="FV42" s="386"/>
      <c r="FW42" s="386"/>
      <c r="FX42" s="386"/>
      <c r="FY42" s="386"/>
      <c r="FZ42" s="386"/>
      <c r="GA42" s="386"/>
      <c r="GB42" s="386"/>
      <c r="GC42" s="386"/>
      <c r="GD42" s="386"/>
      <c r="GE42" s="386"/>
      <c r="GF42" s="386"/>
      <c r="GG42" s="386"/>
      <c r="GH42" s="386"/>
      <c r="GI42" s="386"/>
      <c r="GJ42" s="386"/>
      <c r="GK42" s="386"/>
      <c r="GL42" s="386"/>
      <c r="GM42" s="386"/>
      <c r="GN42" s="386"/>
      <c r="GO42" s="386"/>
      <c r="GP42" s="386"/>
      <c r="GQ42" s="386"/>
      <c r="GR42" s="386"/>
      <c r="GS42" s="386"/>
      <c r="GT42" s="386"/>
      <c r="GU42" s="386"/>
      <c r="GV42" s="386"/>
      <c r="GW42" s="386"/>
      <c r="GX42" s="386"/>
      <c r="GY42" s="386"/>
      <c r="GZ42" s="386"/>
      <c r="HA42" s="386"/>
      <c r="HB42" s="386"/>
      <c r="HC42" s="386"/>
      <c r="HD42" s="386"/>
      <c r="HE42" s="386"/>
      <c r="HF42" s="386"/>
      <c r="HG42" s="386"/>
      <c r="HH42" s="386"/>
      <c r="HI42" s="386"/>
      <c r="HJ42" s="386"/>
      <c r="HK42" s="386"/>
      <c r="HL42" s="386"/>
      <c r="HM42" s="386"/>
      <c r="HN42" s="386"/>
      <c r="HO42" s="386"/>
      <c r="HP42" s="386"/>
      <c r="HQ42" s="386"/>
      <c r="HR42" s="386"/>
      <c r="HS42" s="386"/>
      <c r="HT42" s="386"/>
      <c r="HU42" s="386"/>
      <c r="HV42" s="386"/>
      <c r="HW42" s="386"/>
      <c r="HX42" s="386"/>
      <c r="HY42" s="386"/>
      <c r="HZ42" s="386"/>
      <c r="IA42" s="386"/>
      <c r="IB42" s="386"/>
      <c r="IC42" s="386"/>
      <c r="ID42" s="386"/>
      <c r="IE42" s="386"/>
      <c r="IF42" s="386"/>
      <c r="IG42" s="386"/>
      <c r="IH42" s="386"/>
      <c r="II42" s="386"/>
      <c r="IJ42" s="386"/>
      <c r="IK42" s="386"/>
      <c r="IL42" s="386"/>
      <c r="IM42" s="386"/>
      <c r="IN42" s="386"/>
      <c r="IO42" s="386"/>
      <c r="IP42" s="386"/>
      <c r="IQ42" s="386"/>
      <c r="IR42" s="386"/>
      <c r="IS42" s="386"/>
      <c r="IT42" s="386"/>
      <c r="IU42" s="386"/>
      <c r="IV42" s="386"/>
    </row>
    <row r="43" spans="1:256" s="334" customFormat="1" ht="12.75" hidden="1" customHeight="1" x14ac:dyDescent="0.2">
      <c r="A43" s="387"/>
      <c r="B43"/>
      <c r="C43"/>
      <c r="D43"/>
      <c r="E43"/>
      <c r="F43"/>
      <c r="G43"/>
      <c r="H43"/>
      <c r="I43"/>
      <c r="J43" s="23"/>
      <c r="K43" s="85"/>
      <c r="L43" s="85"/>
      <c r="M43" s="85"/>
      <c r="N43" s="85"/>
      <c r="O43" s="85"/>
      <c r="P43" s="85"/>
      <c r="Q43" s="85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334" customFormat="1" ht="12.75" hidden="1" customHeight="1" x14ac:dyDescent="0.2">
      <c r="A44" s="349"/>
      <c r="B44"/>
      <c r="C44"/>
      <c r="D44"/>
      <c r="E44"/>
      <c r="F44"/>
      <c r="G44"/>
      <c r="H44"/>
      <c r="I44"/>
      <c r="J44" s="23"/>
      <c r="K44" s="388"/>
      <c r="L44" s="388"/>
      <c r="M44" s="388"/>
      <c r="N44" s="388"/>
      <c r="O44" s="388"/>
      <c r="P44" s="388"/>
      <c r="Q44" s="388"/>
      <c r="R44" s="388"/>
      <c r="S44" s="388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0"/>
      <c r="DU44" s="390"/>
      <c r="DV44" s="390"/>
      <c r="DW44" s="390"/>
      <c r="DX44" s="390"/>
      <c r="DY44" s="390"/>
      <c r="DZ44" s="390"/>
      <c r="EA44" s="390"/>
      <c r="EB44" s="390"/>
      <c r="EC44" s="390"/>
      <c r="ED44" s="390"/>
      <c r="EE44" s="390"/>
      <c r="EF44" s="390"/>
      <c r="EG44" s="390"/>
      <c r="EH44" s="390"/>
      <c r="EI44" s="390"/>
      <c r="EJ44" s="390"/>
      <c r="EK44" s="390"/>
      <c r="EL44" s="390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0"/>
      <c r="FE44" s="390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0"/>
      <c r="FY44" s="390"/>
      <c r="FZ44" s="390"/>
      <c r="GA44" s="390"/>
      <c r="GB44" s="390"/>
      <c r="GC44" s="390"/>
      <c r="GD44" s="390"/>
      <c r="GE44" s="390"/>
      <c r="GF44" s="390"/>
      <c r="GG44" s="390"/>
      <c r="GH44" s="390"/>
      <c r="GI44" s="390"/>
      <c r="GJ44" s="390"/>
      <c r="GK44" s="390"/>
      <c r="GL44" s="390"/>
      <c r="GM44" s="390"/>
      <c r="GN44" s="390"/>
      <c r="GO44" s="390"/>
      <c r="GP44" s="390"/>
      <c r="GQ44" s="390"/>
      <c r="GR44" s="390"/>
      <c r="GS44" s="390"/>
      <c r="GT44" s="390"/>
      <c r="GU44" s="390"/>
      <c r="GV44" s="390"/>
      <c r="GW44" s="390"/>
      <c r="GX44" s="390"/>
      <c r="GY44" s="390"/>
      <c r="GZ44" s="390"/>
      <c r="HA44" s="390"/>
      <c r="HB44" s="390"/>
      <c r="HC44" s="390"/>
      <c r="HD44" s="390"/>
      <c r="HE44" s="390"/>
      <c r="HF44" s="390"/>
      <c r="HG44" s="390"/>
      <c r="HH44" s="390"/>
      <c r="HI44" s="390"/>
      <c r="HJ44" s="390"/>
      <c r="HK44" s="390"/>
      <c r="HL44" s="390"/>
      <c r="HM44" s="390"/>
      <c r="HN44" s="390"/>
      <c r="HO44" s="390"/>
      <c r="HP44" s="390"/>
      <c r="HQ44" s="390"/>
      <c r="HR44" s="390"/>
      <c r="HS44" s="390"/>
      <c r="HT44" s="390"/>
      <c r="HU44" s="390"/>
      <c r="HV44" s="390"/>
      <c r="HW44" s="390"/>
      <c r="HX44" s="390"/>
      <c r="HY44" s="390"/>
      <c r="HZ44" s="390"/>
      <c r="IA44" s="390"/>
      <c r="IB44" s="390"/>
      <c r="IC44" s="390"/>
      <c r="ID44" s="390"/>
      <c r="IE44" s="390"/>
      <c r="IF44" s="390"/>
      <c r="IG44" s="390"/>
      <c r="IH44" s="390"/>
      <c r="II44" s="390"/>
      <c r="IJ44" s="390"/>
      <c r="IK44" s="390"/>
      <c r="IL44" s="390"/>
      <c r="IM44" s="390"/>
      <c r="IN44" s="390"/>
      <c r="IO44" s="390"/>
      <c r="IP44" s="390"/>
      <c r="IQ44" s="390"/>
      <c r="IR44" s="390"/>
      <c r="IS44" s="390"/>
      <c r="IT44" s="390"/>
      <c r="IU44" s="390"/>
      <c r="IV44" s="390"/>
    </row>
    <row r="45" spans="1:256" s="334" customFormat="1" ht="12.75" hidden="1" customHeight="1" x14ac:dyDescent="0.2">
      <c r="A45" s="349"/>
      <c r="B45" s="388"/>
      <c r="C45" s="388"/>
      <c r="D45" s="388"/>
      <c r="E45" s="388"/>
      <c r="F45" s="388"/>
      <c r="G45" s="388"/>
      <c r="H45" s="388"/>
      <c r="I45" s="388"/>
      <c r="J45" s="389"/>
      <c r="K45" s="388"/>
      <c r="L45" s="388"/>
      <c r="M45" s="388"/>
      <c r="N45" s="388"/>
      <c r="O45" s="388"/>
      <c r="P45" s="388"/>
      <c r="Q45" s="388"/>
      <c r="R45" s="388"/>
      <c r="S45" s="388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0"/>
      <c r="AZ45" s="390"/>
      <c r="BA45" s="390"/>
      <c r="BB45" s="390"/>
      <c r="BC45" s="390"/>
      <c r="BD45" s="390"/>
      <c r="BE45" s="390"/>
      <c r="BF45" s="390"/>
      <c r="BG45" s="390"/>
      <c r="BH45" s="390"/>
      <c r="BI45" s="390"/>
      <c r="BJ45" s="390"/>
      <c r="BK45" s="390"/>
      <c r="BL45" s="390"/>
      <c r="BM45" s="390"/>
      <c r="BN45" s="390"/>
      <c r="BO45" s="390"/>
      <c r="BP45" s="390"/>
      <c r="BQ45" s="390"/>
      <c r="BR45" s="390"/>
      <c r="BS45" s="390"/>
      <c r="BT45" s="390"/>
      <c r="BU45" s="390"/>
      <c r="BV45" s="390"/>
      <c r="BW45" s="390"/>
      <c r="BX45" s="390"/>
      <c r="BY45" s="390"/>
      <c r="BZ45" s="390"/>
      <c r="CA45" s="390"/>
      <c r="CB45" s="390"/>
      <c r="CC45" s="390"/>
      <c r="CD45" s="390"/>
      <c r="CE45" s="390"/>
      <c r="CF45" s="390"/>
      <c r="CG45" s="390"/>
      <c r="CH45" s="390"/>
      <c r="CI45" s="390"/>
      <c r="CJ45" s="390"/>
      <c r="CK45" s="390"/>
      <c r="CL45" s="390"/>
      <c r="CM45" s="390"/>
      <c r="CN45" s="390"/>
      <c r="CO45" s="390"/>
      <c r="CP45" s="390"/>
      <c r="CQ45" s="390"/>
      <c r="CR45" s="390"/>
      <c r="CS45" s="390"/>
      <c r="CT45" s="390"/>
      <c r="CU45" s="390"/>
      <c r="CV45" s="390"/>
      <c r="CW45" s="390"/>
      <c r="CX45" s="390"/>
      <c r="CY45" s="390"/>
      <c r="CZ45" s="390"/>
      <c r="DA45" s="390"/>
      <c r="DB45" s="390"/>
      <c r="DC45" s="390"/>
      <c r="DD45" s="390"/>
      <c r="DE45" s="390"/>
      <c r="DF45" s="390"/>
      <c r="DG45" s="390"/>
      <c r="DH45" s="390"/>
      <c r="DI45" s="390"/>
      <c r="DJ45" s="390"/>
      <c r="DK45" s="390"/>
      <c r="DL45" s="390"/>
      <c r="DM45" s="390"/>
      <c r="DN45" s="390"/>
      <c r="DO45" s="390"/>
      <c r="DP45" s="390"/>
      <c r="DQ45" s="390"/>
      <c r="DR45" s="390"/>
      <c r="DS45" s="390"/>
      <c r="DT45" s="390"/>
      <c r="DU45" s="390"/>
      <c r="DV45" s="390"/>
      <c r="DW45" s="390"/>
      <c r="DX45" s="390"/>
      <c r="DY45" s="390"/>
      <c r="DZ45" s="390"/>
      <c r="EA45" s="390"/>
      <c r="EB45" s="390"/>
      <c r="EC45" s="390"/>
      <c r="ED45" s="390"/>
      <c r="EE45" s="390"/>
      <c r="EF45" s="390"/>
      <c r="EG45" s="390"/>
      <c r="EH45" s="390"/>
      <c r="EI45" s="390"/>
      <c r="EJ45" s="390"/>
      <c r="EK45" s="390"/>
      <c r="EL45" s="390"/>
      <c r="EM45" s="390"/>
      <c r="EN45" s="390"/>
      <c r="EO45" s="390"/>
      <c r="EP45" s="390"/>
      <c r="EQ45" s="390"/>
      <c r="ER45" s="390"/>
      <c r="ES45" s="390"/>
      <c r="ET45" s="390"/>
      <c r="EU45" s="390"/>
      <c r="EV45" s="390"/>
      <c r="EW45" s="390"/>
      <c r="EX45" s="390"/>
      <c r="EY45" s="390"/>
      <c r="EZ45" s="390"/>
      <c r="FA45" s="390"/>
      <c r="FB45" s="390"/>
      <c r="FC45" s="390"/>
      <c r="FD45" s="390"/>
      <c r="FE45" s="390"/>
      <c r="FF45" s="390"/>
      <c r="FG45" s="390"/>
      <c r="FH45" s="390"/>
      <c r="FI45" s="390"/>
      <c r="FJ45" s="390"/>
      <c r="FK45" s="390"/>
      <c r="FL45" s="390"/>
      <c r="FM45" s="390"/>
      <c r="FN45" s="390"/>
      <c r="FO45" s="390"/>
      <c r="FP45" s="390"/>
      <c r="FQ45" s="390"/>
      <c r="FR45" s="390"/>
      <c r="FS45" s="390"/>
      <c r="FT45" s="390"/>
      <c r="FU45" s="390"/>
      <c r="FV45" s="390"/>
      <c r="FW45" s="390"/>
      <c r="FX45" s="390"/>
      <c r="FY45" s="390"/>
      <c r="FZ45" s="390"/>
      <c r="GA45" s="390"/>
      <c r="GB45" s="390"/>
      <c r="GC45" s="390"/>
      <c r="GD45" s="390"/>
      <c r="GE45" s="390"/>
      <c r="GF45" s="390"/>
      <c r="GG45" s="390"/>
      <c r="GH45" s="390"/>
      <c r="GI45" s="390"/>
      <c r="GJ45" s="390"/>
      <c r="GK45" s="390"/>
      <c r="GL45" s="390"/>
      <c r="GM45" s="390"/>
      <c r="GN45" s="390"/>
      <c r="GO45" s="390"/>
      <c r="GP45" s="390"/>
      <c r="GQ45" s="390"/>
      <c r="GR45" s="390"/>
      <c r="GS45" s="390"/>
      <c r="GT45" s="390"/>
      <c r="GU45" s="390"/>
      <c r="GV45" s="390"/>
      <c r="GW45" s="390"/>
      <c r="GX45" s="390"/>
      <c r="GY45" s="390"/>
      <c r="GZ45" s="390"/>
      <c r="HA45" s="390"/>
      <c r="HB45" s="390"/>
      <c r="HC45" s="390"/>
      <c r="HD45" s="390"/>
      <c r="HE45" s="390"/>
      <c r="HF45" s="390"/>
      <c r="HG45" s="390"/>
      <c r="HH45" s="390"/>
      <c r="HI45" s="390"/>
      <c r="HJ45" s="390"/>
      <c r="HK45" s="390"/>
      <c r="HL45" s="390"/>
      <c r="HM45" s="390"/>
      <c r="HN45" s="390"/>
      <c r="HO45" s="390"/>
      <c r="HP45" s="390"/>
      <c r="HQ45" s="390"/>
      <c r="HR45" s="390"/>
      <c r="HS45" s="390"/>
      <c r="HT45" s="390"/>
      <c r="HU45" s="390"/>
      <c r="HV45" s="390"/>
      <c r="HW45" s="390"/>
      <c r="HX45" s="390"/>
      <c r="HY45" s="390"/>
      <c r="HZ45" s="390"/>
      <c r="IA45" s="390"/>
      <c r="IB45" s="390"/>
      <c r="IC45" s="390"/>
      <c r="ID45" s="390"/>
      <c r="IE45" s="390"/>
      <c r="IF45" s="390"/>
      <c r="IG45" s="390"/>
      <c r="IH45" s="390"/>
      <c r="II45" s="390"/>
      <c r="IJ45" s="390"/>
      <c r="IK45" s="390"/>
      <c r="IL45" s="390"/>
      <c r="IM45" s="390"/>
      <c r="IN45" s="390"/>
      <c r="IO45" s="390"/>
      <c r="IP45" s="390"/>
      <c r="IQ45" s="390"/>
      <c r="IR45" s="390"/>
      <c r="IS45" s="390"/>
      <c r="IT45" s="390"/>
      <c r="IU45" s="390"/>
      <c r="IV45" s="390"/>
    </row>
    <row r="46" spans="1:256" s="334" customFormat="1" ht="12.75" hidden="1" customHeight="1" x14ac:dyDescent="0.2">
      <c r="A46" s="349"/>
      <c r="B46" s="388"/>
      <c r="C46" s="388"/>
      <c r="D46" s="388"/>
      <c r="E46" s="388"/>
      <c r="F46" s="388"/>
      <c r="G46" s="388"/>
      <c r="H46" s="388"/>
      <c r="I46" s="388"/>
      <c r="J46" s="389"/>
      <c r="K46" s="388"/>
      <c r="L46" s="388"/>
      <c r="M46" s="388"/>
      <c r="N46" s="388"/>
      <c r="O46" s="388"/>
      <c r="P46" s="388"/>
      <c r="Q46" s="388"/>
      <c r="R46" s="388"/>
      <c r="S46" s="388"/>
      <c r="T46" s="390"/>
      <c r="U46" s="390"/>
      <c r="V46" s="390"/>
      <c r="W46" s="390"/>
      <c r="X46" s="390"/>
      <c r="Y46" s="390"/>
      <c r="Z46" s="390"/>
      <c r="AA46" s="390"/>
      <c r="AB46" s="390"/>
      <c r="AC46" s="390"/>
      <c r="AD46" s="390"/>
      <c r="AE46" s="390"/>
      <c r="AF46" s="390"/>
      <c r="AG46" s="390"/>
      <c r="AH46" s="390"/>
      <c r="AI46" s="390"/>
      <c r="AJ46" s="390"/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0"/>
      <c r="AZ46" s="390"/>
      <c r="BA46" s="390"/>
      <c r="BB46" s="390"/>
      <c r="BC46" s="390"/>
      <c r="BD46" s="390"/>
      <c r="BE46" s="390"/>
      <c r="BF46" s="390"/>
      <c r="BG46" s="390"/>
      <c r="BH46" s="390"/>
      <c r="BI46" s="390"/>
      <c r="BJ46" s="390"/>
      <c r="BK46" s="390"/>
      <c r="BL46" s="390"/>
      <c r="BM46" s="390"/>
      <c r="BN46" s="390"/>
      <c r="BO46" s="390"/>
      <c r="BP46" s="390"/>
      <c r="BQ46" s="390"/>
      <c r="BR46" s="390"/>
      <c r="BS46" s="390"/>
      <c r="BT46" s="390"/>
      <c r="BU46" s="390"/>
      <c r="BV46" s="390"/>
      <c r="BW46" s="390"/>
      <c r="BX46" s="390"/>
      <c r="BY46" s="390"/>
      <c r="BZ46" s="390"/>
      <c r="CA46" s="390"/>
      <c r="CB46" s="390"/>
      <c r="CC46" s="390"/>
      <c r="CD46" s="390"/>
      <c r="CE46" s="390"/>
      <c r="CF46" s="390"/>
      <c r="CG46" s="390"/>
      <c r="CH46" s="390"/>
      <c r="CI46" s="390"/>
      <c r="CJ46" s="390"/>
      <c r="CK46" s="390"/>
      <c r="CL46" s="390"/>
      <c r="CM46" s="390"/>
      <c r="CN46" s="390"/>
      <c r="CO46" s="390"/>
      <c r="CP46" s="390"/>
      <c r="CQ46" s="390"/>
      <c r="CR46" s="390"/>
      <c r="CS46" s="390"/>
      <c r="CT46" s="390"/>
      <c r="CU46" s="390"/>
      <c r="CV46" s="390"/>
      <c r="CW46" s="390"/>
      <c r="CX46" s="390"/>
      <c r="CY46" s="390"/>
      <c r="CZ46" s="390"/>
      <c r="DA46" s="390"/>
      <c r="DB46" s="390"/>
      <c r="DC46" s="390"/>
      <c r="DD46" s="390"/>
      <c r="DE46" s="390"/>
      <c r="DF46" s="390"/>
      <c r="DG46" s="390"/>
      <c r="DH46" s="390"/>
      <c r="DI46" s="390"/>
      <c r="DJ46" s="390"/>
      <c r="DK46" s="390"/>
      <c r="DL46" s="390"/>
      <c r="DM46" s="390"/>
      <c r="DN46" s="390"/>
      <c r="DO46" s="390"/>
      <c r="DP46" s="390"/>
      <c r="DQ46" s="390"/>
      <c r="DR46" s="390"/>
      <c r="DS46" s="390"/>
      <c r="DT46" s="390"/>
      <c r="DU46" s="390"/>
      <c r="DV46" s="390"/>
      <c r="DW46" s="390"/>
      <c r="DX46" s="390"/>
      <c r="DY46" s="390"/>
      <c r="DZ46" s="390"/>
      <c r="EA46" s="390"/>
      <c r="EB46" s="390"/>
      <c r="EC46" s="390"/>
      <c r="ED46" s="390"/>
      <c r="EE46" s="390"/>
      <c r="EF46" s="390"/>
      <c r="EG46" s="390"/>
      <c r="EH46" s="390"/>
      <c r="EI46" s="390"/>
      <c r="EJ46" s="390"/>
      <c r="EK46" s="390"/>
      <c r="EL46" s="390"/>
      <c r="EM46" s="390"/>
      <c r="EN46" s="390"/>
      <c r="EO46" s="390"/>
      <c r="EP46" s="390"/>
      <c r="EQ46" s="390"/>
      <c r="ER46" s="390"/>
      <c r="ES46" s="390"/>
      <c r="ET46" s="390"/>
      <c r="EU46" s="390"/>
      <c r="EV46" s="390"/>
      <c r="EW46" s="390"/>
      <c r="EX46" s="390"/>
      <c r="EY46" s="390"/>
      <c r="EZ46" s="390"/>
      <c r="FA46" s="390"/>
      <c r="FB46" s="390"/>
      <c r="FC46" s="390"/>
      <c r="FD46" s="390"/>
      <c r="FE46" s="390"/>
      <c r="FF46" s="390"/>
      <c r="FG46" s="390"/>
      <c r="FH46" s="390"/>
      <c r="FI46" s="390"/>
      <c r="FJ46" s="390"/>
      <c r="FK46" s="390"/>
      <c r="FL46" s="390"/>
      <c r="FM46" s="390"/>
      <c r="FN46" s="390"/>
      <c r="FO46" s="390"/>
      <c r="FP46" s="390"/>
      <c r="FQ46" s="390"/>
      <c r="FR46" s="390"/>
      <c r="FS46" s="390"/>
      <c r="FT46" s="390"/>
      <c r="FU46" s="390"/>
      <c r="FV46" s="390"/>
      <c r="FW46" s="390"/>
      <c r="FX46" s="390"/>
      <c r="FY46" s="390"/>
      <c r="FZ46" s="390"/>
      <c r="GA46" s="390"/>
      <c r="GB46" s="390"/>
      <c r="GC46" s="390"/>
      <c r="GD46" s="390"/>
      <c r="GE46" s="390"/>
      <c r="GF46" s="390"/>
      <c r="GG46" s="390"/>
      <c r="GH46" s="390"/>
      <c r="GI46" s="390"/>
      <c r="GJ46" s="390"/>
      <c r="GK46" s="390"/>
      <c r="GL46" s="390"/>
      <c r="GM46" s="390"/>
      <c r="GN46" s="390"/>
      <c r="GO46" s="390"/>
      <c r="GP46" s="390"/>
      <c r="GQ46" s="390"/>
      <c r="GR46" s="390"/>
      <c r="GS46" s="390"/>
      <c r="GT46" s="390"/>
      <c r="GU46" s="390"/>
      <c r="GV46" s="390"/>
      <c r="GW46" s="390"/>
      <c r="GX46" s="390"/>
      <c r="GY46" s="390"/>
      <c r="GZ46" s="390"/>
      <c r="HA46" s="390"/>
      <c r="HB46" s="390"/>
      <c r="HC46" s="390"/>
      <c r="HD46" s="390"/>
      <c r="HE46" s="390"/>
      <c r="HF46" s="390"/>
      <c r="HG46" s="390"/>
      <c r="HH46" s="390"/>
      <c r="HI46" s="390"/>
      <c r="HJ46" s="390"/>
      <c r="HK46" s="390"/>
      <c r="HL46" s="390"/>
      <c r="HM46" s="390"/>
      <c r="HN46" s="390"/>
      <c r="HO46" s="390"/>
      <c r="HP46" s="390"/>
      <c r="HQ46" s="390"/>
      <c r="HR46" s="390"/>
      <c r="HS46" s="390"/>
      <c r="HT46" s="390"/>
      <c r="HU46" s="390"/>
      <c r="HV46" s="390"/>
      <c r="HW46" s="390"/>
      <c r="HX46" s="390"/>
      <c r="HY46" s="390"/>
      <c r="HZ46" s="390"/>
      <c r="IA46" s="390"/>
      <c r="IB46" s="390"/>
      <c r="IC46" s="390"/>
      <c r="ID46" s="390"/>
      <c r="IE46" s="390"/>
      <c r="IF46" s="390"/>
      <c r="IG46" s="390"/>
      <c r="IH46" s="390"/>
      <c r="II46" s="390"/>
      <c r="IJ46" s="390"/>
      <c r="IK46" s="390"/>
      <c r="IL46" s="390"/>
      <c r="IM46" s="390"/>
      <c r="IN46" s="390"/>
      <c r="IO46" s="390"/>
      <c r="IP46" s="390"/>
      <c r="IQ46" s="390"/>
      <c r="IR46" s="390"/>
      <c r="IS46" s="390"/>
      <c r="IT46" s="390"/>
      <c r="IU46" s="390"/>
      <c r="IV46" s="390"/>
    </row>
    <row r="47" spans="1:256" s="334" customFormat="1" ht="12.75" hidden="1" customHeight="1" x14ac:dyDescent="0.2">
      <c r="A47" s="391"/>
      <c r="B47" s="388"/>
      <c r="C47" s="388"/>
      <c r="D47" s="388"/>
      <c r="E47" s="388"/>
      <c r="F47" s="388"/>
      <c r="G47" s="388"/>
      <c r="H47" s="388"/>
      <c r="I47" s="388"/>
      <c r="J47" s="389"/>
      <c r="K47" s="388"/>
      <c r="L47" s="388"/>
      <c r="M47" s="388"/>
      <c r="N47" s="388"/>
      <c r="O47" s="388"/>
      <c r="P47" s="388"/>
      <c r="Q47" s="388"/>
      <c r="R47" s="388"/>
      <c r="S47" s="388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390"/>
      <c r="AG47" s="390"/>
      <c r="AH47" s="390"/>
      <c r="AI47" s="390"/>
      <c r="AJ47" s="390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0"/>
      <c r="AZ47" s="390"/>
      <c r="BA47" s="390"/>
      <c r="BB47" s="390"/>
      <c r="BC47" s="390"/>
      <c r="BD47" s="390"/>
      <c r="BE47" s="390"/>
      <c r="BF47" s="390"/>
      <c r="BG47" s="390"/>
      <c r="BH47" s="390"/>
      <c r="BI47" s="390"/>
      <c r="BJ47" s="390"/>
      <c r="BK47" s="390"/>
      <c r="BL47" s="390"/>
      <c r="BM47" s="390"/>
      <c r="BN47" s="390"/>
      <c r="BO47" s="390"/>
      <c r="BP47" s="390"/>
      <c r="BQ47" s="390"/>
      <c r="BR47" s="390"/>
      <c r="BS47" s="390"/>
      <c r="BT47" s="390"/>
      <c r="BU47" s="390"/>
      <c r="BV47" s="390"/>
      <c r="BW47" s="390"/>
      <c r="BX47" s="390"/>
      <c r="BY47" s="390"/>
      <c r="BZ47" s="390"/>
      <c r="CA47" s="390"/>
      <c r="CB47" s="390"/>
      <c r="CC47" s="390"/>
      <c r="CD47" s="390"/>
      <c r="CE47" s="390"/>
      <c r="CF47" s="390"/>
      <c r="CG47" s="390"/>
      <c r="CH47" s="390"/>
      <c r="CI47" s="390"/>
      <c r="CJ47" s="390"/>
      <c r="CK47" s="390"/>
      <c r="CL47" s="390"/>
      <c r="CM47" s="390"/>
      <c r="CN47" s="390"/>
      <c r="CO47" s="390"/>
      <c r="CP47" s="390"/>
      <c r="CQ47" s="390"/>
      <c r="CR47" s="390"/>
      <c r="CS47" s="390"/>
      <c r="CT47" s="390"/>
      <c r="CU47" s="390"/>
      <c r="CV47" s="390"/>
      <c r="CW47" s="390"/>
      <c r="CX47" s="390"/>
      <c r="CY47" s="390"/>
      <c r="CZ47" s="390"/>
      <c r="DA47" s="390"/>
      <c r="DB47" s="390"/>
      <c r="DC47" s="390"/>
      <c r="DD47" s="390"/>
      <c r="DE47" s="390"/>
      <c r="DF47" s="390"/>
      <c r="DG47" s="390"/>
      <c r="DH47" s="390"/>
      <c r="DI47" s="390"/>
      <c r="DJ47" s="390"/>
      <c r="DK47" s="390"/>
      <c r="DL47" s="390"/>
      <c r="DM47" s="390"/>
      <c r="DN47" s="390"/>
      <c r="DO47" s="390"/>
      <c r="DP47" s="390"/>
      <c r="DQ47" s="390"/>
      <c r="DR47" s="390"/>
      <c r="DS47" s="390"/>
      <c r="DT47" s="390"/>
      <c r="DU47" s="390"/>
      <c r="DV47" s="390"/>
      <c r="DW47" s="390"/>
      <c r="DX47" s="390"/>
      <c r="DY47" s="390"/>
      <c r="DZ47" s="390"/>
      <c r="EA47" s="390"/>
      <c r="EB47" s="390"/>
      <c r="EC47" s="390"/>
      <c r="ED47" s="390"/>
      <c r="EE47" s="390"/>
      <c r="EF47" s="390"/>
      <c r="EG47" s="390"/>
      <c r="EH47" s="390"/>
      <c r="EI47" s="390"/>
      <c r="EJ47" s="390"/>
      <c r="EK47" s="390"/>
      <c r="EL47" s="390"/>
      <c r="EM47" s="390"/>
      <c r="EN47" s="390"/>
      <c r="EO47" s="390"/>
      <c r="EP47" s="390"/>
      <c r="EQ47" s="390"/>
      <c r="ER47" s="390"/>
      <c r="ES47" s="390"/>
      <c r="ET47" s="390"/>
      <c r="EU47" s="390"/>
      <c r="EV47" s="390"/>
      <c r="EW47" s="390"/>
      <c r="EX47" s="390"/>
      <c r="EY47" s="390"/>
      <c r="EZ47" s="390"/>
      <c r="FA47" s="390"/>
      <c r="FB47" s="390"/>
      <c r="FC47" s="390"/>
      <c r="FD47" s="390"/>
      <c r="FE47" s="390"/>
      <c r="FF47" s="390"/>
      <c r="FG47" s="390"/>
      <c r="FH47" s="390"/>
      <c r="FI47" s="390"/>
      <c r="FJ47" s="390"/>
      <c r="FK47" s="390"/>
      <c r="FL47" s="390"/>
      <c r="FM47" s="390"/>
      <c r="FN47" s="390"/>
      <c r="FO47" s="390"/>
      <c r="FP47" s="390"/>
      <c r="FQ47" s="390"/>
      <c r="FR47" s="390"/>
      <c r="FS47" s="390"/>
      <c r="FT47" s="390"/>
      <c r="FU47" s="390"/>
      <c r="FV47" s="390"/>
      <c r="FW47" s="390"/>
      <c r="FX47" s="390"/>
      <c r="FY47" s="390"/>
      <c r="FZ47" s="390"/>
      <c r="GA47" s="390"/>
      <c r="GB47" s="390"/>
      <c r="GC47" s="390"/>
      <c r="GD47" s="390"/>
      <c r="GE47" s="390"/>
      <c r="GF47" s="390"/>
      <c r="GG47" s="390"/>
      <c r="GH47" s="390"/>
      <c r="GI47" s="390"/>
      <c r="GJ47" s="390"/>
      <c r="GK47" s="390"/>
      <c r="GL47" s="390"/>
      <c r="GM47" s="390"/>
      <c r="GN47" s="390"/>
      <c r="GO47" s="390"/>
      <c r="GP47" s="390"/>
      <c r="GQ47" s="390"/>
      <c r="GR47" s="390"/>
      <c r="GS47" s="390"/>
      <c r="GT47" s="390"/>
      <c r="GU47" s="390"/>
      <c r="GV47" s="390"/>
      <c r="GW47" s="390"/>
      <c r="GX47" s="390"/>
      <c r="GY47" s="390"/>
      <c r="GZ47" s="390"/>
      <c r="HA47" s="390"/>
      <c r="HB47" s="390"/>
      <c r="HC47" s="390"/>
      <c r="HD47" s="390"/>
      <c r="HE47" s="390"/>
      <c r="HF47" s="390"/>
      <c r="HG47" s="390"/>
      <c r="HH47" s="390"/>
      <c r="HI47" s="390"/>
      <c r="HJ47" s="390"/>
      <c r="HK47" s="390"/>
      <c r="HL47" s="390"/>
      <c r="HM47" s="390"/>
      <c r="HN47" s="390"/>
      <c r="HO47" s="390"/>
      <c r="HP47" s="390"/>
      <c r="HQ47" s="390"/>
      <c r="HR47" s="390"/>
      <c r="HS47" s="390"/>
      <c r="HT47" s="390"/>
      <c r="HU47" s="390"/>
      <c r="HV47" s="390"/>
      <c r="HW47" s="390"/>
      <c r="HX47" s="390"/>
      <c r="HY47" s="390"/>
      <c r="HZ47" s="390"/>
      <c r="IA47" s="390"/>
      <c r="IB47" s="390"/>
      <c r="IC47" s="390"/>
      <c r="ID47" s="390"/>
      <c r="IE47" s="390"/>
      <c r="IF47" s="390"/>
      <c r="IG47" s="390"/>
      <c r="IH47" s="390"/>
      <c r="II47" s="390"/>
      <c r="IJ47" s="390"/>
      <c r="IK47" s="390"/>
      <c r="IL47" s="390"/>
      <c r="IM47" s="390"/>
      <c r="IN47" s="390"/>
      <c r="IO47" s="390"/>
      <c r="IP47" s="390"/>
      <c r="IQ47" s="390"/>
      <c r="IR47" s="390"/>
      <c r="IS47" s="390"/>
      <c r="IT47" s="390"/>
      <c r="IU47" s="390"/>
      <c r="IV47" s="390"/>
    </row>
    <row r="48" spans="1:256" s="334" customFormat="1" ht="12.75" hidden="1" customHeight="1" x14ac:dyDescent="0.2">
      <c r="A48" s="391"/>
      <c r="B48" s="388"/>
      <c r="C48" s="388"/>
      <c r="D48" s="388"/>
      <c r="E48" s="388"/>
      <c r="F48" s="388"/>
      <c r="G48" s="388"/>
      <c r="H48" s="388"/>
      <c r="I48" s="388"/>
      <c r="J48" s="389"/>
      <c r="K48" s="388"/>
      <c r="L48" s="388"/>
      <c r="M48" s="388"/>
      <c r="N48" s="388"/>
      <c r="O48" s="388"/>
      <c r="P48" s="388"/>
      <c r="Q48" s="388"/>
      <c r="R48" s="388"/>
      <c r="S48" s="388"/>
      <c r="T48" s="390"/>
      <c r="U48" s="390"/>
      <c r="V48" s="390"/>
      <c r="W48" s="390"/>
      <c r="X48" s="390"/>
      <c r="Y48" s="390"/>
      <c r="Z48" s="390"/>
      <c r="AA48" s="390"/>
      <c r="AB48" s="390"/>
      <c r="AC48" s="390"/>
      <c r="AD48" s="390"/>
      <c r="AE48" s="390"/>
      <c r="AF48" s="390"/>
      <c r="AG48" s="390"/>
      <c r="AH48" s="390"/>
      <c r="AI48" s="390"/>
      <c r="AJ48" s="390"/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0"/>
      <c r="AZ48" s="390"/>
      <c r="BA48" s="390"/>
      <c r="BB48" s="390"/>
      <c r="BC48" s="390"/>
      <c r="BD48" s="390"/>
      <c r="BE48" s="390"/>
      <c r="BF48" s="390"/>
      <c r="BG48" s="390"/>
      <c r="BH48" s="390"/>
      <c r="BI48" s="390"/>
      <c r="BJ48" s="390"/>
      <c r="BK48" s="390"/>
      <c r="BL48" s="390"/>
      <c r="BM48" s="390"/>
      <c r="BN48" s="390"/>
      <c r="BO48" s="390"/>
      <c r="BP48" s="390"/>
      <c r="BQ48" s="390"/>
      <c r="BR48" s="390"/>
      <c r="BS48" s="390"/>
      <c r="BT48" s="390"/>
      <c r="BU48" s="390"/>
      <c r="BV48" s="390"/>
      <c r="BW48" s="390"/>
      <c r="BX48" s="390"/>
      <c r="BY48" s="390"/>
      <c r="BZ48" s="390"/>
      <c r="CA48" s="390"/>
      <c r="CB48" s="390"/>
      <c r="CC48" s="390"/>
      <c r="CD48" s="390"/>
      <c r="CE48" s="390"/>
      <c r="CF48" s="390"/>
      <c r="CG48" s="390"/>
      <c r="CH48" s="390"/>
      <c r="CI48" s="390"/>
      <c r="CJ48" s="390"/>
      <c r="CK48" s="390"/>
      <c r="CL48" s="390"/>
      <c r="CM48" s="390"/>
      <c r="CN48" s="390"/>
      <c r="CO48" s="390"/>
      <c r="CP48" s="390"/>
      <c r="CQ48" s="390"/>
      <c r="CR48" s="390"/>
      <c r="CS48" s="390"/>
      <c r="CT48" s="390"/>
      <c r="CU48" s="390"/>
      <c r="CV48" s="390"/>
      <c r="CW48" s="390"/>
      <c r="CX48" s="390"/>
      <c r="CY48" s="390"/>
      <c r="CZ48" s="390"/>
      <c r="DA48" s="390"/>
      <c r="DB48" s="390"/>
      <c r="DC48" s="390"/>
      <c r="DD48" s="390"/>
      <c r="DE48" s="390"/>
      <c r="DF48" s="390"/>
      <c r="DG48" s="390"/>
      <c r="DH48" s="390"/>
      <c r="DI48" s="390"/>
      <c r="DJ48" s="390"/>
      <c r="DK48" s="390"/>
      <c r="DL48" s="390"/>
      <c r="DM48" s="390"/>
      <c r="DN48" s="390"/>
      <c r="DO48" s="390"/>
      <c r="DP48" s="390"/>
      <c r="DQ48" s="390"/>
      <c r="DR48" s="390"/>
      <c r="DS48" s="390"/>
      <c r="DT48" s="390"/>
      <c r="DU48" s="390"/>
      <c r="DV48" s="390"/>
      <c r="DW48" s="390"/>
      <c r="DX48" s="390"/>
      <c r="DY48" s="390"/>
      <c r="DZ48" s="390"/>
      <c r="EA48" s="390"/>
      <c r="EB48" s="390"/>
      <c r="EC48" s="390"/>
      <c r="ED48" s="390"/>
      <c r="EE48" s="390"/>
      <c r="EF48" s="390"/>
      <c r="EG48" s="390"/>
      <c r="EH48" s="390"/>
      <c r="EI48" s="390"/>
      <c r="EJ48" s="390"/>
      <c r="EK48" s="390"/>
      <c r="EL48" s="390"/>
      <c r="EM48" s="390"/>
      <c r="EN48" s="390"/>
      <c r="EO48" s="390"/>
      <c r="EP48" s="390"/>
      <c r="EQ48" s="390"/>
      <c r="ER48" s="390"/>
      <c r="ES48" s="390"/>
      <c r="ET48" s="390"/>
      <c r="EU48" s="390"/>
      <c r="EV48" s="390"/>
      <c r="EW48" s="390"/>
      <c r="EX48" s="390"/>
      <c r="EY48" s="390"/>
      <c r="EZ48" s="390"/>
      <c r="FA48" s="390"/>
      <c r="FB48" s="390"/>
      <c r="FC48" s="390"/>
      <c r="FD48" s="390"/>
      <c r="FE48" s="390"/>
      <c r="FF48" s="390"/>
      <c r="FG48" s="390"/>
      <c r="FH48" s="390"/>
      <c r="FI48" s="390"/>
      <c r="FJ48" s="390"/>
      <c r="FK48" s="390"/>
      <c r="FL48" s="390"/>
      <c r="FM48" s="390"/>
      <c r="FN48" s="390"/>
      <c r="FO48" s="390"/>
      <c r="FP48" s="390"/>
      <c r="FQ48" s="390"/>
      <c r="FR48" s="390"/>
      <c r="FS48" s="390"/>
      <c r="FT48" s="390"/>
      <c r="FU48" s="390"/>
      <c r="FV48" s="390"/>
      <c r="FW48" s="390"/>
      <c r="FX48" s="390"/>
      <c r="FY48" s="390"/>
      <c r="FZ48" s="390"/>
      <c r="GA48" s="390"/>
      <c r="GB48" s="390"/>
      <c r="GC48" s="390"/>
      <c r="GD48" s="390"/>
      <c r="GE48" s="390"/>
      <c r="GF48" s="390"/>
      <c r="GG48" s="390"/>
      <c r="GH48" s="390"/>
      <c r="GI48" s="390"/>
      <c r="GJ48" s="390"/>
      <c r="GK48" s="390"/>
      <c r="GL48" s="390"/>
      <c r="GM48" s="390"/>
      <c r="GN48" s="390"/>
      <c r="GO48" s="390"/>
      <c r="GP48" s="390"/>
      <c r="GQ48" s="390"/>
      <c r="GR48" s="390"/>
      <c r="GS48" s="390"/>
      <c r="GT48" s="390"/>
      <c r="GU48" s="390"/>
      <c r="GV48" s="390"/>
      <c r="GW48" s="390"/>
      <c r="GX48" s="390"/>
      <c r="GY48" s="390"/>
      <c r="GZ48" s="390"/>
      <c r="HA48" s="390"/>
      <c r="HB48" s="390"/>
      <c r="HC48" s="390"/>
      <c r="HD48" s="390"/>
      <c r="HE48" s="390"/>
      <c r="HF48" s="390"/>
      <c r="HG48" s="390"/>
      <c r="HH48" s="390"/>
      <c r="HI48" s="390"/>
      <c r="HJ48" s="390"/>
      <c r="HK48" s="390"/>
      <c r="HL48" s="390"/>
      <c r="HM48" s="390"/>
      <c r="HN48" s="390"/>
      <c r="HO48" s="390"/>
      <c r="HP48" s="390"/>
      <c r="HQ48" s="390"/>
      <c r="HR48" s="390"/>
      <c r="HS48" s="390"/>
      <c r="HT48" s="390"/>
      <c r="HU48" s="390"/>
      <c r="HV48" s="390"/>
      <c r="HW48" s="390"/>
      <c r="HX48" s="390"/>
      <c r="HY48" s="390"/>
      <c r="HZ48" s="390"/>
      <c r="IA48" s="390"/>
      <c r="IB48" s="390"/>
      <c r="IC48" s="390"/>
      <c r="ID48" s="390"/>
      <c r="IE48" s="390"/>
      <c r="IF48" s="390"/>
      <c r="IG48" s="390"/>
      <c r="IH48" s="390"/>
      <c r="II48" s="390"/>
      <c r="IJ48" s="390"/>
      <c r="IK48" s="390"/>
      <c r="IL48" s="390"/>
      <c r="IM48" s="390"/>
      <c r="IN48" s="390"/>
      <c r="IO48" s="390"/>
      <c r="IP48" s="390"/>
      <c r="IQ48" s="390"/>
      <c r="IR48" s="390"/>
      <c r="IS48" s="390"/>
      <c r="IT48" s="390"/>
      <c r="IU48" s="390"/>
      <c r="IV48" s="390"/>
    </row>
    <row r="49" spans="1:256" s="392" customFormat="1" ht="11.25" hidden="1" customHeight="1" x14ac:dyDescent="0.2">
      <c r="A49" s="391"/>
      <c r="B49" s="388"/>
      <c r="C49" s="388"/>
      <c r="D49" s="388"/>
      <c r="E49" s="388"/>
      <c r="F49" s="388"/>
      <c r="G49" s="388"/>
      <c r="H49" s="388"/>
      <c r="I49" s="388"/>
      <c r="J49" s="389"/>
      <c r="K49" s="388"/>
      <c r="L49" s="388"/>
      <c r="M49" s="388"/>
      <c r="N49" s="388"/>
      <c r="O49" s="388"/>
      <c r="P49" s="388"/>
      <c r="Q49" s="388"/>
      <c r="R49" s="388"/>
      <c r="S49" s="388"/>
      <c r="T49" s="390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390"/>
      <c r="EF49" s="390"/>
      <c r="EG49" s="390"/>
      <c r="EH49" s="390"/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390"/>
      <c r="FJ49" s="390"/>
      <c r="FK49" s="390"/>
      <c r="FL49" s="390"/>
      <c r="FM49" s="390"/>
      <c r="FN49" s="390"/>
      <c r="FO49" s="390"/>
      <c r="FP49" s="390"/>
      <c r="FQ49" s="390"/>
      <c r="FR49" s="390"/>
      <c r="FS49" s="390"/>
      <c r="FT49" s="390"/>
      <c r="FU49" s="390"/>
      <c r="FV49" s="390"/>
      <c r="FW49" s="390"/>
      <c r="FX49" s="390"/>
      <c r="FY49" s="390"/>
      <c r="FZ49" s="390"/>
      <c r="GA49" s="390"/>
      <c r="GB49" s="390"/>
      <c r="GC49" s="390"/>
      <c r="GD49" s="390"/>
      <c r="GE49" s="390"/>
      <c r="GF49" s="390"/>
      <c r="GG49" s="390"/>
      <c r="GH49" s="390"/>
      <c r="GI49" s="390"/>
      <c r="GJ49" s="390"/>
      <c r="GK49" s="390"/>
      <c r="GL49" s="390"/>
      <c r="GM49" s="390"/>
      <c r="GN49" s="390"/>
      <c r="GO49" s="390"/>
      <c r="GP49" s="390"/>
      <c r="GQ49" s="390"/>
      <c r="GR49" s="390"/>
      <c r="GS49" s="390"/>
      <c r="GT49" s="390"/>
      <c r="GU49" s="390"/>
      <c r="GV49" s="390"/>
      <c r="GW49" s="390"/>
      <c r="GX49" s="390"/>
      <c r="GY49" s="390"/>
      <c r="GZ49" s="390"/>
      <c r="HA49" s="390"/>
      <c r="HB49" s="390"/>
      <c r="HC49" s="390"/>
      <c r="HD49" s="390"/>
      <c r="HE49" s="390"/>
      <c r="HF49" s="390"/>
      <c r="HG49" s="390"/>
      <c r="HH49" s="390"/>
      <c r="HI49" s="390"/>
      <c r="HJ49" s="390"/>
      <c r="HK49" s="390"/>
      <c r="HL49" s="390"/>
      <c r="HM49" s="390"/>
      <c r="HN49" s="390"/>
      <c r="HO49" s="390"/>
      <c r="HP49" s="390"/>
      <c r="HQ49" s="390"/>
      <c r="HR49" s="390"/>
      <c r="HS49" s="390"/>
      <c r="HT49" s="390"/>
      <c r="HU49" s="390"/>
      <c r="HV49" s="390"/>
      <c r="HW49" s="390"/>
      <c r="HX49" s="390"/>
      <c r="HY49" s="390"/>
      <c r="HZ49" s="390"/>
      <c r="IA49" s="390"/>
      <c r="IB49" s="390"/>
      <c r="IC49" s="390"/>
      <c r="ID49" s="390"/>
      <c r="IE49" s="390"/>
      <c r="IF49" s="390"/>
      <c r="IG49" s="390"/>
      <c r="IH49" s="390"/>
      <c r="II49" s="390"/>
      <c r="IJ49" s="390"/>
      <c r="IK49" s="390"/>
      <c r="IL49" s="390"/>
      <c r="IM49" s="390"/>
      <c r="IN49" s="390"/>
      <c r="IO49" s="390"/>
      <c r="IP49" s="390"/>
      <c r="IQ49" s="390"/>
      <c r="IR49" s="390"/>
      <c r="IS49" s="390"/>
      <c r="IT49" s="390"/>
      <c r="IU49" s="390"/>
      <c r="IV49" s="390"/>
    </row>
    <row r="50" spans="1:256" s="392" customFormat="1" ht="11.25" hidden="1" customHeight="1" x14ac:dyDescent="0.2">
      <c r="A50" s="349"/>
      <c r="B50" s="349"/>
      <c r="C50" s="349"/>
      <c r="D50" s="349"/>
      <c r="E50" s="349"/>
      <c r="F50" s="349"/>
      <c r="G50" s="349"/>
      <c r="H50" s="349"/>
      <c r="I50" s="349"/>
      <c r="J50" s="350"/>
      <c r="K50" s="393"/>
      <c r="L50" s="393"/>
      <c r="M50" s="393"/>
      <c r="N50" s="393"/>
      <c r="O50" s="393"/>
      <c r="P50" s="393"/>
      <c r="Q50" s="393"/>
      <c r="R50" s="349"/>
      <c r="S50" s="349"/>
      <c r="T50" s="349"/>
      <c r="U50" s="349"/>
      <c r="V50" s="349"/>
      <c r="W50" s="349"/>
      <c r="X50" s="349"/>
      <c r="Y50" s="349"/>
      <c r="Z50" s="349"/>
      <c r="AA50" s="349"/>
      <c r="AB50" s="349"/>
      <c r="AC50" s="349"/>
      <c r="AD50" s="349"/>
      <c r="AE50" s="349"/>
      <c r="AF50" s="349"/>
      <c r="AG50" s="349"/>
      <c r="AH50" s="349"/>
      <c r="AI50" s="349"/>
      <c r="AJ50" s="349"/>
      <c r="AK50" s="349"/>
      <c r="AL50" s="349"/>
      <c r="AM50" s="349"/>
      <c r="AN50" s="349"/>
      <c r="AO50" s="349"/>
      <c r="AP50" s="349"/>
      <c r="AQ50" s="349"/>
      <c r="AR50" s="349"/>
      <c r="AS50" s="349"/>
      <c r="AT50" s="349"/>
      <c r="AU50" s="349"/>
      <c r="AV50" s="349"/>
      <c r="AW50" s="349"/>
      <c r="AX50" s="349"/>
      <c r="AY50" s="349"/>
      <c r="AZ50" s="349"/>
      <c r="BA50" s="349"/>
      <c r="BB50" s="349"/>
      <c r="BC50" s="349"/>
      <c r="BD50" s="349"/>
      <c r="BE50" s="349"/>
      <c r="BF50" s="349"/>
      <c r="BG50" s="349"/>
      <c r="BH50" s="349"/>
      <c r="BI50" s="349"/>
      <c r="BJ50" s="349"/>
      <c r="BK50" s="349"/>
      <c r="BL50" s="349"/>
      <c r="BM50" s="349"/>
      <c r="BN50" s="349"/>
      <c r="BO50" s="349"/>
      <c r="BP50" s="349"/>
      <c r="BQ50" s="349"/>
      <c r="BR50" s="349"/>
      <c r="BS50" s="349"/>
      <c r="BT50" s="349"/>
      <c r="BU50" s="349"/>
      <c r="BV50" s="349"/>
      <c r="BW50" s="349"/>
      <c r="BX50" s="349"/>
      <c r="BY50" s="349"/>
      <c r="BZ50" s="349"/>
      <c r="CA50" s="349"/>
      <c r="CB50" s="349"/>
      <c r="CC50" s="349"/>
      <c r="CD50" s="349"/>
      <c r="CE50" s="349"/>
      <c r="CF50" s="349"/>
      <c r="CG50" s="349"/>
      <c r="CH50" s="349"/>
      <c r="CI50" s="349"/>
      <c r="CJ50" s="349"/>
      <c r="CK50" s="349"/>
      <c r="CL50" s="349"/>
      <c r="CM50" s="349"/>
      <c r="CN50" s="349"/>
      <c r="CO50" s="349"/>
      <c r="CP50" s="349"/>
      <c r="CQ50" s="349"/>
      <c r="CR50" s="349"/>
      <c r="CS50" s="349"/>
      <c r="CT50" s="349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49"/>
      <c r="DR50" s="349"/>
      <c r="DS50" s="349"/>
      <c r="DT50" s="349"/>
      <c r="DU50" s="349"/>
      <c r="DV50" s="349"/>
      <c r="DW50" s="349"/>
      <c r="DX50" s="349"/>
      <c r="DY50" s="349"/>
      <c r="DZ50" s="349"/>
      <c r="EA50" s="349"/>
      <c r="EB50" s="349"/>
      <c r="EC50" s="349"/>
      <c r="ED50" s="349"/>
      <c r="EE50" s="349"/>
      <c r="EF50" s="349"/>
      <c r="EG50" s="349"/>
      <c r="EH50" s="349"/>
      <c r="EI50" s="349"/>
      <c r="EJ50" s="349"/>
      <c r="EK50" s="349"/>
      <c r="EL50" s="349"/>
      <c r="EM50" s="349"/>
      <c r="EN50" s="349"/>
      <c r="EO50" s="349"/>
      <c r="EP50" s="349"/>
      <c r="EQ50" s="349"/>
      <c r="ER50" s="349"/>
      <c r="ES50" s="349"/>
      <c r="ET50" s="349"/>
      <c r="EU50" s="349"/>
      <c r="EV50" s="349"/>
      <c r="EW50" s="349"/>
      <c r="EX50" s="349"/>
      <c r="EY50" s="349"/>
      <c r="EZ50" s="349"/>
      <c r="FA50" s="349"/>
      <c r="FB50" s="349"/>
      <c r="FC50" s="349"/>
      <c r="FD50" s="349"/>
      <c r="FE50" s="349"/>
      <c r="FF50" s="349"/>
      <c r="FG50" s="349"/>
      <c r="FH50" s="349"/>
      <c r="FI50" s="349"/>
      <c r="FJ50" s="349"/>
      <c r="FK50" s="349"/>
      <c r="FL50" s="349"/>
      <c r="FM50" s="349"/>
      <c r="FN50" s="349"/>
      <c r="FO50" s="349"/>
      <c r="FP50" s="349"/>
      <c r="FQ50" s="349"/>
      <c r="FR50" s="349"/>
      <c r="FS50" s="349"/>
      <c r="FT50" s="349"/>
      <c r="FU50" s="349"/>
      <c r="FV50" s="349"/>
      <c r="FW50" s="349"/>
      <c r="FX50" s="349"/>
      <c r="FY50" s="349"/>
      <c r="FZ50" s="349"/>
      <c r="GA50" s="349"/>
      <c r="GB50" s="349"/>
      <c r="GC50" s="349"/>
      <c r="GD50" s="349"/>
      <c r="GE50" s="349"/>
      <c r="GF50" s="349"/>
      <c r="GG50" s="349"/>
      <c r="GH50" s="349"/>
      <c r="GI50" s="349"/>
      <c r="GJ50" s="349"/>
      <c r="GK50" s="349"/>
      <c r="GL50" s="349"/>
      <c r="GM50" s="349"/>
      <c r="GN50" s="349"/>
      <c r="GO50" s="349"/>
      <c r="GP50" s="349"/>
      <c r="GQ50" s="349"/>
      <c r="GR50" s="349"/>
      <c r="GS50" s="349"/>
      <c r="GT50" s="349"/>
      <c r="GU50" s="349"/>
      <c r="GV50" s="349"/>
      <c r="GW50" s="349"/>
      <c r="GX50" s="349"/>
      <c r="GY50" s="349"/>
      <c r="GZ50" s="349"/>
      <c r="HA50" s="349"/>
      <c r="HB50" s="349"/>
      <c r="HC50" s="349"/>
      <c r="HD50" s="349"/>
      <c r="HE50" s="349"/>
      <c r="HF50" s="349"/>
      <c r="HG50" s="349"/>
      <c r="HH50" s="349"/>
      <c r="HI50" s="349"/>
      <c r="HJ50" s="349"/>
      <c r="HK50" s="349"/>
      <c r="HL50" s="349"/>
      <c r="HM50" s="349"/>
      <c r="HN50" s="349"/>
      <c r="HO50" s="349"/>
      <c r="HP50" s="349"/>
      <c r="HQ50" s="349"/>
      <c r="HR50" s="349"/>
      <c r="HS50" s="349"/>
      <c r="HT50" s="349"/>
      <c r="HU50" s="349"/>
      <c r="HV50" s="349"/>
      <c r="HW50" s="349"/>
      <c r="HX50" s="349"/>
      <c r="HY50" s="349"/>
      <c r="HZ50" s="349"/>
      <c r="IA50" s="349"/>
      <c r="IB50" s="349"/>
      <c r="IC50" s="349"/>
      <c r="ID50" s="349"/>
      <c r="IE50" s="349"/>
      <c r="IF50" s="349"/>
      <c r="IG50" s="349"/>
      <c r="IH50" s="349"/>
      <c r="II50" s="349"/>
      <c r="IJ50" s="349"/>
      <c r="IK50" s="349"/>
      <c r="IL50" s="349"/>
      <c r="IM50" s="349"/>
      <c r="IN50" s="349"/>
      <c r="IO50" s="349"/>
      <c r="IP50" s="349"/>
      <c r="IQ50" s="349"/>
      <c r="IR50" s="349"/>
      <c r="IS50" s="349"/>
      <c r="IT50" s="349"/>
      <c r="IU50" s="349"/>
      <c r="IV50" s="349"/>
    </row>
    <row r="51" spans="1:256" ht="12.75" hidden="1" customHeight="1" x14ac:dyDescent="0.2">
      <c r="A51" s="349"/>
      <c r="B51" s="349"/>
      <c r="C51" s="349"/>
      <c r="D51" s="349"/>
      <c r="E51" s="349"/>
      <c r="F51" s="349"/>
      <c r="G51" s="349"/>
      <c r="H51" s="349"/>
      <c r="I51" s="349"/>
      <c r="J51" s="350"/>
      <c r="K51" s="393"/>
      <c r="L51" s="393"/>
      <c r="M51" s="393"/>
      <c r="N51" s="393"/>
      <c r="O51" s="393"/>
      <c r="P51" s="393"/>
      <c r="Q51" s="393"/>
      <c r="R51" s="349"/>
      <c r="S51" s="349"/>
      <c r="T51" s="349"/>
      <c r="U51" s="349"/>
      <c r="V51" s="349"/>
      <c r="W51" s="349"/>
      <c r="X51" s="349"/>
      <c r="Y51" s="349"/>
      <c r="Z51" s="349"/>
      <c r="AA51" s="349"/>
      <c r="AB51" s="349"/>
      <c r="AC51" s="349"/>
      <c r="AD51" s="349"/>
      <c r="AE51" s="349"/>
      <c r="AF51" s="349"/>
      <c r="AG51" s="349"/>
      <c r="AH51" s="349"/>
      <c r="AI51" s="349"/>
      <c r="AJ51" s="349"/>
      <c r="AK51" s="349"/>
      <c r="AL51" s="349"/>
      <c r="AM51" s="349"/>
      <c r="AN51" s="349"/>
      <c r="AO51" s="349"/>
      <c r="AP51" s="349"/>
      <c r="AQ51" s="349"/>
      <c r="AR51" s="349"/>
      <c r="AS51" s="349"/>
      <c r="AT51" s="349"/>
      <c r="AU51" s="349"/>
      <c r="AV51" s="349"/>
      <c r="AW51" s="349"/>
      <c r="AX51" s="349"/>
      <c r="AY51" s="349"/>
      <c r="AZ51" s="349"/>
      <c r="BA51" s="349"/>
      <c r="BB51" s="349"/>
      <c r="BC51" s="349"/>
      <c r="BD51" s="349"/>
      <c r="BE51" s="349"/>
      <c r="BF51" s="349"/>
      <c r="BG51" s="349"/>
      <c r="BH51" s="349"/>
      <c r="BI51" s="349"/>
      <c r="BJ51" s="349"/>
      <c r="BK51" s="349"/>
      <c r="BL51" s="349"/>
      <c r="BM51" s="349"/>
      <c r="BN51" s="349"/>
      <c r="BO51" s="349"/>
      <c r="BP51" s="349"/>
      <c r="BQ51" s="349"/>
      <c r="BR51" s="349"/>
      <c r="BS51" s="349"/>
      <c r="BT51" s="349"/>
      <c r="BU51" s="349"/>
      <c r="BV51" s="349"/>
      <c r="BW51" s="349"/>
      <c r="BX51" s="349"/>
      <c r="BY51" s="349"/>
      <c r="BZ51" s="349"/>
      <c r="CA51" s="349"/>
      <c r="CB51" s="349"/>
      <c r="CC51" s="349"/>
      <c r="CD51" s="349"/>
      <c r="CE51" s="349"/>
      <c r="CF51" s="349"/>
      <c r="CG51" s="349"/>
      <c r="CH51" s="349"/>
      <c r="CI51" s="349"/>
      <c r="CJ51" s="349"/>
      <c r="CK51" s="349"/>
      <c r="CL51" s="349"/>
      <c r="CM51" s="349"/>
      <c r="CN51" s="349"/>
      <c r="CO51" s="349"/>
      <c r="CP51" s="349"/>
      <c r="CQ51" s="349"/>
      <c r="CR51" s="349"/>
      <c r="CS51" s="349"/>
      <c r="CT51" s="349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49"/>
      <c r="DR51" s="349"/>
      <c r="DS51" s="349"/>
      <c r="DT51" s="349"/>
      <c r="DU51" s="349"/>
      <c r="DV51" s="349"/>
      <c r="DW51" s="349"/>
      <c r="DX51" s="349"/>
      <c r="DY51" s="349"/>
      <c r="DZ51" s="349"/>
      <c r="EA51" s="349"/>
      <c r="EB51" s="349"/>
      <c r="EC51" s="349"/>
      <c r="ED51" s="349"/>
      <c r="EE51" s="349"/>
      <c r="EF51" s="349"/>
      <c r="EG51" s="349"/>
      <c r="EH51" s="349"/>
      <c r="EI51" s="349"/>
      <c r="EJ51" s="349"/>
      <c r="EK51" s="349"/>
      <c r="EL51" s="349"/>
      <c r="EM51" s="349"/>
      <c r="EN51" s="349"/>
      <c r="EO51" s="349"/>
      <c r="EP51" s="349"/>
      <c r="EQ51" s="349"/>
      <c r="ER51" s="349"/>
      <c r="ES51" s="349"/>
      <c r="ET51" s="349"/>
      <c r="EU51" s="349"/>
      <c r="EV51" s="349"/>
      <c r="EW51" s="349"/>
      <c r="EX51" s="349"/>
      <c r="EY51" s="349"/>
      <c r="EZ51" s="349"/>
      <c r="FA51" s="349"/>
      <c r="FB51" s="349"/>
      <c r="FC51" s="349"/>
      <c r="FD51" s="349"/>
      <c r="FE51" s="349"/>
      <c r="FF51" s="349"/>
      <c r="FG51" s="349"/>
      <c r="FH51" s="349"/>
      <c r="FI51" s="349"/>
      <c r="FJ51" s="349"/>
      <c r="FK51" s="349"/>
      <c r="FL51" s="349"/>
      <c r="FM51" s="349"/>
      <c r="FN51" s="349"/>
      <c r="FO51" s="349"/>
      <c r="FP51" s="349"/>
      <c r="FQ51" s="349"/>
      <c r="FR51" s="349"/>
      <c r="FS51" s="349"/>
      <c r="FT51" s="349"/>
      <c r="FU51" s="349"/>
      <c r="FV51" s="349"/>
      <c r="FW51" s="349"/>
      <c r="FX51" s="349"/>
      <c r="FY51" s="349"/>
      <c r="FZ51" s="349"/>
      <c r="GA51" s="349"/>
      <c r="GB51" s="349"/>
      <c r="GC51" s="349"/>
      <c r="GD51" s="349"/>
      <c r="GE51" s="349"/>
      <c r="GF51" s="349"/>
      <c r="GG51" s="349"/>
      <c r="GH51" s="349"/>
      <c r="GI51" s="349"/>
      <c r="GJ51" s="349"/>
      <c r="GK51" s="349"/>
      <c r="GL51" s="349"/>
      <c r="GM51" s="349"/>
      <c r="GN51" s="349"/>
      <c r="GO51" s="349"/>
      <c r="GP51" s="349"/>
      <c r="GQ51" s="349"/>
      <c r="GR51" s="349"/>
      <c r="GS51" s="349"/>
      <c r="GT51" s="349"/>
      <c r="GU51" s="349"/>
      <c r="GV51" s="349"/>
      <c r="GW51" s="349"/>
      <c r="GX51" s="349"/>
      <c r="GY51" s="349"/>
      <c r="GZ51" s="349"/>
      <c r="HA51" s="349"/>
      <c r="HB51" s="349"/>
      <c r="HC51" s="349"/>
      <c r="HD51" s="349"/>
      <c r="HE51" s="349"/>
      <c r="HF51" s="349"/>
      <c r="HG51" s="349"/>
      <c r="HH51" s="349"/>
      <c r="HI51" s="349"/>
      <c r="HJ51" s="349"/>
      <c r="HK51" s="349"/>
      <c r="HL51" s="349"/>
      <c r="HM51" s="349"/>
      <c r="HN51" s="349"/>
      <c r="HO51" s="349"/>
      <c r="HP51" s="349"/>
      <c r="HQ51" s="349"/>
      <c r="HR51" s="349"/>
      <c r="HS51" s="349"/>
      <c r="HT51" s="349"/>
      <c r="HU51" s="349"/>
      <c r="HV51" s="349"/>
      <c r="HW51" s="349"/>
      <c r="HX51" s="349"/>
      <c r="HY51" s="349"/>
      <c r="HZ51" s="349"/>
      <c r="IA51" s="349"/>
      <c r="IB51" s="349"/>
      <c r="IC51" s="349"/>
      <c r="ID51" s="349"/>
      <c r="IE51" s="349"/>
      <c r="IF51" s="349"/>
      <c r="IG51" s="349"/>
      <c r="IH51" s="349"/>
      <c r="II51" s="349"/>
      <c r="IJ51" s="349"/>
      <c r="IK51" s="349"/>
      <c r="IL51" s="349"/>
      <c r="IM51" s="349"/>
      <c r="IN51" s="349"/>
      <c r="IO51" s="349"/>
      <c r="IP51" s="349"/>
      <c r="IQ51" s="349"/>
      <c r="IR51" s="349"/>
      <c r="IS51" s="349"/>
      <c r="IT51" s="349"/>
      <c r="IU51" s="349"/>
      <c r="IV51" s="349"/>
    </row>
    <row r="52" spans="1:256" ht="12.75" hidden="1" customHeight="1" x14ac:dyDescent="0.2"/>
    <row r="53" spans="1:256" ht="12.75" hidden="1" customHeight="1" x14ac:dyDescent="0.2">
      <c r="J53"/>
      <c r="K53"/>
      <c r="L53"/>
      <c r="M53"/>
      <c r="N53"/>
      <c r="O53"/>
      <c r="P53"/>
      <c r="Q53"/>
    </row>
    <row r="54" spans="1:256" ht="12.75" hidden="1" customHeight="1" x14ac:dyDescent="0.2">
      <c r="J54"/>
      <c r="K54"/>
      <c r="L54"/>
      <c r="M54"/>
      <c r="N54"/>
      <c r="O54"/>
      <c r="P54"/>
      <c r="Q54"/>
    </row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</sheetData>
  <mergeCells count="4">
    <mergeCell ref="B3:C3"/>
    <mergeCell ref="E3:F3"/>
    <mergeCell ref="B4:C4"/>
    <mergeCell ref="E4:F4"/>
  </mergeCells>
  <conditionalFormatting sqref="L14:U16 N35:U37 L35:M36 L21:U21">
    <cfRule type="cellIs" dxfId="51" priority="24" stopIfTrue="1" operator="lessThan">
      <formula>0</formula>
    </cfRule>
  </conditionalFormatting>
  <conditionalFormatting sqref="J14:J16 E14:E16 B14:B16 G14:H16">
    <cfRule type="cellIs" dxfId="50" priority="23" stopIfTrue="1" operator="lessThan">
      <formula>0</formula>
    </cfRule>
  </conditionalFormatting>
  <conditionalFormatting sqref="L8:U12">
    <cfRule type="cellIs" dxfId="49" priority="22" stopIfTrue="1" operator="lessThan">
      <formula>0</formula>
    </cfRule>
  </conditionalFormatting>
  <conditionalFormatting sqref="J8:J12 E8:E12 B8:B12 G8:H12">
    <cfRule type="cellIs" dxfId="48" priority="21" stopIfTrue="1" operator="lessThan">
      <formula>0</formula>
    </cfRule>
  </conditionalFormatting>
  <conditionalFormatting sqref="L17:U17">
    <cfRule type="cellIs" dxfId="47" priority="20" stopIfTrue="1" operator="lessThan">
      <formula>0</formula>
    </cfRule>
  </conditionalFormatting>
  <conditionalFormatting sqref="J17 E17 B17 G17:H17">
    <cfRule type="cellIs" dxfId="46" priority="19" stopIfTrue="1" operator="lessThan">
      <formula>0</formula>
    </cfRule>
  </conditionalFormatting>
  <conditionalFormatting sqref="L13:U13">
    <cfRule type="cellIs" dxfId="45" priority="18" stopIfTrue="1" operator="lessThan">
      <formula>0</formula>
    </cfRule>
  </conditionalFormatting>
  <conditionalFormatting sqref="J13 E13 B13 G13:H13">
    <cfRule type="cellIs" dxfId="44" priority="17" stopIfTrue="1" operator="lessThan">
      <formula>0</formula>
    </cfRule>
  </conditionalFormatting>
  <conditionalFormatting sqref="L18:U18">
    <cfRule type="cellIs" dxfId="43" priority="16" stopIfTrue="1" operator="lessThan">
      <formula>0</formula>
    </cfRule>
  </conditionalFormatting>
  <conditionalFormatting sqref="J18 E18 B18 G18:H18">
    <cfRule type="cellIs" dxfId="42" priority="15" stopIfTrue="1" operator="lessThan">
      <formula>0</formula>
    </cfRule>
  </conditionalFormatting>
  <conditionalFormatting sqref="L28:U30">
    <cfRule type="cellIs" dxfId="41" priority="14" stopIfTrue="1" operator="lessThan">
      <formula>0</formula>
    </cfRule>
  </conditionalFormatting>
  <conditionalFormatting sqref="J28:J30 E28:E30 B28:B30 G28:H30">
    <cfRule type="cellIs" dxfId="40" priority="13" stopIfTrue="1" operator="lessThan">
      <formula>0</formula>
    </cfRule>
  </conditionalFormatting>
  <conditionalFormatting sqref="L22:U26">
    <cfRule type="cellIs" dxfId="39" priority="12" stopIfTrue="1" operator="lessThan">
      <formula>0</formula>
    </cfRule>
  </conditionalFormatting>
  <conditionalFormatting sqref="J22:J26 E22:E26 B22:B26 G22:H26">
    <cfRule type="cellIs" dxfId="38" priority="11" stopIfTrue="1" operator="lessThan">
      <formula>0</formula>
    </cfRule>
  </conditionalFormatting>
  <conditionalFormatting sqref="L31:U31">
    <cfRule type="cellIs" dxfId="37" priority="10" stopIfTrue="1" operator="lessThan">
      <formula>0</formula>
    </cfRule>
  </conditionalFormatting>
  <conditionalFormatting sqref="J31 E31 B31 G31:H31">
    <cfRule type="cellIs" dxfId="36" priority="9" stopIfTrue="1" operator="lessThan">
      <formula>0</formula>
    </cfRule>
  </conditionalFormatting>
  <conditionalFormatting sqref="L27:U27">
    <cfRule type="cellIs" dxfId="35" priority="8" stopIfTrue="1" operator="lessThan">
      <formula>0</formula>
    </cfRule>
  </conditionalFormatting>
  <conditionalFormatting sqref="J27 E27 B27 G27:H27">
    <cfRule type="cellIs" dxfId="34" priority="7" stopIfTrue="1" operator="lessThan">
      <formula>0</formula>
    </cfRule>
  </conditionalFormatting>
  <conditionalFormatting sqref="L32:U32">
    <cfRule type="cellIs" dxfId="33" priority="6" stopIfTrue="1" operator="lessThan">
      <formula>0</formula>
    </cfRule>
  </conditionalFormatting>
  <conditionalFormatting sqref="J32 E32 B32 G32:H32">
    <cfRule type="cellIs" dxfId="32" priority="5" stopIfTrue="1" operator="lessThan">
      <formula>0</formula>
    </cfRule>
  </conditionalFormatting>
  <conditionalFormatting sqref="L19:U20">
    <cfRule type="cellIs" dxfId="31" priority="4" stopIfTrue="1" operator="lessThan">
      <formula>0</formula>
    </cfRule>
  </conditionalFormatting>
  <conditionalFormatting sqref="J19:J20 E19:E20 B19:B20 G19:H20">
    <cfRule type="cellIs" dxfId="30" priority="3" stopIfTrue="1" operator="lessThan">
      <formula>0</formula>
    </cfRule>
  </conditionalFormatting>
  <conditionalFormatting sqref="L33:U34">
    <cfRule type="cellIs" dxfId="29" priority="2" stopIfTrue="1" operator="lessThan">
      <formula>0</formula>
    </cfRule>
  </conditionalFormatting>
  <conditionalFormatting sqref="J33:J34 E33:E34 B33:B34 G33:H34">
    <cfRule type="cellIs" dxfId="28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WVL70"/>
  <sheetViews>
    <sheetView showGridLines="0" zoomScaleNormal="100" workbookViewId="0"/>
  </sheetViews>
  <sheetFormatPr defaultColWidth="0" defaultRowHeight="0" customHeight="1" zeroHeight="1" x14ac:dyDescent="0.2"/>
  <cols>
    <col min="1" max="1" width="3.85546875" style="394" customWidth="1"/>
    <col min="2" max="2" width="58.42578125" style="394" customWidth="1"/>
    <col min="3" max="3" width="27.7109375" style="414" customWidth="1"/>
    <col min="4" max="4" width="12.42578125" style="271" customWidth="1"/>
    <col min="5" max="5" width="9.28515625" style="271" hidden="1" customWidth="1"/>
    <col min="6" max="256" width="53.42578125" style="394" hidden="1"/>
    <col min="257" max="257" width="3.85546875" style="394" hidden="1" customWidth="1"/>
    <col min="258" max="258" width="58.42578125" style="394" hidden="1" customWidth="1"/>
    <col min="259" max="259" width="27.7109375" style="394" hidden="1" customWidth="1"/>
    <col min="260" max="260" width="12.42578125" style="394" hidden="1" customWidth="1"/>
    <col min="261" max="261" width="53.42578125" style="394" hidden="1" customWidth="1"/>
    <col min="262" max="512" width="53.42578125" style="394" hidden="1"/>
    <col min="513" max="513" width="3.85546875" style="394" hidden="1" customWidth="1"/>
    <col min="514" max="514" width="58.42578125" style="394" hidden="1" customWidth="1"/>
    <col min="515" max="515" width="27.7109375" style="394" hidden="1" customWidth="1"/>
    <col min="516" max="516" width="12.42578125" style="394" hidden="1" customWidth="1"/>
    <col min="517" max="517" width="53.42578125" style="394" hidden="1" customWidth="1"/>
    <col min="518" max="768" width="53.42578125" style="394" hidden="1"/>
    <col min="769" max="769" width="3.85546875" style="394" hidden="1" customWidth="1"/>
    <col min="770" max="770" width="58.42578125" style="394" hidden="1" customWidth="1"/>
    <col min="771" max="771" width="27.7109375" style="394" hidden="1" customWidth="1"/>
    <col min="772" max="772" width="12.42578125" style="394" hidden="1" customWidth="1"/>
    <col min="773" max="773" width="53.42578125" style="394" hidden="1" customWidth="1"/>
    <col min="774" max="1024" width="53.42578125" style="394" hidden="1"/>
    <col min="1025" max="1025" width="3.85546875" style="394" hidden="1" customWidth="1"/>
    <col min="1026" max="1026" width="58.42578125" style="394" hidden="1" customWidth="1"/>
    <col min="1027" max="1027" width="27.7109375" style="394" hidden="1" customWidth="1"/>
    <col min="1028" max="1028" width="12.42578125" style="394" hidden="1" customWidth="1"/>
    <col min="1029" max="1029" width="53.42578125" style="394" hidden="1" customWidth="1"/>
    <col min="1030" max="1280" width="53.42578125" style="394" hidden="1"/>
    <col min="1281" max="1281" width="3.85546875" style="394" hidden="1" customWidth="1"/>
    <col min="1282" max="1282" width="58.42578125" style="394" hidden="1" customWidth="1"/>
    <col min="1283" max="1283" width="27.7109375" style="394" hidden="1" customWidth="1"/>
    <col min="1284" max="1284" width="12.42578125" style="394" hidden="1" customWidth="1"/>
    <col min="1285" max="1285" width="53.42578125" style="394" hidden="1" customWidth="1"/>
    <col min="1286" max="1536" width="53.42578125" style="394" hidden="1"/>
    <col min="1537" max="1537" width="3.85546875" style="394" hidden="1" customWidth="1"/>
    <col min="1538" max="1538" width="58.42578125" style="394" hidden="1" customWidth="1"/>
    <col min="1539" max="1539" width="27.7109375" style="394" hidden="1" customWidth="1"/>
    <col min="1540" max="1540" width="12.42578125" style="394" hidden="1" customWidth="1"/>
    <col min="1541" max="1541" width="53.42578125" style="394" hidden="1" customWidth="1"/>
    <col min="1542" max="1792" width="53.42578125" style="394" hidden="1"/>
    <col min="1793" max="1793" width="3.85546875" style="394" hidden="1" customWidth="1"/>
    <col min="1794" max="1794" width="58.42578125" style="394" hidden="1" customWidth="1"/>
    <col min="1795" max="1795" width="27.7109375" style="394" hidden="1" customWidth="1"/>
    <col min="1796" max="1796" width="12.42578125" style="394" hidden="1" customWidth="1"/>
    <col min="1797" max="1797" width="53.42578125" style="394" hidden="1" customWidth="1"/>
    <col min="1798" max="2048" width="53.42578125" style="394" hidden="1"/>
    <col min="2049" max="2049" width="3.85546875" style="394" hidden="1" customWidth="1"/>
    <col min="2050" max="2050" width="58.42578125" style="394" hidden="1" customWidth="1"/>
    <col min="2051" max="2051" width="27.7109375" style="394" hidden="1" customWidth="1"/>
    <col min="2052" max="2052" width="12.42578125" style="394" hidden="1" customWidth="1"/>
    <col min="2053" max="2053" width="53.42578125" style="394" hidden="1" customWidth="1"/>
    <col min="2054" max="2304" width="53.42578125" style="394" hidden="1"/>
    <col min="2305" max="2305" width="3.85546875" style="394" hidden="1" customWidth="1"/>
    <col min="2306" max="2306" width="58.42578125" style="394" hidden="1" customWidth="1"/>
    <col min="2307" max="2307" width="27.7109375" style="394" hidden="1" customWidth="1"/>
    <col min="2308" max="2308" width="12.42578125" style="394" hidden="1" customWidth="1"/>
    <col min="2309" max="2309" width="53.42578125" style="394" hidden="1" customWidth="1"/>
    <col min="2310" max="2560" width="53.42578125" style="394" hidden="1"/>
    <col min="2561" max="2561" width="3.85546875" style="394" hidden="1" customWidth="1"/>
    <col min="2562" max="2562" width="58.42578125" style="394" hidden="1" customWidth="1"/>
    <col min="2563" max="2563" width="27.7109375" style="394" hidden="1" customWidth="1"/>
    <col min="2564" max="2564" width="12.42578125" style="394" hidden="1" customWidth="1"/>
    <col min="2565" max="2565" width="53.42578125" style="394" hidden="1" customWidth="1"/>
    <col min="2566" max="2816" width="53.42578125" style="394" hidden="1"/>
    <col min="2817" max="2817" width="3.85546875" style="394" hidden="1" customWidth="1"/>
    <col min="2818" max="2818" width="58.42578125" style="394" hidden="1" customWidth="1"/>
    <col min="2819" max="2819" width="27.7109375" style="394" hidden="1" customWidth="1"/>
    <col min="2820" max="2820" width="12.42578125" style="394" hidden="1" customWidth="1"/>
    <col min="2821" max="2821" width="53.42578125" style="394" hidden="1" customWidth="1"/>
    <col min="2822" max="3072" width="53.42578125" style="394" hidden="1"/>
    <col min="3073" max="3073" width="3.85546875" style="394" hidden="1" customWidth="1"/>
    <col min="3074" max="3074" width="58.42578125" style="394" hidden="1" customWidth="1"/>
    <col min="3075" max="3075" width="27.7109375" style="394" hidden="1" customWidth="1"/>
    <col min="3076" max="3076" width="12.42578125" style="394" hidden="1" customWidth="1"/>
    <col min="3077" max="3077" width="53.42578125" style="394" hidden="1" customWidth="1"/>
    <col min="3078" max="3328" width="53.42578125" style="394" hidden="1"/>
    <col min="3329" max="3329" width="3.85546875" style="394" hidden="1" customWidth="1"/>
    <col min="3330" max="3330" width="58.42578125" style="394" hidden="1" customWidth="1"/>
    <col min="3331" max="3331" width="27.7109375" style="394" hidden="1" customWidth="1"/>
    <col min="3332" max="3332" width="12.42578125" style="394" hidden="1" customWidth="1"/>
    <col min="3333" max="3333" width="53.42578125" style="394" hidden="1" customWidth="1"/>
    <col min="3334" max="3584" width="53.42578125" style="394" hidden="1"/>
    <col min="3585" max="3585" width="3.85546875" style="394" hidden="1" customWidth="1"/>
    <col min="3586" max="3586" width="58.42578125" style="394" hidden="1" customWidth="1"/>
    <col min="3587" max="3587" width="27.7109375" style="394" hidden="1" customWidth="1"/>
    <col min="3588" max="3588" width="12.42578125" style="394" hidden="1" customWidth="1"/>
    <col min="3589" max="3589" width="53.42578125" style="394" hidden="1" customWidth="1"/>
    <col min="3590" max="3840" width="53.42578125" style="394" hidden="1"/>
    <col min="3841" max="3841" width="3.85546875" style="394" hidden="1" customWidth="1"/>
    <col min="3842" max="3842" width="58.42578125" style="394" hidden="1" customWidth="1"/>
    <col min="3843" max="3843" width="27.7109375" style="394" hidden="1" customWidth="1"/>
    <col min="3844" max="3844" width="12.42578125" style="394" hidden="1" customWidth="1"/>
    <col min="3845" max="3845" width="53.42578125" style="394" hidden="1" customWidth="1"/>
    <col min="3846" max="4096" width="53.42578125" style="394" hidden="1"/>
    <col min="4097" max="4097" width="3.85546875" style="394" hidden="1" customWidth="1"/>
    <col min="4098" max="4098" width="58.42578125" style="394" hidden="1" customWidth="1"/>
    <col min="4099" max="4099" width="27.7109375" style="394" hidden="1" customWidth="1"/>
    <col min="4100" max="4100" width="12.42578125" style="394" hidden="1" customWidth="1"/>
    <col min="4101" max="4101" width="53.42578125" style="394" hidden="1" customWidth="1"/>
    <col min="4102" max="4352" width="53.42578125" style="394" hidden="1"/>
    <col min="4353" max="4353" width="3.85546875" style="394" hidden="1" customWidth="1"/>
    <col min="4354" max="4354" width="58.42578125" style="394" hidden="1" customWidth="1"/>
    <col min="4355" max="4355" width="27.7109375" style="394" hidden="1" customWidth="1"/>
    <col min="4356" max="4356" width="12.42578125" style="394" hidden="1" customWidth="1"/>
    <col min="4357" max="4357" width="53.42578125" style="394" hidden="1" customWidth="1"/>
    <col min="4358" max="4608" width="53.42578125" style="394" hidden="1"/>
    <col min="4609" max="4609" width="3.85546875" style="394" hidden="1" customWidth="1"/>
    <col min="4610" max="4610" width="58.42578125" style="394" hidden="1" customWidth="1"/>
    <col min="4611" max="4611" width="27.7109375" style="394" hidden="1" customWidth="1"/>
    <col min="4612" max="4612" width="12.42578125" style="394" hidden="1" customWidth="1"/>
    <col min="4613" max="4613" width="53.42578125" style="394" hidden="1" customWidth="1"/>
    <col min="4614" max="4864" width="53.42578125" style="394" hidden="1"/>
    <col min="4865" max="4865" width="3.85546875" style="394" hidden="1" customWidth="1"/>
    <col min="4866" max="4866" width="58.42578125" style="394" hidden="1" customWidth="1"/>
    <col min="4867" max="4867" width="27.7109375" style="394" hidden="1" customWidth="1"/>
    <col min="4868" max="4868" width="12.42578125" style="394" hidden="1" customWidth="1"/>
    <col min="4869" max="4869" width="53.42578125" style="394" hidden="1" customWidth="1"/>
    <col min="4870" max="5120" width="53.42578125" style="394" hidden="1"/>
    <col min="5121" max="5121" width="3.85546875" style="394" hidden="1" customWidth="1"/>
    <col min="5122" max="5122" width="58.42578125" style="394" hidden="1" customWidth="1"/>
    <col min="5123" max="5123" width="27.7109375" style="394" hidden="1" customWidth="1"/>
    <col min="5124" max="5124" width="12.42578125" style="394" hidden="1" customWidth="1"/>
    <col min="5125" max="5125" width="53.42578125" style="394" hidden="1" customWidth="1"/>
    <col min="5126" max="5376" width="53.42578125" style="394" hidden="1"/>
    <col min="5377" max="5377" width="3.85546875" style="394" hidden="1" customWidth="1"/>
    <col min="5378" max="5378" width="58.42578125" style="394" hidden="1" customWidth="1"/>
    <col min="5379" max="5379" width="27.7109375" style="394" hidden="1" customWidth="1"/>
    <col min="5380" max="5380" width="12.42578125" style="394" hidden="1" customWidth="1"/>
    <col min="5381" max="5381" width="53.42578125" style="394" hidden="1" customWidth="1"/>
    <col min="5382" max="5632" width="53.42578125" style="394" hidden="1"/>
    <col min="5633" max="5633" width="3.85546875" style="394" hidden="1" customWidth="1"/>
    <col min="5634" max="5634" width="58.42578125" style="394" hidden="1" customWidth="1"/>
    <col min="5635" max="5635" width="27.7109375" style="394" hidden="1" customWidth="1"/>
    <col min="5636" max="5636" width="12.42578125" style="394" hidden="1" customWidth="1"/>
    <col min="5637" max="5637" width="53.42578125" style="394" hidden="1" customWidth="1"/>
    <col min="5638" max="5888" width="53.42578125" style="394" hidden="1"/>
    <col min="5889" max="5889" width="3.85546875" style="394" hidden="1" customWidth="1"/>
    <col min="5890" max="5890" width="58.42578125" style="394" hidden="1" customWidth="1"/>
    <col min="5891" max="5891" width="27.7109375" style="394" hidden="1" customWidth="1"/>
    <col min="5892" max="5892" width="12.42578125" style="394" hidden="1" customWidth="1"/>
    <col min="5893" max="5893" width="53.42578125" style="394" hidden="1" customWidth="1"/>
    <col min="5894" max="6144" width="53.42578125" style="394" hidden="1"/>
    <col min="6145" max="6145" width="3.85546875" style="394" hidden="1" customWidth="1"/>
    <col min="6146" max="6146" width="58.42578125" style="394" hidden="1" customWidth="1"/>
    <col min="6147" max="6147" width="27.7109375" style="394" hidden="1" customWidth="1"/>
    <col min="6148" max="6148" width="12.42578125" style="394" hidden="1" customWidth="1"/>
    <col min="6149" max="6149" width="53.42578125" style="394" hidden="1" customWidth="1"/>
    <col min="6150" max="6400" width="53.42578125" style="394" hidden="1"/>
    <col min="6401" max="6401" width="3.85546875" style="394" hidden="1" customWidth="1"/>
    <col min="6402" max="6402" width="58.42578125" style="394" hidden="1" customWidth="1"/>
    <col min="6403" max="6403" width="27.7109375" style="394" hidden="1" customWidth="1"/>
    <col min="6404" max="6404" width="12.42578125" style="394" hidden="1" customWidth="1"/>
    <col min="6405" max="6405" width="53.42578125" style="394" hidden="1" customWidth="1"/>
    <col min="6406" max="6656" width="53.42578125" style="394" hidden="1"/>
    <col min="6657" max="6657" width="3.85546875" style="394" hidden="1" customWidth="1"/>
    <col min="6658" max="6658" width="58.42578125" style="394" hidden="1" customWidth="1"/>
    <col min="6659" max="6659" width="27.7109375" style="394" hidden="1" customWidth="1"/>
    <col min="6660" max="6660" width="12.42578125" style="394" hidden="1" customWidth="1"/>
    <col min="6661" max="6661" width="53.42578125" style="394" hidden="1" customWidth="1"/>
    <col min="6662" max="6912" width="53.42578125" style="394" hidden="1"/>
    <col min="6913" max="6913" width="3.85546875" style="394" hidden="1" customWidth="1"/>
    <col min="6914" max="6914" width="58.42578125" style="394" hidden="1" customWidth="1"/>
    <col min="6915" max="6915" width="27.7109375" style="394" hidden="1" customWidth="1"/>
    <col min="6916" max="6916" width="12.42578125" style="394" hidden="1" customWidth="1"/>
    <col min="6917" max="6917" width="53.42578125" style="394" hidden="1" customWidth="1"/>
    <col min="6918" max="7168" width="53.42578125" style="394" hidden="1"/>
    <col min="7169" max="7169" width="3.85546875" style="394" hidden="1" customWidth="1"/>
    <col min="7170" max="7170" width="58.42578125" style="394" hidden="1" customWidth="1"/>
    <col min="7171" max="7171" width="27.7109375" style="394" hidden="1" customWidth="1"/>
    <col min="7172" max="7172" width="12.42578125" style="394" hidden="1" customWidth="1"/>
    <col min="7173" max="7173" width="53.42578125" style="394" hidden="1" customWidth="1"/>
    <col min="7174" max="7424" width="53.42578125" style="394" hidden="1"/>
    <col min="7425" max="7425" width="3.85546875" style="394" hidden="1" customWidth="1"/>
    <col min="7426" max="7426" width="58.42578125" style="394" hidden="1" customWidth="1"/>
    <col min="7427" max="7427" width="27.7109375" style="394" hidden="1" customWidth="1"/>
    <col min="7428" max="7428" width="12.42578125" style="394" hidden="1" customWidth="1"/>
    <col min="7429" max="7429" width="53.42578125" style="394" hidden="1" customWidth="1"/>
    <col min="7430" max="7680" width="53.42578125" style="394" hidden="1"/>
    <col min="7681" max="7681" width="3.85546875" style="394" hidden="1" customWidth="1"/>
    <col min="7682" max="7682" width="58.42578125" style="394" hidden="1" customWidth="1"/>
    <col min="7683" max="7683" width="27.7109375" style="394" hidden="1" customWidth="1"/>
    <col min="7684" max="7684" width="12.42578125" style="394" hidden="1" customWidth="1"/>
    <col min="7685" max="7685" width="53.42578125" style="394" hidden="1" customWidth="1"/>
    <col min="7686" max="7936" width="53.42578125" style="394" hidden="1"/>
    <col min="7937" max="7937" width="3.85546875" style="394" hidden="1" customWidth="1"/>
    <col min="7938" max="7938" width="58.42578125" style="394" hidden="1" customWidth="1"/>
    <col min="7939" max="7939" width="27.7109375" style="394" hidden="1" customWidth="1"/>
    <col min="7940" max="7940" width="12.42578125" style="394" hidden="1" customWidth="1"/>
    <col min="7941" max="7941" width="53.42578125" style="394" hidden="1" customWidth="1"/>
    <col min="7942" max="8192" width="53.42578125" style="394" hidden="1"/>
    <col min="8193" max="8193" width="3.85546875" style="394" hidden="1" customWidth="1"/>
    <col min="8194" max="8194" width="58.42578125" style="394" hidden="1" customWidth="1"/>
    <col min="8195" max="8195" width="27.7109375" style="394" hidden="1" customWidth="1"/>
    <col min="8196" max="8196" width="12.42578125" style="394" hidden="1" customWidth="1"/>
    <col min="8197" max="8197" width="53.42578125" style="394" hidden="1" customWidth="1"/>
    <col min="8198" max="8448" width="53.42578125" style="394" hidden="1"/>
    <col min="8449" max="8449" width="3.85546875" style="394" hidden="1" customWidth="1"/>
    <col min="8450" max="8450" width="58.42578125" style="394" hidden="1" customWidth="1"/>
    <col min="8451" max="8451" width="27.7109375" style="394" hidden="1" customWidth="1"/>
    <col min="8452" max="8452" width="12.42578125" style="394" hidden="1" customWidth="1"/>
    <col min="8453" max="8453" width="53.42578125" style="394" hidden="1" customWidth="1"/>
    <col min="8454" max="8704" width="53.42578125" style="394" hidden="1"/>
    <col min="8705" max="8705" width="3.85546875" style="394" hidden="1" customWidth="1"/>
    <col min="8706" max="8706" width="58.42578125" style="394" hidden="1" customWidth="1"/>
    <col min="8707" max="8707" width="27.7109375" style="394" hidden="1" customWidth="1"/>
    <col min="8708" max="8708" width="12.42578125" style="394" hidden="1" customWidth="1"/>
    <col min="8709" max="8709" width="53.42578125" style="394" hidden="1" customWidth="1"/>
    <col min="8710" max="8960" width="53.42578125" style="394" hidden="1"/>
    <col min="8961" max="8961" width="3.85546875" style="394" hidden="1" customWidth="1"/>
    <col min="8962" max="8962" width="58.42578125" style="394" hidden="1" customWidth="1"/>
    <col min="8963" max="8963" width="27.7109375" style="394" hidden="1" customWidth="1"/>
    <col min="8964" max="8964" width="12.42578125" style="394" hidden="1" customWidth="1"/>
    <col min="8965" max="8965" width="53.42578125" style="394" hidden="1" customWidth="1"/>
    <col min="8966" max="9216" width="53.42578125" style="394" hidden="1"/>
    <col min="9217" max="9217" width="3.85546875" style="394" hidden="1" customWidth="1"/>
    <col min="9218" max="9218" width="58.42578125" style="394" hidden="1" customWidth="1"/>
    <col min="9219" max="9219" width="27.7109375" style="394" hidden="1" customWidth="1"/>
    <col min="9220" max="9220" width="12.42578125" style="394" hidden="1" customWidth="1"/>
    <col min="9221" max="9221" width="53.42578125" style="394" hidden="1" customWidth="1"/>
    <col min="9222" max="9472" width="53.42578125" style="394" hidden="1"/>
    <col min="9473" max="9473" width="3.85546875" style="394" hidden="1" customWidth="1"/>
    <col min="9474" max="9474" width="58.42578125" style="394" hidden="1" customWidth="1"/>
    <col min="9475" max="9475" width="27.7109375" style="394" hidden="1" customWidth="1"/>
    <col min="9476" max="9476" width="12.42578125" style="394" hidden="1" customWidth="1"/>
    <col min="9477" max="9477" width="53.42578125" style="394" hidden="1" customWidth="1"/>
    <col min="9478" max="9728" width="53.42578125" style="394" hidden="1"/>
    <col min="9729" max="9729" width="3.85546875" style="394" hidden="1" customWidth="1"/>
    <col min="9730" max="9730" width="58.42578125" style="394" hidden="1" customWidth="1"/>
    <col min="9731" max="9731" width="27.7109375" style="394" hidden="1" customWidth="1"/>
    <col min="9732" max="9732" width="12.42578125" style="394" hidden="1" customWidth="1"/>
    <col min="9733" max="9733" width="53.42578125" style="394" hidden="1" customWidth="1"/>
    <col min="9734" max="9984" width="53.42578125" style="394" hidden="1"/>
    <col min="9985" max="9985" width="3.85546875" style="394" hidden="1" customWidth="1"/>
    <col min="9986" max="9986" width="58.42578125" style="394" hidden="1" customWidth="1"/>
    <col min="9987" max="9987" width="27.7109375" style="394" hidden="1" customWidth="1"/>
    <col min="9988" max="9988" width="12.42578125" style="394" hidden="1" customWidth="1"/>
    <col min="9989" max="9989" width="53.42578125" style="394" hidden="1" customWidth="1"/>
    <col min="9990" max="10240" width="53.42578125" style="394" hidden="1"/>
    <col min="10241" max="10241" width="3.85546875" style="394" hidden="1" customWidth="1"/>
    <col min="10242" max="10242" width="58.42578125" style="394" hidden="1" customWidth="1"/>
    <col min="10243" max="10243" width="27.7109375" style="394" hidden="1" customWidth="1"/>
    <col min="10244" max="10244" width="12.42578125" style="394" hidden="1" customWidth="1"/>
    <col min="10245" max="10245" width="53.42578125" style="394" hidden="1" customWidth="1"/>
    <col min="10246" max="10496" width="53.42578125" style="394" hidden="1"/>
    <col min="10497" max="10497" width="3.85546875" style="394" hidden="1" customWidth="1"/>
    <col min="10498" max="10498" width="58.42578125" style="394" hidden="1" customWidth="1"/>
    <col min="10499" max="10499" width="27.7109375" style="394" hidden="1" customWidth="1"/>
    <col min="10500" max="10500" width="12.42578125" style="394" hidden="1" customWidth="1"/>
    <col min="10501" max="10501" width="53.42578125" style="394" hidden="1" customWidth="1"/>
    <col min="10502" max="10752" width="53.42578125" style="394" hidden="1"/>
    <col min="10753" max="10753" width="3.85546875" style="394" hidden="1" customWidth="1"/>
    <col min="10754" max="10754" width="58.42578125" style="394" hidden="1" customWidth="1"/>
    <col min="10755" max="10755" width="27.7109375" style="394" hidden="1" customWidth="1"/>
    <col min="10756" max="10756" width="12.42578125" style="394" hidden="1" customWidth="1"/>
    <col min="10757" max="10757" width="53.42578125" style="394" hidden="1" customWidth="1"/>
    <col min="10758" max="11008" width="53.42578125" style="394" hidden="1"/>
    <col min="11009" max="11009" width="3.85546875" style="394" hidden="1" customWidth="1"/>
    <col min="11010" max="11010" width="58.42578125" style="394" hidden="1" customWidth="1"/>
    <col min="11011" max="11011" width="27.7109375" style="394" hidden="1" customWidth="1"/>
    <col min="11012" max="11012" width="12.42578125" style="394" hidden="1" customWidth="1"/>
    <col min="11013" max="11013" width="53.42578125" style="394" hidden="1" customWidth="1"/>
    <col min="11014" max="11264" width="53.42578125" style="394" hidden="1"/>
    <col min="11265" max="11265" width="3.85546875" style="394" hidden="1" customWidth="1"/>
    <col min="11266" max="11266" width="58.42578125" style="394" hidden="1" customWidth="1"/>
    <col min="11267" max="11267" width="27.7109375" style="394" hidden="1" customWidth="1"/>
    <col min="11268" max="11268" width="12.42578125" style="394" hidden="1" customWidth="1"/>
    <col min="11269" max="11269" width="53.42578125" style="394" hidden="1" customWidth="1"/>
    <col min="11270" max="11520" width="53.42578125" style="394" hidden="1"/>
    <col min="11521" max="11521" width="3.85546875" style="394" hidden="1" customWidth="1"/>
    <col min="11522" max="11522" width="58.42578125" style="394" hidden="1" customWidth="1"/>
    <col min="11523" max="11523" width="27.7109375" style="394" hidden="1" customWidth="1"/>
    <col min="11524" max="11524" width="12.42578125" style="394" hidden="1" customWidth="1"/>
    <col min="11525" max="11525" width="53.42578125" style="394" hidden="1" customWidth="1"/>
    <col min="11526" max="11776" width="53.42578125" style="394" hidden="1"/>
    <col min="11777" max="11777" width="3.85546875" style="394" hidden="1" customWidth="1"/>
    <col min="11778" max="11778" width="58.42578125" style="394" hidden="1" customWidth="1"/>
    <col min="11779" max="11779" width="27.7109375" style="394" hidden="1" customWidth="1"/>
    <col min="11780" max="11780" width="12.42578125" style="394" hidden="1" customWidth="1"/>
    <col min="11781" max="11781" width="53.42578125" style="394" hidden="1" customWidth="1"/>
    <col min="11782" max="12032" width="53.42578125" style="394" hidden="1"/>
    <col min="12033" max="12033" width="3.85546875" style="394" hidden="1" customWidth="1"/>
    <col min="12034" max="12034" width="58.42578125" style="394" hidden="1" customWidth="1"/>
    <col min="12035" max="12035" width="27.7109375" style="394" hidden="1" customWidth="1"/>
    <col min="12036" max="12036" width="12.42578125" style="394" hidden="1" customWidth="1"/>
    <col min="12037" max="12037" width="53.42578125" style="394" hidden="1" customWidth="1"/>
    <col min="12038" max="12288" width="53.42578125" style="394" hidden="1"/>
    <col min="12289" max="12289" width="3.85546875" style="394" hidden="1" customWidth="1"/>
    <col min="12290" max="12290" width="58.42578125" style="394" hidden="1" customWidth="1"/>
    <col min="12291" max="12291" width="27.7109375" style="394" hidden="1" customWidth="1"/>
    <col min="12292" max="12292" width="12.42578125" style="394" hidden="1" customWidth="1"/>
    <col min="12293" max="12293" width="53.42578125" style="394" hidden="1" customWidth="1"/>
    <col min="12294" max="12544" width="53.42578125" style="394" hidden="1"/>
    <col min="12545" max="12545" width="3.85546875" style="394" hidden="1" customWidth="1"/>
    <col min="12546" max="12546" width="58.42578125" style="394" hidden="1" customWidth="1"/>
    <col min="12547" max="12547" width="27.7109375" style="394" hidden="1" customWidth="1"/>
    <col min="12548" max="12548" width="12.42578125" style="394" hidden="1" customWidth="1"/>
    <col min="12549" max="12549" width="53.42578125" style="394" hidden="1" customWidth="1"/>
    <col min="12550" max="12800" width="53.42578125" style="394" hidden="1"/>
    <col min="12801" max="12801" width="3.85546875" style="394" hidden="1" customWidth="1"/>
    <col min="12802" max="12802" width="58.42578125" style="394" hidden="1" customWidth="1"/>
    <col min="12803" max="12803" width="27.7109375" style="394" hidden="1" customWidth="1"/>
    <col min="12804" max="12804" width="12.42578125" style="394" hidden="1" customWidth="1"/>
    <col min="12805" max="12805" width="53.42578125" style="394" hidden="1" customWidth="1"/>
    <col min="12806" max="13056" width="53.42578125" style="394" hidden="1"/>
    <col min="13057" max="13057" width="3.85546875" style="394" hidden="1" customWidth="1"/>
    <col min="13058" max="13058" width="58.42578125" style="394" hidden="1" customWidth="1"/>
    <col min="13059" max="13059" width="27.7109375" style="394" hidden="1" customWidth="1"/>
    <col min="13060" max="13060" width="12.42578125" style="394" hidden="1" customWidth="1"/>
    <col min="13061" max="13061" width="53.42578125" style="394" hidden="1" customWidth="1"/>
    <col min="13062" max="13312" width="53.42578125" style="394" hidden="1"/>
    <col min="13313" max="13313" width="3.85546875" style="394" hidden="1" customWidth="1"/>
    <col min="13314" max="13314" width="58.42578125" style="394" hidden="1" customWidth="1"/>
    <col min="13315" max="13315" width="27.7109375" style="394" hidden="1" customWidth="1"/>
    <col min="13316" max="13316" width="12.42578125" style="394" hidden="1" customWidth="1"/>
    <col min="13317" max="13317" width="53.42578125" style="394" hidden="1" customWidth="1"/>
    <col min="13318" max="13568" width="53.42578125" style="394" hidden="1"/>
    <col min="13569" max="13569" width="3.85546875" style="394" hidden="1" customWidth="1"/>
    <col min="13570" max="13570" width="58.42578125" style="394" hidden="1" customWidth="1"/>
    <col min="13571" max="13571" width="27.7109375" style="394" hidden="1" customWidth="1"/>
    <col min="13572" max="13572" width="12.42578125" style="394" hidden="1" customWidth="1"/>
    <col min="13573" max="13573" width="53.42578125" style="394" hidden="1" customWidth="1"/>
    <col min="13574" max="13824" width="53.42578125" style="394" hidden="1"/>
    <col min="13825" max="13825" width="3.85546875" style="394" hidden="1" customWidth="1"/>
    <col min="13826" max="13826" width="58.42578125" style="394" hidden="1" customWidth="1"/>
    <col min="13827" max="13827" width="27.7109375" style="394" hidden="1" customWidth="1"/>
    <col min="13828" max="13828" width="12.42578125" style="394" hidden="1" customWidth="1"/>
    <col min="13829" max="13829" width="53.42578125" style="394" hidden="1" customWidth="1"/>
    <col min="13830" max="14080" width="53.42578125" style="394" hidden="1"/>
    <col min="14081" max="14081" width="3.85546875" style="394" hidden="1" customWidth="1"/>
    <col min="14082" max="14082" width="58.42578125" style="394" hidden="1" customWidth="1"/>
    <col min="14083" max="14083" width="27.7109375" style="394" hidden="1" customWidth="1"/>
    <col min="14084" max="14084" width="12.42578125" style="394" hidden="1" customWidth="1"/>
    <col min="14085" max="14085" width="53.42578125" style="394" hidden="1" customWidth="1"/>
    <col min="14086" max="14336" width="53.42578125" style="394" hidden="1"/>
    <col min="14337" max="14337" width="3.85546875" style="394" hidden="1" customWidth="1"/>
    <col min="14338" max="14338" width="58.42578125" style="394" hidden="1" customWidth="1"/>
    <col min="14339" max="14339" width="27.7109375" style="394" hidden="1" customWidth="1"/>
    <col min="14340" max="14340" width="12.42578125" style="394" hidden="1" customWidth="1"/>
    <col min="14341" max="14341" width="53.42578125" style="394" hidden="1" customWidth="1"/>
    <col min="14342" max="14592" width="53.42578125" style="394" hidden="1"/>
    <col min="14593" max="14593" width="3.85546875" style="394" hidden="1" customWidth="1"/>
    <col min="14594" max="14594" width="58.42578125" style="394" hidden="1" customWidth="1"/>
    <col min="14595" max="14595" width="27.7109375" style="394" hidden="1" customWidth="1"/>
    <col min="14596" max="14596" width="12.42578125" style="394" hidden="1" customWidth="1"/>
    <col min="14597" max="14597" width="53.42578125" style="394" hidden="1" customWidth="1"/>
    <col min="14598" max="14848" width="53.42578125" style="394" hidden="1"/>
    <col min="14849" max="14849" width="3.85546875" style="394" hidden="1" customWidth="1"/>
    <col min="14850" max="14850" width="58.42578125" style="394" hidden="1" customWidth="1"/>
    <col min="14851" max="14851" width="27.7109375" style="394" hidden="1" customWidth="1"/>
    <col min="14852" max="14852" width="12.42578125" style="394" hidden="1" customWidth="1"/>
    <col min="14853" max="14853" width="53.42578125" style="394" hidden="1" customWidth="1"/>
    <col min="14854" max="15104" width="53.42578125" style="394" hidden="1"/>
    <col min="15105" max="15105" width="3.85546875" style="394" hidden="1" customWidth="1"/>
    <col min="15106" max="15106" width="58.42578125" style="394" hidden="1" customWidth="1"/>
    <col min="15107" max="15107" width="27.7109375" style="394" hidden="1" customWidth="1"/>
    <col min="15108" max="15108" width="12.42578125" style="394" hidden="1" customWidth="1"/>
    <col min="15109" max="15109" width="53.42578125" style="394" hidden="1" customWidth="1"/>
    <col min="15110" max="15360" width="53.42578125" style="394" hidden="1"/>
    <col min="15361" max="15361" width="3.85546875" style="394" hidden="1" customWidth="1"/>
    <col min="15362" max="15362" width="58.42578125" style="394" hidden="1" customWidth="1"/>
    <col min="15363" max="15363" width="27.7109375" style="394" hidden="1" customWidth="1"/>
    <col min="15364" max="15364" width="12.42578125" style="394" hidden="1" customWidth="1"/>
    <col min="15365" max="15365" width="53.42578125" style="394" hidden="1" customWidth="1"/>
    <col min="15366" max="15616" width="53.42578125" style="394" hidden="1"/>
    <col min="15617" max="15617" width="3.85546875" style="394" hidden="1" customWidth="1"/>
    <col min="15618" max="15618" width="58.42578125" style="394" hidden="1" customWidth="1"/>
    <col min="15619" max="15619" width="27.7109375" style="394" hidden="1" customWidth="1"/>
    <col min="15620" max="15620" width="12.42578125" style="394" hidden="1" customWidth="1"/>
    <col min="15621" max="15621" width="53.42578125" style="394" hidden="1" customWidth="1"/>
    <col min="15622" max="15872" width="53.42578125" style="394" hidden="1"/>
    <col min="15873" max="15873" width="3.85546875" style="394" hidden="1" customWidth="1"/>
    <col min="15874" max="15874" width="58.42578125" style="394" hidden="1" customWidth="1"/>
    <col min="15875" max="15875" width="27.7109375" style="394" hidden="1" customWidth="1"/>
    <col min="15876" max="15876" width="12.42578125" style="394" hidden="1" customWidth="1"/>
    <col min="15877" max="15877" width="53.42578125" style="394" hidden="1" customWidth="1"/>
    <col min="15878" max="16128" width="53.42578125" style="394" hidden="1"/>
    <col min="16129" max="16129" width="3.85546875" style="394" hidden="1" customWidth="1"/>
    <col min="16130" max="16130" width="58.42578125" style="394" hidden="1" customWidth="1"/>
    <col min="16131" max="16131" width="27.7109375" style="394" hidden="1" customWidth="1"/>
    <col min="16132" max="16132" width="12.42578125" style="394" hidden="1" customWidth="1"/>
    <col min="16133" max="16133" width="53.42578125" style="394" hidden="1" customWidth="1"/>
    <col min="16134" max="16384" width="53.42578125" style="394" hidden="1"/>
  </cols>
  <sheetData>
    <row r="1" spans="1:6" ht="15.75" x14ac:dyDescent="0.25">
      <c r="B1" s="395"/>
      <c r="C1" s="396"/>
    </row>
    <row r="2" spans="1:6" ht="6" customHeight="1" x14ac:dyDescent="0.2">
      <c r="A2" s="397"/>
      <c r="B2" s="398"/>
      <c r="C2" s="399"/>
    </row>
    <row r="3" spans="1:6" ht="15" x14ac:dyDescent="0.2">
      <c r="A3" s="397"/>
      <c r="B3" s="400"/>
      <c r="C3" s="401" t="s">
        <v>804</v>
      </c>
    </row>
    <row r="4" spans="1:6" ht="18.75" customHeight="1" x14ac:dyDescent="0.2">
      <c r="A4" s="397"/>
      <c r="B4" s="400"/>
      <c r="C4" s="402" t="s">
        <v>437</v>
      </c>
    </row>
    <row r="5" spans="1:6" ht="8.25" customHeight="1" x14ac:dyDescent="0.2">
      <c r="A5" s="397"/>
      <c r="B5" s="400"/>
      <c r="C5" s="403"/>
    </row>
    <row r="6" spans="1:6" ht="20.25" x14ac:dyDescent="0.3">
      <c r="A6" s="404" t="str">
        <f>"Kommunalekonomisk utjämning "&amp;Data20!P2</f>
        <v>Kommunalekonomisk utjämning 2017</v>
      </c>
      <c r="B6" s="271"/>
      <c r="C6" s="403"/>
    </row>
    <row r="7" spans="1:6" ht="16.5" thickBot="1" x14ac:dyDescent="0.3">
      <c r="A7" s="687" t="str">
        <f>"Kommun som är "&amp;IF(C10&gt;0,"nettomottagare","nettobetalare")&amp;" "&amp;IF(C10&gt;0,"från","till")&amp;" utjämningen"&amp;": "&amp;VLOOKUP($C$4,Data20!$C$10:$M$299,1,0)&amp;""</f>
        <v>Kommun som är nettomottagare från utjämningen: Uppvidinge</v>
      </c>
      <c r="B7" s="687"/>
      <c r="C7" s="405"/>
    </row>
    <row r="8" spans="1:6" ht="15.75" x14ac:dyDescent="0.25">
      <c r="A8" s="406"/>
      <c r="B8" s="271"/>
      <c r="C8" s="403"/>
    </row>
    <row r="9" spans="1:6" s="407" customFormat="1" ht="18" customHeight="1" x14ac:dyDescent="0.25">
      <c r="A9" s="407" t="s">
        <v>805</v>
      </c>
      <c r="B9" s="408" t="str">
        <f>"Folkmängd per den "&amp;Data20!P4</f>
        <v>Folkmängd per den 1 november 2016</v>
      </c>
      <c r="C9" s="409">
        <f>VLOOKUP($C$4,Data20!$C$10:$M$299,3,0)</f>
        <v>9443</v>
      </c>
      <c r="D9" s="271"/>
      <c r="E9" s="271"/>
      <c r="F9" s="408"/>
    </row>
    <row r="10" spans="1:6" s="407" customFormat="1" ht="21" customHeight="1" x14ac:dyDescent="0.25">
      <c r="A10" s="410" t="s">
        <v>806</v>
      </c>
      <c r="B10" s="411" t="str">
        <f>IF(C10&gt;0,"Bidrag","Avgift")&amp;" i kronor per invånare (avrundad)"</f>
        <v>Bidrag i kronor per invånare (avrundad)</v>
      </c>
      <c r="C10" s="412">
        <f>VLOOKUP($C$4,Data20!$C$10:$M$299,10,0)</f>
        <v>15357.24100506469</v>
      </c>
      <c r="D10" s="271"/>
      <c r="E10" s="271"/>
      <c r="F10" s="408" t="s">
        <v>206</v>
      </c>
    </row>
    <row r="11" spans="1:6" s="407" customFormat="1" ht="18" customHeight="1" x14ac:dyDescent="0.25">
      <c r="B11" s="413" t="s">
        <v>807</v>
      </c>
      <c r="C11" s="409"/>
      <c r="D11" s="271"/>
      <c r="E11" s="271"/>
      <c r="F11" s="408"/>
    </row>
    <row r="12" spans="1:6" s="407" customFormat="1" ht="18" customHeight="1" x14ac:dyDescent="0.25">
      <c r="B12" s="408" t="str">
        <f>"   Inkomstutjämnings"&amp;IF(C12&gt;0,"bidrag","avgift")</f>
        <v xml:space="preserve">   Inkomstutjämningsbidrag</v>
      </c>
      <c r="C12" s="409">
        <f>VLOOKUP($C$4,Data20!$C$10:$M$299,4,0)</f>
        <v>13236</v>
      </c>
      <c r="D12" s="271"/>
      <c r="E12" s="271"/>
      <c r="F12" s="408" t="s">
        <v>808</v>
      </c>
    </row>
    <row r="13" spans="1:6" s="407" customFormat="1" ht="18" customHeight="1" x14ac:dyDescent="0.25">
      <c r="B13" s="408" t="str">
        <f>"   Kostnadsutjämnings"&amp;IF(C13&gt;0,"bidrag","avgift")</f>
        <v xml:space="preserve">   Kostnadsutjämningsbidrag</v>
      </c>
      <c r="C13" s="409">
        <f>VLOOKUP($C$4,Data20!$C$10:$M$299,5,0)</f>
        <v>2131</v>
      </c>
      <c r="D13" s="271"/>
      <c r="E13" s="271"/>
      <c r="F13" s="408" t="s">
        <v>202</v>
      </c>
    </row>
    <row r="14" spans="1:6" s="407" customFormat="1" ht="18" customHeight="1" x14ac:dyDescent="0.25">
      <c r="B14" s="408" t="s">
        <v>809</v>
      </c>
      <c r="C14" s="409">
        <f>VLOOKUP($C$4,Data20!$C$10:$M$299,6,0)</f>
        <v>0</v>
      </c>
      <c r="D14" s="271"/>
      <c r="E14" s="271"/>
      <c r="F14" s="408" t="s">
        <v>203</v>
      </c>
    </row>
    <row r="15" spans="1:6" s="407" customFormat="1" ht="18" customHeight="1" x14ac:dyDescent="0.25">
      <c r="B15" s="408" t="str">
        <f>"   Införandebidrag utjämningsår "&amp;Data20!P2</f>
        <v xml:space="preserve">   Införandebidrag utjämningsår 2017</v>
      </c>
      <c r="C15" s="409">
        <f>VLOOKUP($C$4,Data20!$C$10:$M$299,7,0)</f>
        <v>0</v>
      </c>
      <c r="D15" s="271"/>
      <c r="E15" s="271"/>
      <c r="F15" s="408" t="s">
        <v>204</v>
      </c>
    </row>
    <row r="16" spans="1:6" s="407" customFormat="1" ht="18" customHeight="1" x14ac:dyDescent="0.25">
      <c r="B16" s="408" t="str">
        <f>"   Reglerings"&amp;IF(C16&lt;0,"avgift","bidrag")&amp;" utjämningsår "&amp;Data20!P2&amp;" (avrundad)"</f>
        <v xml:space="preserve">   Regleringsavgift utjämningsår 2017 (avrundad)</v>
      </c>
      <c r="C16" s="409">
        <f>VLOOKUP($C$4,Data20!$C$10:$M$299,8,0)</f>
        <v>-9.7589949353091416</v>
      </c>
      <c r="D16" s="271"/>
      <c r="E16" s="271"/>
      <c r="F16" s="408" t="s">
        <v>205</v>
      </c>
    </row>
    <row r="17" spans="1:6" ht="6.75" customHeight="1" x14ac:dyDescent="0.2"/>
    <row r="18" spans="1:6" s="410" customFormat="1" ht="21.75" customHeight="1" x14ac:dyDescent="0.25">
      <c r="A18" s="415" t="s">
        <v>810</v>
      </c>
      <c r="B18" s="416" t="str">
        <f>"Utjämnings"&amp;IF(C10&lt;0,"avgift","bidrag")&amp;", kronor (1 x 2)"</f>
        <v>Utjämningsbidrag, kronor (1 x 2)</v>
      </c>
      <c r="C18" s="412">
        <f>C9*C10</f>
        <v>145018426.81082588</v>
      </c>
      <c r="D18" s="271"/>
      <c r="E18" s="271"/>
      <c r="F18" s="408" t="s">
        <v>207</v>
      </c>
    </row>
    <row r="19" spans="1:6" s="417" customFormat="1" ht="7.5" customHeight="1" thickBot="1" x14ac:dyDescent="0.3">
      <c r="B19" s="418"/>
      <c r="C19" s="419"/>
      <c r="D19" s="271"/>
      <c r="E19" s="271"/>
      <c r="F19" s="418" t="s">
        <v>113</v>
      </c>
    </row>
    <row r="20" spans="1:6" s="422" customFormat="1" ht="21" customHeight="1" x14ac:dyDescent="0.25">
      <c r="A20" s="420"/>
      <c r="B20" s="411"/>
      <c r="C20" s="421"/>
      <c r="D20" s="271"/>
      <c r="E20" s="271"/>
    </row>
    <row r="21" spans="1:6" ht="6" customHeight="1" x14ac:dyDescent="0.2">
      <c r="A21" s="397"/>
      <c r="B21" s="400"/>
      <c r="C21" s="403"/>
    </row>
    <row r="22" spans="1:6" ht="15" x14ac:dyDescent="0.2"/>
    <row r="23" spans="1:6" s="427" customFormat="1" ht="15" x14ac:dyDescent="0.2">
      <c r="A23" s="423"/>
      <c r="B23" s="423"/>
      <c r="C23" s="424"/>
      <c r="D23" s="425"/>
      <c r="E23" s="426"/>
    </row>
    <row r="24" spans="1:6" s="427" customFormat="1" ht="15" x14ac:dyDescent="0.2">
      <c r="A24" s="423"/>
      <c r="B24" s="423"/>
      <c r="C24" s="424"/>
      <c r="D24" s="425"/>
      <c r="E24" s="426"/>
    </row>
    <row r="25" spans="1:6" s="427" customFormat="1" ht="15" x14ac:dyDescent="0.2">
      <c r="A25" s="423"/>
      <c r="B25" s="423"/>
      <c r="C25" s="424"/>
      <c r="D25" s="425"/>
      <c r="E25" s="426"/>
    </row>
    <row r="26" spans="1:6" s="427" customFormat="1" ht="15" x14ac:dyDescent="0.2">
      <c r="A26" s="423"/>
      <c r="B26" s="423"/>
      <c r="C26" s="424"/>
      <c r="D26" s="425"/>
      <c r="E26" s="426"/>
    </row>
    <row r="27" spans="1:6" s="427" customFormat="1" ht="15" x14ac:dyDescent="0.2">
      <c r="A27" s="423"/>
      <c r="B27" s="423"/>
      <c r="C27" s="424"/>
      <c r="D27" s="425"/>
      <c r="E27" s="426"/>
    </row>
    <row r="28" spans="1:6" s="427" customFormat="1" ht="15" x14ac:dyDescent="0.2">
      <c r="A28" s="423"/>
      <c r="B28" s="423"/>
      <c r="C28" s="424"/>
      <c r="D28" s="425"/>
      <c r="E28" s="426"/>
    </row>
    <row r="29" spans="1:6" s="427" customFormat="1" ht="15" x14ac:dyDescent="0.2">
      <c r="A29" s="423"/>
      <c r="B29" s="423"/>
      <c r="C29" s="424"/>
      <c r="D29" s="425"/>
      <c r="E29" s="426"/>
    </row>
    <row r="30" spans="1:6" s="427" customFormat="1" ht="15" x14ac:dyDescent="0.2">
      <c r="A30" s="423"/>
      <c r="B30" s="423"/>
      <c r="C30" s="424"/>
      <c r="D30" s="425"/>
      <c r="E30" s="426"/>
    </row>
    <row r="31" spans="1:6" s="427" customFormat="1" ht="15" x14ac:dyDescent="0.2">
      <c r="A31" s="423"/>
      <c r="B31" s="423"/>
      <c r="C31" s="424"/>
      <c r="D31" s="425"/>
      <c r="E31" s="426"/>
    </row>
    <row r="32" spans="1:6" s="427" customFormat="1" ht="15" x14ac:dyDescent="0.2">
      <c r="A32" s="423"/>
      <c r="B32" s="423"/>
      <c r="C32" s="424"/>
      <c r="D32" s="425"/>
      <c r="E32" s="426"/>
    </row>
    <row r="33" spans="1:5" s="427" customFormat="1" ht="15" x14ac:dyDescent="0.2">
      <c r="A33" s="423"/>
      <c r="B33" s="423"/>
      <c r="C33" s="424"/>
      <c r="D33" s="425"/>
      <c r="E33" s="426"/>
    </row>
    <row r="34" spans="1:5" s="427" customFormat="1" ht="15" x14ac:dyDescent="0.2">
      <c r="A34" s="423"/>
      <c r="B34" s="423"/>
      <c r="C34" s="424"/>
      <c r="D34" s="425"/>
      <c r="E34" s="426"/>
    </row>
    <row r="35" spans="1:5" s="427" customFormat="1" ht="15" x14ac:dyDescent="0.2">
      <c r="A35" s="423"/>
      <c r="B35" s="423"/>
      <c r="C35" s="424"/>
      <c r="D35" s="425"/>
      <c r="E35" s="426"/>
    </row>
    <row r="36" spans="1:5" s="427" customFormat="1" ht="15" x14ac:dyDescent="0.2">
      <c r="A36" s="423"/>
      <c r="B36" s="423"/>
      <c r="C36" s="424"/>
      <c r="D36" s="425"/>
      <c r="E36" s="426"/>
    </row>
    <row r="37" spans="1:5" s="427" customFormat="1" ht="15" x14ac:dyDescent="0.2">
      <c r="A37" s="423"/>
      <c r="B37" s="423"/>
      <c r="C37" s="424"/>
      <c r="D37" s="425"/>
      <c r="E37" s="426"/>
    </row>
    <row r="38" spans="1:5" s="427" customFormat="1" ht="15" x14ac:dyDescent="0.2">
      <c r="A38" s="423"/>
      <c r="B38" s="423"/>
      <c r="C38" s="424"/>
      <c r="D38" s="425"/>
      <c r="E38" s="426"/>
    </row>
    <row r="39" spans="1:5" s="427" customFormat="1" ht="15" x14ac:dyDescent="0.2">
      <c r="A39" s="423"/>
      <c r="B39" s="423"/>
      <c r="C39" s="424"/>
      <c r="D39" s="425"/>
      <c r="E39" s="426"/>
    </row>
    <row r="40" spans="1:5" s="427" customFormat="1" ht="15" x14ac:dyDescent="0.2">
      <c r="A40" s="423"/>
      <c r="B40" s="423"/>
      <c r="C40" s="424"/>
      <c r="D40" s="425"/>
      <c r="E40" s="426"/>
    </row>
    <row r="41" spans="1:5" s="427" customFormat="1" ht="15" x14ac:dyDescent="0.2">
      <c r="A41" s="423"/>
      <c r="B41" s="423"/>
      <c r="C41" s="424"/>
      <c r="D41" s="425"/>
      <c r="E41" s="426"/>
    </row>
    <row r="42" spans="1:5" s="427" customFormat="1" ht="15" x14ac:dyDescent="0.2">
      <c r="A42" s="423"/>
      <c r="B42" s="423"/>
      <c r="C42" s="424"/>
      <c r="D42" s="425"/>
      <c r="E42" s="426"/>
    </row>
    <row r="43" spans="1:5" s="427" customFormat="1" ht="15" x14ac:dyDescent="0.2">
      <c r="A43" s="423"/>
      <c r="B43" s="423"/>
      <c r="C43" s="424"/>
      <c r="D43" s="425"/>
      <c r="E43" s="426"/>
    </row>
    <row r="44" spans="1:5" s="427" customFormat="1" ht="15" x14ac:dyDescent="0.2">
      <c r="A44" s="423"/>
      <c r="B44" s="423"/>
      <c r="C44" s="424"/>
      <c r="D44" s="425"/>
      <c r="E44" s="426"/>
    </row>
    <row r="45" spans="1:5" s="427" customFormat="1" ht="15" x14ac:dyDescent="0.2">
      <c r="A45" s="423"/>
      <c r="B45" s="423"/>
      <c r="C45" s="424"/>
      <c r="D45" s="425"/>
      <c r="E45" s="426"/>
    </row>
    <row r="46" spans="1:5" s="427" customFormat="1" ht="15" x14ac:dyDescent="0.2">
      <c r="A46" s="423"/>
      <c r="B46" s="423"/>
      <c r="C46" s="424"/>
      <c r="D46" s="425"/>
      <c r="E46" s="426"/>
    </row>
    <row r="47" spans="1:5" s="427" customFormat="1" ht="15" x14ac:dyDescent="0.2">
      <c r="A47" s="423"/>
      <c r="B47" s="423"/>
      <c r="C47" s="424"/>
      <c r="D47" s="425"/>
      <c r="E47" s="426"/>
    </row>
    <row r="48" spans="1:5" s="427" customFormat="1" ht="15" x14ac:dyDescent="0.2">
      <c r="A48" s="423"/>
      <c r="B48" s="423"/>
      <c r="C48" s="424"/>
      <c r="D48" s="425"/>
      <c r="E48" s="426"/>
    </row>
    <row r="49" spans="1:5" s="427" customFormat="1" ht="15" x14ac:dyDescent="0.2">
      <c r="A49" s="423"/>
      <c r="B49" s="423"/>
      <c r="C49" s="424"/>
      <c r="D49" s="425"/>
      <c r="E49" s="426"/>
    </row>
    <row r="50" spans="1:5" s="427" customFormat="1" ht="15" x14ac:dyDescent="0.2">
      <c r="A50" s="423"/>
      <c r="B50" s="423"/>
      <c r="C50" s="424"/>
      <c r="D50" s="425"/>
      <c r="E50" s="426"/>
    </row>
    <row r="51" spans="1:5" s="427" customFormat="1" ht="15" x14ac:dyDescent="0.2">
      <c r="A51" s="423"/>
      <c r="B51" s="423"/>
      <c r="C51" s="424"/>
      <c r="D51" s="425"/>
      <c r="E51" s="426"/>
    </row>
    <row r="52" spans="1:5" s="427" customFormat="1" ht="15" x14ac:dyDescent="0.2">
      <c r="A52" s="423"/>
      <c r="B52" s="423"/>
      <c r="C52" s="424"/>
      <c r="D52" s="425"/>
      <c r="E52" s="426"/>
    </row>
    <row r="53" spans="1:5" s="427" customFormat="1" ht="15" x14ac:dyDescent="0.2">
      <c r="A53" s="423"/>
      <c r="B53" s="423"/>
      <c r="C53" s="424"/>
      <c r="D53" s="425"/>
      <c r="E53" s="426"/>
    </row>
    <row r="54" spans="1:5" s="427" customFormat="1" ht="15" x14ac:dyDescent="0.2">
      <c r="A54" s="423"/>
      <c r="B54" s="423"/>
      <c r="C54" s="424"/>
      <c r="D54" s="425"/>
      <c r="E54" s="426"/>
    </row>
    <row r="55" spans="1:5" s="427" customFormat="1" ht="15" x14ac:dyDescent="0.2">
      <c r="A55" s="423"/>
      <c r="B55" s="423"/>
      <c r="C55" s="424"/>
      <c r="D55" s="425"/>
      <c r="E55" s="426"/>
    </row>
    <row r="56" spans="1:5" s="427" customFormat="1" ht="15" x14ac:dyDescent="0.2">
      <c r="A56" s="423"/>
      <c r="B56" s="423"/>
      <c r="C56" s="424"/>
      <c r="D56" s="425"/>
      <c r="E56" s="426"/>
    </row>
    <row r="57" spans="1:5" s="427" customFormat="1" ht="15" x14ac:dyDescent="0.2">
      <c r="A57" s="423"/>
      <c r="B57" s="423"/>
      <c r="C57" s="424"/>
      <c r="D57" s="425"/>
      <c r="E57" s="426"/>
    </row>
    <row r="58" spans="1:5" s="427" customFormat="1" ht="15" x14ac:dyDescent="0.2">
      <c r="A58" s="423"/>
      <c r="B58" s="423"/>
      <c r="C58" s="424"/>
      <c r="D58" s="425"/>
      <c r="E58" s="426"/>
    </row>
    <row r="59" spans="1:5" s="427" customFormat="1" ht="15" x14ac:dyDescent="0.2">
      <c r="A59" s="423"/>
      <c r="B59" s="423"/>
      <c r="C59" s="424"/>
      <c r="D59" s="425"/>
      <c r="E59" s="426"/>
    </row>
    <row r="60" spans="1:5" s="427" customFormat="1" ht="15" x14ac:dyDescent="0.2">
      <c r="A60" s="423"/>
      <c r="B60" s="423"/>
      <c r="C60" s="424"/>
      <c r="D60" s="425"/>
      <c r="E60" s="426"/>
    </row>
    <row r="61" spans="1:5" s="427" customFormat="1" ht="15" x14ac:dyDescent="0.2">
      <c r="A61" s="423"/>
      <c r="B61" s="423"/>
      <c r="C61" s="424"/>
      <c r="D61" s="425"/>
      <c r="E61" s="426"/>
    </row>
    <row r="62" spans="1:5" s="427" customFormat="1" ht="15" x14ac:dyDescent="0.2">
      <c r="A62" s="423"/>
      <c r="B62" s="423"/>
      <c r="C62" s="424"/>
      <c r="D62" s="425"/>
      <c r="E62" s="426"/>
    </row>
    <row r="63" spans="1:5" s="427" customFormat="1" ht="15" x14ac:dyDescent="0.2">
      <c r="A63" s="423"/>
      <c r="B63" s="423"/>
      <c r="C63" s="424"/>
      <c r="D63" s="425"/>
      <c r="E63" s="426"/>
    </row>
    <row r="64" spans="1:5" s="427" customFormat="1" ht="15" x14ac:dyDescent="0.2">
      <c r="A64" s="423"/>
      <c r="B64" s="423"/>
      <c r="C64" s="424"/>
      <c r="D64" s="425"/>
      <c r="E64" s="426"/>
    </row>
    <row r="65" spans="1:5" s="427" customFormat="1" ht="15" x14ac:dyDescent="0.2">
      <c r="A65" s="423"/>
      <c r="B65" s="423"/>
      <c r="C65" s="424"/>
      <c r="D65" s="425"/>
      <c r="E65" s="426"/>
    </row>
    <row r="66" spans="1:5" s="427" customFormat="1" ht="15" x14ac:dyDescent="0.2">
      <c r="A66" s="423"/>
      <c r="B66" s="423"/>
      <c r="C66" s="424"/>
      <c r="D66" s="425"/>
      <c r="E66" s="426"/>
    </row>
    <row r="67" spans="1:5" s="427" customFormat="1" ht="15" x14ac:dyDescent="0.2">
      <c r="A67" s="423"/>
      <c r="B67" s="423"/>
      <c r="C67" s="424"/>
      <c r="D67" s="425"/>
      <c r="E67" s="426"/>
    </row>
    <row r="68" spans="1:5" s="427" customFormat="1" ht="15" x14ac:dyDescent="0.2">
      <c r="A68" s="423"/>
      <c r="B68" s="423"/>
      <c r="C68" s="424"/>
      <c r="D68" s="425"/>
      <c r="E68" s="426"/>
    </row>
    <row r="69" spans="1:5" ht="15" x14ac:dyDescent="0.2"/>
    <row r="70" spans="1:5" ht="15" x14ac:dyDescent="0.2"/>
  </sheetData>
  <mergeCells count="1">
    <mergeCell ref="A7:B7"/>
  </mergeCells>
  <conditionalFormatting sqref="C6:C20">
    <cfRule type="cellIs" dxfId="27" priority="1" stopIfTrue="1" operator="lessThan">
      <formula>0</formula>
    </cfRule>
  </conditionalFormatting>
  <conditionalFormatting sqref="A7:B7">
    <cfRule type="cellIs" dxfId="26" priority="2" stopIfTrue="1" operator="equal">
      <formula>#N/A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omboBox1">
          <controlPr defaultSize="0" autoLine="0" linkedCell="C4" listFillRange="Data!B9:B298" r:id="rId5">
            <anchor moveWithCells="1">
              <from>
                <xdr:col>1</xdr:col>
                <xdr:colOff>3790950</xdr:colOff>
                <xdr:row>3</xdr:row>
                <xdr:rowOff>0</xdr:rowOff>
              </from>
              <to>
                <xdr:col>2</xdr:col>
                <xdr:colOff>1714500</xdr:colOff>
                <xdr:row>3</xdr:row>
                <xdr:rowOff>219075</xdr:rowOff>
              </to>
            </anchor>
          </controlPr>
        </control>
      </mc:Choice>
      <mc:Fallback>
        <control shapeId="21505" r:id="rId4" name="ComboBox1"/>
      </mc:Fallback>
    </mc:AlternateContent>
  </control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pageSetUpPr fitToPage="1"/>
  </sheetPr>
  <dimension ref="A1:WVL69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66" customWidth="1"/>
    <col min="2" max="2" width="55.28515625" style="466" customWidth="1"/>
    <col min="3" max="3" width="19.85546875" style="467" customWidth="1"/>
    <col min="4" max="4" width="8.42578125" style="466" customWidth="1"/>
    <col min="5" max="256" width="53.28515625" style="465" hidden="1"/>
    <col min="257" max="257" width="3.85546875" style="465" hidden="1" customWidth="1"/>
    <col min="258" max="258" width="55.28515625" style="465" hidden="1" customWidth="1"/>
    <col min="259" max="259" width="19.85546875" style="465" hidden="1" customWidth="1"/>
    <col min="260" max="260" width="8.42578125" style="465" hidden="1" customWidth="1"/>
    <col min="261" max="512" width="53.28515625" style="465" hidden="1"/>
    <col min="513" max="513" width="3.85546875" style="465" hidden="1" customWidth="1"/>
    <col min="514" max="514" width="55.28515625" style="465" hidden="1" customWidth="1"/>
    <col min="515" max="515" width="19.85546875" style="465" hidden="1" customWidth="1"/>
    <col min="516" max="516" width="8.42578125" style="465" hidden="1" customWidth="1"/>
    <col min="517" max="768" width="53.28515625" style="465" hidden="1"/>
    <col min="769" max="769" width="3.85546875" style="465" hidden="1" customWidth="1"/>
    <col min="770" max="770" width="55.28515625" style="465" hidden="1" customWidth="1"/>
    <col min="771" max="771" width="19.85546875" style="465" hidden="1" customWidth="1"/>
    <col min="772" max="772" width="8.42578125" style="465" hidden="1" customWidth="1"/>
    <col min="773" max="1024" width="53.28515625" style="465" hidden="1"/>
    <col min="1025" max="1025" width="3.85546875" style="465" hidden="1" customWidth="1"/>
    <col min="1026" max="1026" width="55.28515625" style="465" hidden="1" customWidth="1"/>
    <col min="1027" max="1027" width="19.85546875" style="465" hidden="1" customWidth="1"/>
    <col min="1028" max="1028" width="8.42578125" style="465" hidden="1" customWidth="1"/>
    <col min="1029" max="1280" width="53.28515625" style="465" hidden="1"/>
    <col min="1281" max="1281" width="3.85546875" style="465" hidden="1" customWidth="1"/>
    <col min="1282" max="1282" width="55.28515625" style="465" hidden="1" customWidth="1"/>
    <col min="1283" max="1283" width="19.85546875" style="465" hidden="1" customWidth="1"/>
    <col min="1284" max="1284" width="8.42578125" style="465" hidden="1" customWidth="1"/>
    <col min="1285" max="1536" width="53.28515625" style="465" hidden="1"/>
    <col min="1537" max="1537" width="3.85546875" style="465" hidden="1" customWidth="1"/>
    <col min="1538" max="1538" width="55.28515625" style="465" hidden="1" customWidth="1"/>
    <col min="1539" max="1539" width="19.85546875" style="465" hidden="1" customWidth="1"/>
    <col min="1540" max="1540" width="8.42578125" style="465" hidden="1" customWidth="1"/>
    <col min="1541" max="1792" width="53.28515625" style="465" hidden="1"/>
    <col min="1793" max="1793" width="3.85546875" style="465" hidden="1" customWidth="1"/>
    <col min="1794" max="1794" width="55.28515625" style="465" hidden="1" customWidth="1"/>
    <col min="1795" max="1795" width="19.85546875" style="465" hidden="1" customWidth="1"/>
    <col min="1796" max="1796" width="8.42578125" style="465" hidden="1" customWidth="1"/>
    <col min="1797" max="2048" width="53.28515625" style="465" hidden="1"/>
    <col min="2049" max="2049" width="3.85546875" style="465" hidden="1" customWidth="1"/>
    <col min="2050" max="2050" width="55.28515625" style="465" hidden="1" customWidth="1"/>
    <col min="2051" max="2051" width="19.85546875" style="465" hidden="1" customWidth="1"/>
    <col min="2052" max="2052" width="8.42578125" style="465" hidden="1" customWidth="1"/>
    <col min="2053" max="2304" width="53.28515625" style="465" hidden="1"/>
    <col min="2305" max="2305" width="3.85546875" style="465" hidden="1" customWidth="1"/>
    <col min="2306" max="2306" width="55.28515625" style="465" hidden="1" customWidth="1"/>
    <col min="2307" max="2307" width="19.85546875" style="465" hidden="1" customWidth="1"/>
    <col min="2308" max="2308" width="8.42578125" style="465" hidden="1" customWidth="1"/>
    <col min="2309" max="2560" width="53.28515625" style="465" hidden="1"/>
    <col min="2561" max="2561" width="3.85546875" style="465" hidden="1" customWidth="1"/>
    <col min="2562" max="2562" width="55.28515625" style="465" hidden="1" customWidth="1"/>
    <col min="2563" max="2563" width="19.85546875" style="465" hidden="1" customWidth="1"/>
    <col min="2564" max="2564" width="8.42578125" style="465" hidden="1" customWidth="1"/>
    <col min="2565" max="2816" width="53.28515625" style="465" hidden="1"/>
    <col min="2817" max="2817" width="3.85546875" style="465" hidden="1" customWidth="1"/>
    <col min="2818" max="2818" width="55.28515625" style="465" hidden="1" customWidth="1"/>
    <col min="2819" max="2819" width="19.85546875" style="465" hidden="1" customWidth="1"/>
    <col min="2820" max="2820" width="8.42578125" style="465" hidden="1" customWidth="1"/>
    <col min="2821" max="3072" width="53.28515625" style="465" hidden="1"/>
    <col min="3073" max="3073" width="3.85546875" style="465" hidden="1" customWidth="1"/>
    <col min="3074" max="3074" width="55.28515625" style="465" hidden="1" customWidth="1"/>
    <col min="3075" max="3075" width="19.85546875" style="465" hidden="1" customWidth="1"/>
    <col min="3076" max="3076" width="8.42578125" style="465" hidden="1" customWidth="1"/>
    <col min="3077" max="3328" width="53.28515625" style="465" hidden="1"/>
    <col min="3329" max="3329" width="3.85546875" style="465" hidden="1" customWidth="1"/>
    <col min="3330" max="3330" width="55.28515625" style="465" hidden="1" customWidth="1"/>
    <col min="3331" max="3331" width="19.85546875" style="465" hidden="1" customWidth="1"/>
    <col min="3332" max="3332" width="8.42578125" style="465" hidden="1" customWidth="1"/>
    <col min="3333" max="3584" width="53.28515625" style="465" hidden="1"/>
    <col min="3585" max="3585" width="3.85546875" style="465" hidden="1" customWidth="1"/>
    <col min="3586" max="3586" width="55.28515625" style="465" hidden="1" customWidth="1"/>
    <col min="3587" max="3587" width="19.85546875" style="465" hidden="1" customWidth="1"/>
    <col min="3588" max="3588" width="8.42578125" style="465" hidden="1" customWidth="1"/>
    <col min="3589" max="3840" width="53.28515625" style="465" hidden="1"/>
    <col min="3841" max="3841" width="3.85546875" style="465" hidden="1" customWidth="1"/>
    <col min="3842" max="3842" width="55.28515625" style="465" hidden="1" customWidth="1"/>
    <col min="3843" max="3843" width="19.85546875" style="465" hidden="1" customWidth="1"/>
    <col min="3844" max="3844" width="8.42578125" style="465" hidden="1" customWidth="1"/>
    <col min="3845" max="4096" width="53.28515625" style="465" hidden="1"/>
    <col min="4097" max="4097" width="3.85546875" style="465" hidden="1" customWidth="1"/>
    <col min="4098" max="4098" width="55.28515625" style="465" hidden="1" customWidth="1"/>
    <col min="4099" max="4099" width="19.85546875" style="465" hidden="1" customWidth="1"/>
    <col min="4100" max="4100" width="8.42578125" style="465" hidden="1" customWidth="1"/>
    <col min="4101" max="4352" width="53.28515625" style="465" hidden="1"/>
    <col min="4353" max="4353" width="3.85546875" style="465" hidden="1" customWidth="1"/>
    <col min="4354" max="4354" width="55.28515625" style="465" hidden="1" customWidth="1"/>
    <col min="4355" max="4355" width="19.85546875" style="465" hidden="1" customWidth="1"/>
    <col min="4356" max="4356" width="8.42578125" style="465" hidden="1" customWidth="1"/>
    <col min="4357" max="4608" width="53.28515625" style="465" hidden="1"/>
    <col min="4609" max="4609" width="3.85546875" style="465" hidden="1" customWidth="1"/>
    <col min="4610" max="4610" width="55.28515625" style="465" hidden="1" customWidth="1"/>
    <col min="4611" max="4611" width="19.85546875" style="465" hidden="1" customWidth="1"/>
    <col min="4612" max="4612" width="8.42578125" style="465" hidden="1" customWidth="1"/>
    <col min="4613" max="4864" width="53.28515625" style="465" hidden="1"/>
    <col min="4865" max="4865" width="3.85546875" style="465" hidden="1" customWidth="1"/>
    <col min="4866" max="4866" width="55.28515625" style="465" hidden="1" customWidth="1"/>
    <col min="4867" max="4867" width="19.85546875" style="465" hidden="1" customWidth="1"/>
    <col min="4868" max="4868" width="8.42578125" style="465" hidden="1" customWidth="1"/>
    <col min="4869" max="5120" width="53.28515625" style="465" hidden="1"/>
    <col min="5121" max="5121" width="3.85546875" style="465" hidden="1" customWidth="1"/>
    <col min="5122" max="5122" width="55.28515625" style="465" hidden="1" customWidth="1"/>
    <col min="5123" max="5123" width="19.85546875" style="465" hidden="1" customWidth="1"/>
    <col min="5124" max="5124" width="8.42578125" style="465" hidden="1" customWidth="1"/>
    <col min="5125" max="5376" width="53.28515625" style="465" hidden="1"/>
    <col min="5377" max="5377" width="3.85546875" style="465" hidden="1" customWidth="1"/>
    <col min="5378" max="5378" width="55.28515625" style="465" hidden="1" customWidth="1"/>
    <col min="5379" max="5379" width="19.85546875" style="465" hidden="1" customWidth="1"/>
    <col min="5380" max="5380" width="8.42578125" style="465" hidden="1" customWidth="1"/>
    <col min="5381" max="5632" width="53.28515625" style="465" hidden="1"/>
    <col min="5633" max="5633" width="3.85546875" style="465" hidden="1" customWidth="1"/>
    <col min="5634" max="5634" width="55.28515625" style="465" hidden="1" customWidth="1"/>
    <col min="5635" max="5635" width="19.85546875" style="465" hidden="1" customWidth="1"/>
    <col min="5636" max="5636" width="8.42578125" style="465" hidden="1" customWidth="1"/>
    <col min="5637" max="5888" width="53.28515625" style="465" hidden="1"/>
    <col min="5889" max="5889" width="3.85546875" style="465" hidden="1" customWidth="1"/>
    <col min="5890" max="5890" width="55.28515625" style="465" hidden="1" customWidth="1"/>
    <col min="5891" max="5891" width="19.85546875" style="465" hidden="1" customWidth="1"/>
    <col min="5892" max="5892" width="8.42578125" style="465" hidden="1" customWidth="1"/>
    <col min="5893" max="6144" width="53.28515625" style="465" hidden="1"/>
    <col min="6145" max="6145" width="3.85546875" style="465" hidden="1" customWidth="1"/>
    <col min="6146" max="6146" width="55.28515625" style="465" hidden="1" customWidth="1"/>
    <col min="6147" max="6147" width="19.85546875" style="465" hidden="1" customWidth="1"/>
    <col min="6148" max="6148" width="8.42578125" style="465" hidden="1" customWidth="1"/>
    <col min="6149" max="6400" width="53.28515625" style="465" hidden="1"/>
    <col min="6401" max="6401" width="3.85546875" style="465" hidden="1" customWidth="1"/>
    <col min="6402" max="6402" width="55.28515625" style="465" hidden="1" customWidth="1"/>
    <col min="6403" max="6403" width="19.85546875" style="465" hidden="1" customWidth="1"/>
    <col min="6404" max="6404" width="8.42578125" style="465" hidden="1" customWidth="1"/>
    <col min="6405" max="6656" width="53.28515625" style="465" hidden="1"/>
    <col min="6657" max="6657" width="3.85546875" style="465" hidden="1" customWidth="1"/>
    <col min="6658" max="6658" width="55.28515625" style="465" hidden="1" customWidth="1"/>
    <col min="6659" max="6659" width="19.85546875" style="465" hidden="1" customWidth="1"/>
    <col min="6660" max="6660" width="8.42578125" style="465" hidden="1" customWidth="1"/>
    <col min="6661" max="6912" width="53.28515625" style="465" hidden="1"/>
    <col min="6913" max="6913" width="3.85546875" style="465" hidden="1" customWidth="1"/>
    <col min="6914" max="6914" width="55.28515625" style="465" hidden="1" customWidth="1"/>
    <col min="6915" max="6915" width="19.85546875" style="465" hidden="1" customWidth="1"/>
    <col min="6916" max="6916" width="8.42578125" style="465" hidden="1" customWidth="1"/>
    <col min="6917" max="7168" width="53.28515625" style="465" hidden="1"/>
    <col min="7169" max="7169" width="3.85546875" style="465" hidden="1" customWidth="1"/>
    <col min="7170" max="7170" width="55.28515625" style="465" hidden="1" customWidth="1"/>
    <col min="7171" max="7171" width="19.85546875" style="465" hidden="1" customWidth="1"/>
    <col min="7172" max="7172" width="8.42578125" style="465" hidden="1" customWidth="1"/>
    <col min="7173" max="7424" width="53.28515625" style="465" hidden="1"/>
    <col min="7425" max="7425" width="3.85546875" style="465" hidden="1" customWidth="1"/>
    <col min="7426" max="7426" width="55.28515625" style="465" hidden="1" customWidth="1"/>
    <col min="7427" max="7427" width="19.85546875" style="465" hidden="1" customWidth="1"/>
    <col min="7428" max="7428" width="8.42578125" style="465" hidden="1" customWidth="1"/>
    <col min="7429" max="7680" width="53.28515625" style="465" hidden="1"/>
    <col min="7681" max="7681" width="3.85546875" style="465" hidden="1" customWidth="1"/>
    <col min="7682" max="7682" width="55.28515625" style="465" hidden="1" customWidth="1"/>
    <col min="7683" max="7683" width="19.85546875" style="465" hidden="1" customWidth="1"/>
    <col min="7684" max="7684" width="8.42578125" style="465" hidden="1" customWidth="1"/>
    <col min="7685" max="7936" width="53.28515625" style="465" hidden="1"/>
    <col min="7937" max="7937" width="3.85546875" style="465" hidden="1" customWidth="1"/>
    <col min="7938" max="7938" width="55.28515625" style="465" hidden="1" customWidth="1"/>
    <col min="7939" max="7939" width="19.85546875" style="465" hidden="1" customWidth="1"/>
    <col min="7940" max="7940" width="8.42578125" style="465" hidden="1" customWidth="1"/>
    <col min="7941" max="8192" width="53.28515625" style="465" hidden="1"/>
    <col min="8193" max="8193" width="3.85546875" style="465" hidden="1" customWidth="1"/>
    <col min="8194" max="8194" width="55.28515625" style="465" hidden="1" customWidth="1"/>
    <col min="8195" max="8195" width="19.85546875" style="465" hidden="1" customWidth="1"/>
    <col min="8196" max="8196" width="8.42578125" style="465" hidden="1" customWidth="1"/>
    <col min="8197" max="8448" width="53.28515625" style="465" hidden="1"/>
    <col min="8449" max="8449" width="3.85546875" style="465" hidden="1" customWidth="1"/>
    <col min="8450" max="8450" width="55.28515625" style="465" hidden="1" customWidth="1"/>
    <col min="8451" max="8451" width="19.85546875" style="465" hidden="1" customWidth="1"/>
    <col min="8452" max="8452" width="8.42578125" style="465" hidden="1" customWidth="1"/>
    <col min="8453" max="8704" width="53.28515625" style="465" hidden="1"/>
    <col min="8705" max="8705" width="3.85546875" style="465" hidden="1" customWidth="1"/>
    <col min="8706" max="8706" width="55.28515625" style="465" hidden="1" customWidth="1"/>
    <col min="8707" max="8707" width="19.85546875" style="465" hidden="1" customWidth="1"/>
    <col min="8708" max="8708" width="8.42578125" style="465" hidden="1" customWidth="1"/>
    <col min="8709" max="8960" width="53.28515625" style="465" hidden="1"/>
    <col min="8961" max="8961" width="3.85546875" style="465" hidden="1" customWidth="1"/>
    <col min="8962" max="8962" width="55.28515625" style="465" hidden="1" customWidth="1"/>
    <col min="8963" max="8963" width="19.85546875" style="465" hidden="1" customWidth="1"/>
    <col min="8964" max="8964" width="8.42578125" style="465" hidden="1" customWidth="1"/>
    <col min="8965" max="9216" width="53.28515625" style="465" hidden="1"/>
    <col min="9217" max="9217" width="3.85546875" style="465" hidden="1" customWidth="1"/>
    <col min="9218" max="9218" width="55.28515625" style="465" hidden="1" customWidth="1"/>
    <col min="9219" max="9219" width="19.85546875" style="465" hidden="1" customWidth="1"/>
    <col min="9220" max="9220" width="8.42578125" style="465" hidden="1" customWidth="1"/>
    <col min="9221" max="9472" width="53.28515625" style="465" hidden="1"/>
    <col min="9473" max="9473" width="3.85546875" style="465" hidden="1" customWidth="1"/>
    <col min="9474" max="9474" width="55.28515625" style="465" hidden="1" customWidth="1"/>
    <col min="9475" max="9475" width="19.85546875" style="465" hidden="1" customWidth="1"/>
    <col min="9476" max="9476" width="8.42578125" style="465" hidden="1" customWidth="1"/>
    <col min="9477" max="9728" width="53.28515625" style="465" hidden="1"/>
    <col min="9729" max="9729" width="3.85546875" style="465" hidden="1" customWidth="1"/>
    <col min="9730" max="9730" width="55.28515625" style="465" hidden="1" customWidth="1"/>
    <col min="9731" max="9731" width="19.85546875" style="465" hidden="1" customWidth="1"/>
    <col min="9732" max="9732" width="8.42578125" style="465" hidden="1" customWidth="1"/>
    <col min="9733" max="9984" width="53.28515625" style="465" hidden="1"/>
    <col min="9985" max="9985" width="3.85546875" style="465" hidden="1" customWidth="1"/>
    <col min="9986" max="9986" width="55.28515625" style="465" hidden="1" customWidth="1"/>
    <col min="9987" max="9987" width="19.85546875" style="465" hidden="1" customWidth="1"/>
    <col min="9988" max="9988" width="8.42578125" style="465" hidden="1" customWidth="1"/>
    <col min="9989" max="10240" width="53.28515625" style="465" hidden="1"/>
    <col min="10241" max="10241" width="3.85546875" style="465" hidden="1" customWidth="1"/>
    <col min="10242" max="10242" width="55.28515625" style="465" hidden="1" customWidth="1"/>
    <col min="10243" max="10243" width="19.85546875" style="465" hidden="1" customWidth="1"/>
    <col min="10244" max="10244" width="8.42578125" style="465" hidden="1" customWidth="1"/>
    <col min="10245" max="10496" width="53.28515625" style="465" hidden="1"/>
    <col min="10497" max="10497" width="3.85546875" style="465" hidden="1" customWidth="1"/>
    <col min="10498" max="10498" width="55.28515625" style="465" hidden="1" customWidth="1"/>
    <col min="10499" max="10499" width="19.85546875" style="465" hidden="1" customWidth="1"/>
    <col min="10500" max="10500" width="8.42578125" style="465" hidden="1" customWidth="1"/>
    <col min="10501" max="10752" width="53.28515625" style="465" hidden="1"/>
    <col min="10753" max="10753" width="3.85546875" style="465" hidden="1" customWidth="1"/>
    <col min="10754" max="10754" width="55.28515625" style="465" hidden="1" customWidth="1"/>
    <col min="10755" max="10755" width="19.85546875" style="465" hidden="1" customWidth="1"/>
    <col min="10756" max="10756" width="8.42578125" style="465" hidden="1" customWidth="1"/>
    <col min="10757" max="11008" width="53.28515625" style="465" hidden="1"/>
    <col min="11009" max="11009" width="3.85546875" style="465" hidden="1" customWidth="1"/>
    <col min="11010" max="11010" width="55.28515625" style="465" hidden="1" customWidth="1"/>
    <col min="11011" max="11011" width="19.85546875" style="465" hidden="1" customWidth="1"/>
    <col min="11012" max="11012" width="8.42578125" style="465" hidden="1" customWidth="1"/>
    <col min="11013" max="11264" width="53.28515625" style="465" hidden="1"/>
    <col min="11265" max="11265" width="3.85546875" style="465" hidden="1" customWidth="1"/>
    <col min="11266" max="11266" width="55.28515625" style="465" hidden="1" customWidth="1"/>
    <col min="11267" max="11267" width="19.85546875" style="465" hidden="1" customWidth="1"/>
    <col min="11268" max="11268" width="8.42578125" style="465" hidden="1" customWidth="1"/>
    <col min="11269" max="11520" width="53.28515625" style="465" hidden="1"/>
    <col min="11521" max="11521" width="3.85546875" style="465" hidden="1" customWidth="1"/>
    <col min="11522" max="11522" width="55.28515625" style="465" hidden="1" customWidth="1"/>
    <col min="11523" max="11523" width="19.85546875" style="465" hidden="1" customWidth="1"/>
    <col min="11524" max="11524" width="8.42578125" style="465" hidden="1" customWidth="1"/>
    <col min="11525" max="11776" width="53.28515625" style="465" hidden="1"/>
    <col min="11777" max="11777" width="3.85546875" style="465" hidden="1" customWidth="1"/>
    <col min="11778" max="11778" width="55.28515625" style="465" hidden="1" customWidth="1"/>
    <col min="11779" max="11779" width="19.85546875" style="465" hidden="1" customWidth="1"/>
    <col min="11780" max="11780" width="8.42578125" style="465" hidden="1" customWidth="1"/>
    <col min="11781" max="12032" width="53.28515625" style="465" hidden="1"/>
    <col min="12033" max="12033" width="3.85546875" style="465" hidden="1" customWidth="1"/>
    <col min="12034" max="12034" width="55.28515625" style="465" hidden="1" customWidth="1"/>
    <col min="12035" max="12035" width="19.85546875" style="465" hidden="1" customWidth="1"/>
    <col min="12036" max="12036" width="8.42578125" style="465" hidden="1" customWidth="1"/>
    <col min="12037" max="12288" width="53.28515625" style="465" hidden="1"/>
    <col min="12289" max="12289" width="3.85546875" style="465" hidden="1" customWidth="1"/>
    <col min="12290" max="12290" width="55.28515625" style="465" hidden="1" customWidth="1"/>
    <col min="12291" max="12291" width="19.85546875" style="465" hidden="1" customWidth="1"/>
    <col min="12292" max="12292" width="8.42578125" style="465" hidden="1" customWidth="1"/>
    <col min="12293" max="12544" width="53.28515625" style="465" hidden="1"/>
    <col min="12545" max="12545" width="3.85546875" style="465" hidden="1" customWidth="1"/>
    <col min="12546" max="12546" width="55.28515625" style="465" hidden="1" customWidth="1"/>
    <col min="12547" max="12547" width="19.85546875" style="465" hidden="1" customWidth="1"/>
    <col min="12548" max="12548" width="8.42578125" style="465" hidden="1" customWidth="1"/>
    <col min="12549" max="12800" width="53.28515625" style="465" hidden="1"/>
    <col min="12801" max="12801" width="3.85546875" style="465" hidden="1" customWidth="1"/>
    <col min="12802" max="12802" width="55.28515625" style="465" hidden="1" customWidth="1"/>
    <col min="12803" max="12803" width="19.85546875" style="465" hidden="1" customWidth="1"/>
    <col min="12804" max="12804" width="8.42578125" style="465" hidden="1" customWidth="1"/>
    <col min="12805" max="13056" width="53.28515625" style="465" hidden="1"/>
    <col min="13057" max="13057" width="3.85546875" style="465" hidden="1" customWidth="1"/>
    <col min="13058" max="13058" width="55.28515625" style="465" hidden="1" customWidth="1"/>
    <col min="13059" max="13059" width="19.85546875" style="465" hidden="1" customWidth="1"/>
    <col min="13060" max="13060" width="8.42578125" style="465" hidden="1" customWidth="1"/>
    <col min="13061" max="13312" width="53.28515625" style="465" hidden="1"/>
    <col min="13313" max="13313" width="3.85546875" style="465" hidden="1" customWidth="1"/>
    <col min="13314" max="13314" width="55.28515625" style="465" hidden="1" customWidth="1"/>
    <col min="13315" max="13315" width="19.85546875" style="465" hidden="1" customWidth="1"/>
    <col min="13316" max="13316" width="8.42578125" style="465" hidden="1" customWidth="1"/>
    <col min="13317" max="13568" width="53.28515625" style="465" hidden="1"/>
    <col min="13569" max="13569" width="3.85546875" style="465" hidden="1" customWidth="1"/>
    <col min="13570" max="13570" width="55.28515625" style="465" hidden="1" customWidth="1"/>
    <col min="13571" max="13571" width="19.85546875" style="465" hidden="1" customWidth="1"/>
    <col min="13572" max="13572" width="8.42578125" style="465" hidden="1" customWidth="1"/>
    <col min="13573" max="13824" width="53.28515625" style="465" hidden="1"/>
    <col min="13825" max="13825" width="3.85546875" style="465" hidden="1" customWidth="1"/>
    <col min="13826" max="13826" width="55.28515625" style="465" hidden="1" customWidth="1"/>
    <col min="13827" max="13827" width="19.85546875" style="465" hidden="1" customWidth="1"/>
    <col min="13828" max="13828" width="8.42578125" style="465" hidden="1" customWidth="1"/>
    <col min="13829" max="14080" width="53.28515625" style="465" hidden="1"/>
    <col min="14081" max="14081" width="3.85546875" style="465" hidden="1" customWidth="1"/>
    <col min="14082" max="14082" width="55.28515625" style="465" hidden="1" customWidth="1"/>
    <col min="14083" max="14083" width="19.85546875" style="465" hidden="1" customWidth="1"/>
    <col min="14084" max="14084" width="8.42578125" style="465" hidden="1" customWidth="1"/>
    <col min="14085" max="14336" width="53.28515625" style="465" hidden="1"/>
    <col min="14337" max="14337" width="3.85546875" style="465" hidden="1" customWidth="1"/>
    <col min="14338" max="14338" width="55.28515625" style="465" hidden="1" customWidth="1"/>
    <col min="14339" max="14339" width="19.85546875" style="465" hidden="1" customWidth="1"/>
    <col min="14340" max="14340" width="8.42578125" style="465" hidden="1" customWidth="1"/>
    <col min="14341" max="14592" width="53.28515625" style="465" hidden="1"/>
    <col min="14593" max="14593" width="3.85546875" style="465" hidden="1" customWidth="1"/>
    <col min="14594" max="14594" width="55.28515625" style="465" hidden="1" customWidth="1"/>
    <col min="14595" max="14595" width="19.85546875" style="465" hidden="1" customWidth="1"/>
    <col min="14596" max="14596" width="8.42578125" style="465" hidden="1" customWidth="1"/>
    <col min="14597" max="14848" width="53.28515625" style="465" hidden="1"/>
    <col min="14849" max="14849" width="3.85546875" style="465" hidden="1" customWidth="1"/>
    <col min="14850" max="14850" width="55.28515625" style="465" hidden="1" customWidth="1"/>
    <col min="14851" max="14851" width="19.85546875" style="465" hidden="1" customWidth="1"/>
    <col min="14852" max="14852" width="8.42578125" style="465" hidden="1" customWidth="1"/>
    <col min="14853" max="15104" width="53.28515625" style="465" hidden="1"/>
    <col min="15105" max="15105" width="3.85546875" style="465" hidden="1" customWidth="1"/>
    <col min="15106" max="15106" width="55.28515625" style="465" hidden="1" customWidth="1"/>
    <col min="15107" max="15107" width="19.85546875" style="465" hidden="1" customWidth="1"/>
    <col min="15108" max="15108" width="8.42578125" style="465" hidden="1" customWidth="1"/>
    <col min="15109" max="15360" width="53.28515625" style="465" hidden="1"/>
    <col min="15361" max="15361" width="3.85546875" style="465" hidden="1" customWidth="1"/>
    <col min="15362" max="15362" width="55.28515625" style="465" hidden="1" customWidth="1"/>
    <col min="15363" max="15363" width="19.85546875" style="465" hidden="1" customWidth="1"/>
    <col min="15364" max="15364" width="8.42578125" style="465" hidden="1" customWidth="1"/>
    <col min="15365" max="15616" width="53.28515625" style="465" hidden="1"/>
    <col min="15617" max="15617" width="3.85546875" style="465" hidden="1" customWidth="1"/>
    <col min="15618" max="15618" width="55.28515625" style="465" hidden="1" customWidth="1"/>
    <col min="15619" max="15619" width="19.85546875" style="465" hidden="1" customWidth="1"/>
    <col min="15620" max="15620" width="8.42578125" style="465" hidden="1" customWidth="1"/>
    <col min="15621" max="15872" width="53.28515625" style="465" hidden="1"/>
    <col min="15873" max="15873" width="3.85546875" style="465" hidden="1" customWidth="1"/>
    <col min="15874" max="15874" width="55.28515625" style="465" hidden="1" customWidth="1"/>
    <col min="15875" max="15875" width="19.85546875" style="465" hidden="1" customWidth="1"/>
    <col min="15876" max="15876" width="8.42578125" style="465" hidden="1" customWidth="1"/>
    <col min="15877" max="16128" width="53.28515625" style="465" hidden="1"/>
    <col min="16129" max="16129" width="3.85546875" style="465" hidden="1" customWidth="1"/>
    <col min="16130" max="16130" width="55.28515625" style="465" hidden="1" customWidth="1"/>
    <col min="16131" max="16131" width="19.85546875" style="465" hidden="1" customWidth="1"/>
    <col min="16132" max="16132" width="8.42578125" style="465" hidden="1" customWidth="1"/>
    <col min="16133" max="16384" width="53.28515625" style="465" hidden="1"/>
  </cols>
  <sheetData>
    <row r="1" spans="1:3" s="428" customFormat="1" ht="15.75" x14ac:dyDescent="0.25">
      <c r="B1" s="429"/>
      <c r="C1" s="430"/>
    </row>
    <row r="2" spans="1:3" s="428" customFormat="1" ht="6" customHeight="1" x14ac:dyDescent="0.2">
      <c r="A2" s="431"/>
      <c r="B2" s="432"/>
      <c r="C2" s="433"/>
    </row>
    <row r="3" spans="1:3" s="428" customFormat="1" x14ac:dyDescent="0.2">
      <c r="A3" s="431"/>
      <c r="B3" s="434"/>
      <c r="C3" s="435" t="s">
        <v>804</v>
      </c>
    </row>
    <row r="4" spans="1:3" s="428" customFormat="1" x14ac:dyDescent="0.2">
      <c r="A4" s="431"/>
      <c r="B4" s="434"/>
      <c r="C4" s="436" t="s">
        <v>520</v>
      </c>
    </row>
    <row r="5" spans="1:3" s="428" customFormat="1" ht="8.25" customHeight="1" x14ac:dyDescent="0.2">
      <c r="A5" s="431"/>
      <c r="B5" s="434"/>
      <c r="C5" s="437"/>
    </row>
    <row r="6" spans="1:3" s="428" customFormat="1" ht="20.25" x14ac:dyDescent="0.3">
      <c r="A6" s="438" t="str">
        <f>"Kommunalekonomisk utjämning, utjämningsåret "&amp;Data21!C3+1&amp;""</f>
        <v>Kommunalekonomisk utjämning, utjämningsåret 2017</v>
      </c>
      <c r="B6" s="434"/>
      <c r="C6" s="437"/>
    </row>
    <row r="7" spans="1:3" s="428" customFormat="1" ht="20.25" x14ac:dyDescent="0.3">
      <c r="A7" s="438" t="s">
        <v>199</v>
      </c>
      <c r="B7" s="439"/>
      <c r="C7" s="437"/>
    </row>
    <row r="8" spans="1:3" s="428" customFormat="1" ht="15.75" x14ac:dyDescent="0.25">
      <c r="A8" s="688" t="str">
        <f>"Kommun som "&amp;IF(C21&gt;0,"erhåller","betalar")&amp;" utjämnings"&amp;IF(C21&gt;0,"bidrag","avgift")&amp;": "&amp;VLOOKUP($C$4,Data21!$C$8:$N$298,1,0)&amp;""</f>
        <v>Kommun som erhåller utjämningsbidrag: Lerum</v>
      </c>
      <c r="B8" s="689"/>
      <c r="C8" s="440"/>
    </row>
    <row r="9" spans="1:3" s="428" customFormat="1" ht="15.75" x14ac:dyDescent="0.25">
      <c r="A9" s="441"/>
      <c r="B9" s="442"/>
      <c r="C9" s="437"/>
    </row>
    <row r="10" spans="1:3" s="428" customFormat="1" ht="31.5" x14ac:dyDescent="0.2">
      <c r="A10" s="443" t="s">
        <v>749</v>
      </c>
      <c r="B10" s="444" t="str">
        <f>"Skatteunderlag enligt "&amp;Data21!C3&amp;" års taxering (avseende inkomståret "&amp;Data21!C3-1&amp;"), kronor"</f>
        <v>Skatteunderlag enligt 2016 års taxering (avseende inkomståret 2015), kronor</v>
      </c>
      <c r="C10" s="437">
        <f>VLOOKUP($C$4,Data21!$C$8:$N$298,4,0)</f>
        <v>8802203600</v>
      </c>
    </row>
    <row r="11" spans="1:3" s="428" customFormat="1" ht="15.75" x14ac:dyDescent="0.25">
      <c r="A11" s="445" t="s">
        <v>757</v>
      </c>
      <c r="B11" s="446" t="s">
        <v>811</v>
      </c>
      <c r="C11" s="437"/>
    </row>
    <row r="12" spans="1:3" s="428" customFormat="1" ht="15.75" x14ac:dyDescent="0.25">
      <c r="A12" s="447" t="s">
        <v>812</v>
      </c>
      <c r="B12" s="447" t="str">
        <f>"   Faktor för uppräkning till "&amp;Data21!F6&amp;" års nivå"</f>
        <v xml:space="preserve">   Faktor för uppräkning till 2016 års nivå</v>
      </c>
      <c r="C12" s="448">
        <f>Data21!G6</f>
        <v>1.05</v>
      </c>
    </row>
    <row r="13" spans="1:3" s="428" customFormat="1" ht="15.75" x14ac:dyDescent="0.25">
      <c r="A13" s="447" t="s">
        <v>813</v>
      </c>
      <c r="B13" s="447" t="str">
        <f>"   Faktor för uppräkning till "&amp;Data21!F7&amp;" års nivå"</f>
        <v xml:space="preserve">   Faktor för uppräkning till 2017 års nivå</v>
      </c>
      <c r="C13" s="448">
        <f>Data21!G7</f>
        <v>1.052</v>
      </c>
    </row>
    <row r="14" spans="1:3" s="428" customFormat="1" ht="15.75" x14ac:dyDescent="0.25">
      <c r="A14" s="449" t="s">
        <v>814</v>
      </c>
      <c r="B14" s="449" t="s">
        <v>815</v>
      </c>
      <c r="C14" s="437">
        <f>ROUND(C10*C12*C13,0)</f>
        <v>9722914097</v>
      </c>
    </row>
    <row r="15" spans="1:3" s="428" customFormat="1" ht="15.75" x14ac:dyDescent="0.25">
      <c r="A15" s="449" t="s">
        <v>816</v>
      </c>
      <c r="B15" s="449" t="str">
        <f>"Folkmängd "&amp;Data21!C4</f>
        <v>Folkmängd 1 november 2016</v>
      </c>
      <c r="C15" s="437">
        <f>VLOOKUP($C$4,Data21!$C$8:$N$298,3,0)</f>
        <v>40563</v>
      </c>
    </row>
    <row r="16" spans="1:3" s="428" customFormat="1" ht="15.75" x14ac:dyDescent="0.25">
      <c r="A16" s="449" t="s">
        <v>817</v>
      </c>
      <c r="B16" s="449" t="str">
        <f>"Uppräknat skatteunderlag, kr per inv. (C / D)"</f>
        <v>Uppräknat skatteunderlag, kr per inv. (C / D)</v>
      </c>
      <c r="C16" s="437">
        <f>ROUND(C14/C15,0)</f>
        <v>239699</v>
      </c>
    </row>
    <row r="17" spans="1:15" s="428" customFormat="1" ht="15.75" x14ac:dyDescent="0.25">
      <c r="A17" s="447" t="s">
        <v>763</v>
      </c>
      <c r="B17" s="447" t="s">
        <v>818</v>
      </c>
      <c r="C17" s="437">
        <f>Data21!H8</f>
        <v>220385</v>
      </c>
    </row>
    <row r="18" spans="1:15" s="428" customFormat="1" ht="15.75" x14ac:dyDescent="0.25">
      <c r="A18" s="445" t="s">
        <v>819</v>
      </c>
      <c r="B18" s="447" t="s">
        <v>820</v>
      </c>
      <c r="C18" s="450">
        <f>(C16/C17)*100</f>
        <v>108.76375433899766</v>
      </c>
    </row>
    <row r="19" spans="1:15" s="428" customFormat="1" ht="16.5" x14ac:dyDescent="0.25">
      <c r="A19" s="445" t="s">
        <v>821</v>
      </c>
      <c r="B19" s="447" t="s">
        <v>822</v>
      </c>
      <c r="C19" s="451">
        <v>115</v>
      </c>
    </row>
    <row r="20" spans="1:15" s="428" customFormat="1" ht="15.75" x14ac:dyDescent="0.25">
      <c r="A20" s="447" t="s">
        <v>823</v>
      </c>
      <c r="B20" s="447" t="s">
        <v>824</v>
      </c>
      <c r="C20" s="437">
        <f>ROUND(C15*C17*(C19/100),0)</f>
        <v>10280398268</v>
      </c>
    </row>
    <row r="21" spans="1:15" s="452" customFormat="1" ht="15.75" x14ac:dyDescent="0.25">
      <c r="A21" s="447" t="s">
        <v>825</v>
      </c>
      <c r="B21" s="447" t="str">
        <f>"Underlag för utjämnings"&amp;IF(C21&gt;0,"bidrag","avgift")&amp;", kronor (I - C)"</f>
        <v>Underlag för utjämningsbidrag, kronor (I - C)</v>
      </c>
      <c r="C21" s="437">
        <f>C20-C14</f>
        <v>557484171</v>
      </c>
    </row>
    <row r="22" spans="1:15" s="428" customFormat="1" ht="15.75" x14ac:dyDescent="0.25">
      <c r="A22" s="447" t="s">
        <v>826</v>
      </c>
      <c r="B22" s="447" t="str">
        <f>"Länsvis skattesats, % "</f>
        <v xml:space="preserve">Länsvis skattesats, % </v>
      </c>
      <c r="C22" s="453">
        <f>IF(C21&gt;0,VLOOKUP($C$4,Data21!$C$8:$N$298,10,0),VLOOKUP($C$4,Data21!$C$8:$N$298,11,0))</f>
        <v>19.41</v>
      </c>
    </row>
    <row r="23" spans="1:15" s="428" customFormat="1" ht="21" customHeight="1" x14ac:dyDescent="0.25">
      <c r="A23" s="441" t="s">
        <v>827</v>
      </c>
      <c r="B23" s="441" t="str">
        <f>"Utjämnings"&amp;IF(C23&gt;0,"bidrag","avgift")&amp;", kr/inv. (J x K / D / 100)"</f>
        <v>Utjämningsbidrag, kr/inv. (J x K / D / 100)</v>
      </c>
      <c r="C23" s="454">
        <f>ROUND(C21*C22/C15/100,0)</f>
        <v>2668</v>
      </c>
    </row>
    <row r="24" spans="1:15" s="428" customFormat="1" ht="21" customHeight="1" x14ac:dyDescent="0.25">
      <c r="A24" s="455" t="s">
        <v>828</v>
      </c>
      <c r="B24" s="455" t="str">
        <f>"Utjämnings"&amp;IF(C24&gt;0,"bidrag","avgift")&amp;", kronor (D x L)"</f>
        <v>Utjämningsbidrag, kronor (D x L)</v>
      </c>
      <c r="C24" s="456">
        <f>C15*C23</f>
        <v>108222084</v>
      </c>
    </row>
    <row r="25" spans="1:15" s="428" customFormat="1" ht="6.75" customHeight="1" x14ac:dyDescent="0.25">
      <c r="A25" s="457"/>
      <c r="B25" s="457"/>
      <c r="C25" s="437"/>
    </row>
    <row r="26" spans="1:15" s="459" customFormat="1" ht="12.75" x14ac:dyDescent="0.2">
      <c r="A26" s="458" t="s">
        <v>829</v>
      </c>
      <c r="D26" s="460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</row>
    <row r="27" spans="1:15" s="459" customFormat="1" ht="13.5" customHeight="1" x14ac:dyDescent="0.2">
      <c r="A27" s="458" t="s">
        <v>830</v>
      </c>
      <c r="D27" s="460"/>
      <c r="E27" s="461"/>
      <c r="F27" s="461"/>
      <c r="G27" s="461"/>
      <c r="H27" s="461"/>
      <c r="I27" s="461"/>
      <c r="J27" s="461"/>
      <c r="K27" s="461"/>
      <c r="L27" s="461"/>
      <c r="M27" s="461"/>
      <c r="N27" s="461"/>
      <c r="O27" s="461"/>
    </row>
    <row r="28" spans="1:15" s="459" customFormat="1" ht="12.75" x14ac:dyDescent="0.2">
      <c r="A28" s="461"/>
      <c r="B28" s="461"/>
      <c r="C28" s="461"/>
      <c r="D28" s="462"/>
      <c r="E28" s="461"/>
      <c r="F28" s="461"/>
      <c r="G28" s="461"/>
      <c r="H28" s="461"/>
      <c r="I28" s="461"/>
      <c r="J28" s="461"/>
      <c r="K28" s="461"/>
      <c r="L28" s="461"/>
      <c r="M28" s="461"/>
      <c r="N28" s="461"/>
      <c r="O28" s="461"/>
    </row>
    <row r="29" spans="1:15" s="459" customFormat="1" ht="12.75" customHeight="1" x14ac:dyDescent="0.2">
      <c r="A29" s="461"/>
      <c r="B29" s="461"/>
      <c r="C29" s="461"/>
      <c r="D29" s="462"/>
      <c r="E29" s="461"/>
      <c r="F29" s="461"/>
      <c r="G29" s="461"/>
      <c r="H29" s="461"/>
      <c r="I29" s="461"/>
      <c r="J29" s="461"/>
      <c r="K29" s="461"/>
      <c r="L29" s="461"/>
      <c r="M29" s="461"/>
      <c r="N29" s="461"/>
      <c r="O29" s="461"/>
    </row>
    <row r="30" spans="1:15" x14ac:dyDescent="0.2">
      <c r="A30" s="463"/>
      <c r="B30" s="463"/>
      <c r="C30" s="464"/>
      <c r="D30" s="463"/>
    </row>
    <row r="31" spans="1:15" x14ac:dyDescent="0.2">
      <c r="A31" s="463"/>
      <c r="B31" s="463"/>
      <c r="C31" s="464"/>
      <c r="D31" s="463"/>
    </row>
    <row r="32" spans="1:15" x14ac:dyDescent="0.2">
      <c r="A32" s="463"/>
      <c r="B32" s="463"/>
      <c r="C32" s="464"/>
      <c r="D32" s="463"/>
    </row>
    <row r="33" spans="1:4" x14ac:dyDescent="0.2">
      <c r="A33" s="463"/>
      <c r="B33" s="463"/>
      <c r="C33" s="464"/>
      <c r="D33" s="463"/>
    </row>
    <row r="34" spans="1:4" x14ac:dyDescent="0.2">
      <c r="A34" s="463"/>
      <c r="B34" s="463"/>
      <c r="C34" s="464"/>
      <c r="D34" s="463"/>
    </row>
    <row r="35" spans="1:4" x14ac:dyDescent="0.2"/>
    <row r="36" spans="1:4" x14ac:dyDescent="0.2"/>
    <row r="37" spans="1:4" x14ac:dyDescent="0.2"/>
    <row r="38" spans="1:4" x14ac:dyDescent="0.2"/>
    <row r="39" spans="1:4" x14ac:dyDescent="0.2"/>
    <row r="40" spans="1:4" x14ac:dyDescent="0.2"/>
    <row r="41" spans="1:4" x14ac:dyDescent="0.2"/>
    <row r="42" spans="1:4" x14ac:dyDescent="0.2"/>
    <row r="43" spans="1:4" x14ac:dyDescent="0.2"/>
    <row r="44" spans="1:4" x14ac:dyDescent="0.2"/>
    <row r="45" spans="1:4" x14ac:dyDescent="0.2"/>
    <row r="46" spans="1:4" x14ac:dyDescent="0.2"/>
    <row r="47" spans="1:4" x14ac:dyDescent="0.2"/>
    <row r="48" spans="1: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</sheetData>
  <mergeCells count="1">
    <mergeCell ref="A8:B8"/>
  </mergeCells>
  <conditionalFormatting sqref="C7:C25">
    <cfRule type="cellIs" dxfId="2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drawing r:id="rId2"/>
  <legacyDrawing r:id="rId3"/>
  <controls>
    <mc:AlternateContent xmlns:mc="http://schemas.openxmlformats.org/markup-compatibility/2006">
      <mc:Choice Requires="x14">
        <control shapeId="22529" r:id="rId4" name="ComboBox1">
          <controlPr defaultSize="0" autoLine="0" linkedCell="C4" listFillRange="Data!B9:B298" r:id="rId5">
            <anchor moveWithCells="1">
              <from>
                <xdr:col>1</xdr:col>
                <xdr:colOff>3552825</xdr:colOff>
                <xdr:row>3</xdr:row>
                <xdr:rowOff>0</xdr:rowOff>
              </from>
              <to>
                <xdr:col>3</xdr:col>
                <xdr:colOff>276225</xdr:colOff>
                <xdr:row>4</xdr:row>
                <xdr:rowOff>28575</xdr:rowOff>
              </to>
            </anchor>
          </controlPr>
        </control>
      </mc:Choice>
      <mc:Fallback>
        <control shapeId="22529" r:id="rId4" name="ComboBox1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WVM73"/>
  <sheetViews>
    <sheetView showGridLines="0" zoomScaleNormal="100" workbookViewId="0"/>
  </sheetViews>
  <sheetFormatPr defaultColWidth="0" defaultRowHeight="15" customHeight="1" zeroHeight="1" x14ac:dyDescent="0.2"/>
  <cols>
    <col min="1" max="1" width="3.85546875" style="428" customWidth="1"/>
    <col min="2" max="2" width="51.5703125" style="428" customWidth="1"/>
    <col min="3" max="3" width="14.5703125" style="502" customWidth="1"/>
    <col min="4" max="4" width="13.5703125" style="428" customWidth="1"/>
    <col min="5" max="5" width="9.28515625" style="428" customWidth="1"/>
    <col min="6" max="256" width="53.42578125" style="428" hidden="1"/>
    <col min="257" max="257" width="3.85546875" style="428" hidden="1" customWidth="1"/>
    <col min="258" max="258" width="51.5703125" style="428" hidden="1" customWidth="1"/>
    <col min="259" max="259" width="14.5703125" style="428" hidden="1" customWidth="1"/>
    <col min="260" max="260" width="13.5703125" style="428" hidden="1" customWidth="1"/>
    <col min="261" max="261" width="9.28515625" style="428" hidden="1" customWidth="1"/>
    <col min="262" max="512" width="53.42578125" style="428" hidden="1"/>
    <col min="513" max="513" width="3.85546875" style="428" hidden="1" customWidth="1"/>
    <col min="514" max="514" width="51.5703125" style="428" hidden="1" customWidth="1"/>
    <col min="515" max="515" width="14.5703125" style="428" hidden="1" customWidth="1"/>
    <col min="516" max="516" width="13.5703125" style="428" hidden="1" customWidth="1"/>
    <col min="517" max="517" width="9.28515625" style="428" hidden="1" customWidth="1"/>
    <col min="518" max="768" width="53.42578125" style="428" hidden="1"/>
    <col min="769" max="769" width="3.85546875" style="428" hidden="1" customWidth="1"/>
    <col min="770" max="770" width="51.5703125" style="428" hidden="1" customWidth="1"/>
    <col min="771" max="771" width="14.5703125" style="428" hidden="1" customWidth="1"/>
    <col min="772" max="772" width="13.5703125" style="428" hidden="1" customWidth="1"/>
    <col min="773" max="773" width="9.28515625" style="428" hidden="1" customWidth="1"/>
    <col min="774" max="1024" width="53.42578125" style="428" hidden="1"/>
    <col min="1025" max="1025" width="3.85546875" style="428" hidden="1" customWidth="1"/>
    <col min="1026" max="1026" width="51.5703125" style="428" hidden="1" customWidth="1"/>
    <col min="1027" max="1027" width="14.5703125" style="428" hidden="1" customWidth="1"/>
    <col min="1028" max="1028" width="13.5703125" style="428" hidden="1" customWidth="1"/>
    <col min="1029" max="1029" width="9.28515625" style="428" hidden="1" customWidth="1"/>
    <col min="1030" max="1280" width="53.42578125" style="428" hidden="1"/>
    <col min="1281" max="1281" width="3.85546875" style="428" hidden="1" customWidth="1"/>
    <col min="1282" max="1282" width="51.5703125" style="428" hidden="1" customWidth="1"/>
    <col min="1283" max="1283" width="14.5703125" style="428" hidden="1" customWidth="1"/>
    <col min="1284" max="1284" width="13.5703125" style="428" hidden="1" customWidth="1"/>
    <col min="1285" max="1285" width="9.28515625" style="428" hidden="1" customWidth="1"/>
    <col min="1286" max="1536" width="53.42578125" style="428" hidden="1"/>
    <col min="1537" max="1537" width="3.85546875" style="428" hidden="1" customWidth="1"/>
    <col min="1538" max="1538" width="51.5703125" style="428" hidden="1" customWidth="1"/>
    <col min="1539" max="1539" width="14.5703125" style="428" hidden="1" customWidth="1"/>
    <col min="1540" max="1540" width="13.5703125" style="428" hidden="1" customWidth="1"/>
    <col min="1541" max="1541" width="9.28515625" style="428" hidden="1" customWidth="1"/>
    <col min="1542" max="1792" width="53.42578125" style="428" hidden="1"/>
    <col min="1793" max="1793" width="3.85546875" style="428" hidden="1" customWidth="1"/>
    <col min="1794" max="1794" width="51.5703125" style="428" hidden="1" customWidth="1"/>
    <col min="1795" max="1795" width="14.5703125" style="428" hidden="1" customWidth="1"/>
    <col min="1796" max="1796" width="13.5703125" style="428" hidden="1" customWidth="1"/>
    <col min="1797" max="1797" width="9.28515625" style="428" hidden="1" customWidth="1"/>
    <col min="1798" max="2048" width="53.42578125" style="428" hidden="1"/>
    <col min="2049" max="2049" width="3.85546875" style="428" hidden="1" customWidth="1"/>
    <col min="2050" max="2050" width="51.5703125" style="428" hidden="1" customWidth="1"/>
    <col min="2051" max="2051" width="14.5703125" style="428" hidden="1" customWidth="1"/>
    <col min="2052" max="2052" width="13.5703125" style="428" hidden="1" customWidth="1"/>
    <col min="2053" max="2053" width="9.28515625" style="428" hidden="1" customWidth="1"/>
    <col min="2054" max="2304" width="53.42578125" style="428" hidden="1"/>
    <col min="2305" max="2305" width="3.85546875" style="428" hidden="1" customWidth="1"/>
    <col min="2306" max="2306" width="51.5703125" style="428" hidden="1" customWidth="1"/>
    <col min="2307" max="2307" width="14.5703125" style="428" hidden="1" customWidth="1"/>
    <col min="2308" max="2308" width="13.5703125" style="428" hidden="1" customWidth="1"/>
    <col min="2309" max="2309" width="9.28515625" style="428" hidden="1" customWidth="1"/>
    <col min="2310" max="2560" width="53.42578125" style="428" hidden="1"/>
    <col min="2561" max="2561" width="3.85546875" style="428" hidden="1" customWidth="1"/>
    <col min="2562" max="2562" width="51.5703125" style="428" hidden="1" customWidth="1"/>
    <col min="2563" max="2563" width="14.5703125" style="428" hidden="1" customWidth="1"/>
    <col min="2564" max="2564" width="13.5703125" style="428" hidden="1" customWidth="1"/>
    <col min="2565" max="2565" width="9.28515625" style="428" hidden="1" customWidth="1"/>
    <col min="2566" max="2816" width="53.42578125" style="428" hidden="1"/>
    <col min="2817" max="2817" width="3.85546875" style="428" hidden="1" customWidth="1"/>
    <col min="2818" max="2818" width="51.5703125" style="428" hidden="1" customWidth="1"/>
    <col min="2819" max="2819" width="14.5703125" style="428" hidden="1" customWidth="1"/>
    <col min="2820" max="2820" width="13.5703125" style="428" hidden="1" customWidth="1"/>
    <col min="2821" max="2821" width="9.28515625" style="428" hidden="1" customWidth="1"/>
    <col min="2822" max="3072" width="53.42578125" style="428" hidden="1"/>
    <col min="3073" max="3073" width="3.85546875" style="428" hidden="1" customWidth="1"/>
    <col min="3074" max="3074" width="51.5703125" style="428" hidden="1" customWidth="1"/>
    <col min="3075" max="3075" width="14.5703125" style="428" hidden="1" customWidth="1"/>
    <col min="3076" max="3076" width="13.5703125" style="428" hidden="1" customWidth="1"/>
    <col min="3077" max="3077" width="9.28515625" style="428" hidden="1" customWidth="1"/>
    <col min="3078" max="3328" width="53.42578125" style="428" hidden="1"/>
    <col min="3329" max="3329" width="3.85546875" style="428" hidden="1" customWidth="1"/>
    <col min="3330" max="3330" width="51.5703125" style="428" hidden="1" customWidth="1"/>
    <col min="3331" max="3331" width="14.5703125" style="428" hidden="1" customWidth="1"/>
    <col min="3332" max="3332" width="13.5703125" style="428" hidden="1" customWidth="1"/>
    <col min="3333" max="3333" width="9.28515625" style="428" hidden="1" customWidth="1"/>
    <col min="3334" max="3584" width="53.42578125" style="428" hidden="1"/>
    <col min="3585" max="3585" width="3.85546875" style="428" hidden="1" customWidth="1"/>
    <col min="3586" max="3586" width="51.5703125" style="428" hidden="1" customWidth="1"/>
    <col min="3587" max="3587" width="14.5703125" style="428" hidden="1" customWidth="1"/>
    <col min="3588" max="3588" width="13.5703125" style="428" hidden="1" customWidth="1"/>
    <col min="3589" max="3589" width="9.28515625" style="428" hidden="1" customWidth="1"/>
    <col min="3590" max="3840" width="53.42578125" style="428" hidden="1"/>
    <col min="3841" max="3841" width="3.85546875" style="428" hidden="1" customWidth="1"/>
    <col min="3842" max="3842" width="51.5703125" style="428" hidden="1" customWidth="1"/>
    <col min="3843" max="3843" width="14.5703125" style="428" hidden="1" customWidth="1"/>
    <col min="3844" max="3844" width="13.5703125" style="428" hidden="1" customWidth="1"/>
    <col min="3845" max="3845" width="9.28515625" style="428" hidden="1" customWidth="1"/>
    <col min="3846" max="4096" width="53.42578125" style="428" hidden="1"/>
    <col min="4097" max="4097" width="3.85546875" style="428" hidden="1" customWidth="1"/>
    <col min="4098" max="4098" width="51.5703125" style="428" hidden="1" customWidth="1"/>
    <col min="4099" max="4099" width="14.5703125" style="428" hidden="1" customWidth="1"/>
    <col min="4100" max="4100" width="13.5703125" style="428" hidden="1" customWidth="1"/>
    <col min="4101" max="4101" width="9.28515625" style="428" hidden="1" customWidth="1"/>
    <col min="4102" max="4352" width="53.42578125" style="428" hidden="1"/>
    <col min="4353" max="4353" width="3.85546875" style="428" hidden="1" customWidth="1"/>
    <col min="4354" max="4354" width="51.5703125" style="428" hidden="1" customWidth="1"/>
    <col min="4355" max="4355" width="14.5703125" style="428" hidden="1" customWidth="1"/>
    <col min="4356" max="4356" width="13.5703125" style="428" hidden="1" customWidth="1"/>
    <col min="4357" max="4357" width="9.28515625" style="428" hidden="1" customWidth="1"/>
    <col min="4358" max="4608" width="53.42578125" style="428" hidden="1"/>
    <col min="4609" max="4609" width="3.85546875" style="428" hidden="1" customWidth="1"/>
    <col min="4610" max="4610" width="51.5703125" style="428" hidden="1" customWidth="1"/>
    <col min="4611" max="4611" width="14.5703125" style="428" hidden="1" customWidth="1"/>
    <col min="4612" max="4612" width="13.5703125" style="428" hidden="1" customWidth="1"/>
    <col min="4613" max="4613" width="9.28515625" style="428" hidden="1" customWidth="1"/>
    <col min="4614" max="4864" width="53.42578125" style="428" hidden="1"/>
    <col min="4865" max="4865" width="3.85546875" style="428" hidden="1" customWidth="1"/>
    <col min="4866" max="4866" width="51.5703125" style="428" hidden="1" customWidth="1"/>
    <col min="4867" max="4867" width="14.5703125" style="428" hidden="1" customWidth="1"/>
    <col min="4868" max="4868" width="13.5703125" style="428" hidden="1" customWidth="1"/>
    <col min="4869" max="4869" width="9.28515625" style="428" hidden="1" customWidth="1"/>
    <col min="4870" max="5120" width="53.42578125" style="428" hidden="1"/>
    <col min="5121" max="5121" width="3.85546875" style="428" hidden="1" customWidth="1"/>
    <col min="5122" max="5122" width="51.5703125" style="428" hidden="1" customWidth="1"/>
    <col min="5123" max="5123" width="14.5703125" style="428" hidden="1" customWidth="1"/>
    <col min="5124" max="5124" width="13.5703125" style="428" hidden="1" customWidth="1"/>
    <col min="5125" max="5125" width="9.28515625" style="428" hidden="1" customWidth="1"/>
    <col min="5126" max="5376" width="53.42578125" style="428" hidden="1"/>
    <col min="5377" max="5377" width="3.85546875" style="428" hidden="1" customWidth="1"/>
    <col min="5378" max="5378" width="51.5703125" style="428" hidden="1" customWidth="1"/>
    <col min="5379" max="5379" width="14.5703125" style="428" hidden="1" customWidth="1"/>
    <col min="5380" max="5380" width="13.5703125" style="428" hidden="1" customWidth="1"/>
    <col min="5381" max="5381" width="9.28515625" style="428" hidden="1" customWidth="1"/>
    <col min="5382" max="5632" width="53.42578125" style="428" hidden="1"/>
    <col min="5633" max="5633" width="3.85546875" style="428" hidden="1" customWidth="1"/>
    <col min="5634" max="5634" width="51.5703125" style="428" hidden="1" customWidth="1"/>
    <col min="5635" max="5635" width="14.5703125" style="428" hidden="1" customWidth="1"/>
    <col min="5636" max="5636" width="13.5703125" style="428" hidden="1" customWidth="1"/>
    <col min="5637" max="5637" width="9.28515625" style="428" hidden="1" customWidth="1"/>
    <col min="5638" max="5888" width="53.42578125" style="428" hidden="1"/>
    <col min="5889" max="5889" width="3.85546875" style="428" hidden="1" customWidth="1"/>
    <col min="5890" max="5890" width="51.5703125" style="428" hidden="1" customWidth="1"/>
    <col min="5891" max="5891" width="14.5703125" style="428" hidden="1" customWidth="1"/>
    <col min="5892" max="5892" width="13.5703125" style="428" hidden="1" customWidth="1"/>
    <col min="5893" max="5893" width="9.28515625" style="428" hidden="1" customWidth="1"/>
    <col min="5894" max="6144" width="53.42578125" style="428" hidden="1"/>
    <col min="6145" max="6145" width="3.85546875" style="428" hidden="1" customWidth="1"/>
    <col min="6146" max="6146" width="51.5703125" style="428" hidden="1" customWidth="1"/>
    <col min="6147" max="6147" width="14.5703125" style="428" hidden="1" customWidth="1"/>
    <col min="6148" max="6148" width="13.5703125" style="428" hidden="1" customWidth="1"/>
    <col min="6149" max="6149" width="9.28515625" style="428" hidden="1" customWidth="1"/>
    <col min="6150" max="6400" width="53.42578125" style="428" hidden="1"/>
    <col min="6401" max="6401" width="3.85546875" style="428" hidden="1" customWidth="1"/>
    <col min="6402" max="6402" width="51.5703125" style="428" hidden="1" customWidth="1"/>
    <col min="6403" max="6403" width="14.5703125" style="428" hidden="1" customWidth="1"/>
    <col min="6404" max="6404" width="13.5703125" style="428" hidden="1" customWidth="1"/>
    <col min="6405" max="6405" width="9.28515625" style="428" hidden="1" customWidth="1"/>
    <col min="6406" max="6656" width="53.42578125" style="428" hidden="1"/>
    <col min="6657" max="6657" width="3.85546875" style="428" hidden="1" customWidth="1"/>
    <col min="6658" max="6658" width="51.5703125" style="428" hidden="1" customWidth="1"/>
    <col min="6659" max="6659" width="14.5703125" style="428" hidden="1" customWidth="1"/>
    <col min="6660" max="6660" width="13.5703125" style="428" hidden="1" customWidth="1"/>
    <col min="6661" max="6661" width="9.28515625" style="428" hidden="1" customWidth="1"/>
    <col min="6662" max="6912" width="53.42578125" style="428" hidden="1"/>
    <col min="6913" max="6913" width="3.85546875" style="428" hidden="1" customWidth="1"/>
    <col min="6914" max="6914" width="51.5703125" style="428" hidden="1" customWidth="1"/>
    <col min="6915" max="6915" width="14.5703125" style="428" hidden="1" customWidth="1"/>
    <col min="6916" max="6916" width="13.5703125" style="428" hidden="1" customWidth="1"/>
    <col min="6917" max="6917" width="9.28515625" style="428" hidden="1" customWidth="1"/>
    <col min="6918" max="7168" width="53.42578125" style="428" hidden="1"/>
    <col min="7169" max="7169" width="3.85546875" style="428" hidden="1" customWidth="1"/>
    <col min="7170" max="7170" width="51.5703125" style="428" hidden="1" customWidth="1"/>
    <col min="7171" max="7171" width="14.5703125" style="428" hidden="1" customWidth="1"/>
    <col min="7172" max="7172" width="13.5703125" style="428" hidden="1" customWidth="1"/>
    <col min="7173" max="7173" width="9.28515625" style="428" hidden="1" customWidth="1"/>
    <col min="7174" max="7424" width="53.42578125" style="428" hidden="1"/>
    <col min="7425" max="7425" width="3.85546875" style="428" hidden="1" customWidth="1"/>
    <col min="7426" max="7426" width="51.5703125" style="428" hidden="1" customWidth="1"/>
    <col min="7427" max="7427" width="14.5703125" style="428" hidden="1" customWidth="1"/>
    <col min="7428" max="7428" width="13.5703125" style="428" hidden="1" customWidth="1"/>
    <col min="7429" max="7429" width="9.28515625" style="428" hidden="1" customWidth="1"/>
    <col min="7430" max="7680" width="53.42578125" style="428" hidden="1"/>
    <col min="7681" max="7681" width="3.85546875" style="428" hidden="1" customWidth="1"/>
    <col min="7682" max="7682" width="51.5703125" style="428" hidden="1" customWidth="1"/>
    <col min="7683" max="7683" width="14.5703125" style="428" hidden="1" customWidth="1"/>
    <col min="7684" max="7684" width="13.5703125" style="428" hidden="1" customWidth="1"/>
    <col min="7685" max="7685" width="9.28515625" style="428" hidden="1" customWidth="1"/>
    <col min="7686" max="7936" width="53.42578125" style="428" hidden="1"/>
    <col min="7937" max="7937" width="3.85546875" style="428" hidden="1" customWidth="1"/>
    <col min="7938" max="7938" width="51.5703125" style="428" hidden="1" customWidth="1"/>
    <col min="7939" max="7939" width="14.5703125" style="428" hidden="1" customWidth="1"/>
    <col min="7940" max="7940" width="13.5703125" style="428" hidden="1" customWidth="1"/>
    <col min="7941" max="7941" width="9.28515625" style="428" hidden="1" customWidth="1"/>
    <col min="7942" max="8192" width="53.42578125" style="428" hidden="1"/>
    <col min="8193" max="8193" width="3.85546875" style="428" hidden="1" customWidth="1"/>
    <col min="8194" max="8194" width="51.5703125" style="428" hidden="1" customWidth="1"/>
    <col min="8195" max="8195" width="14.5703125" style="428" hidden="1" customWidth="1"/>
    <col min="8196" max="8196" width="13.5703125" style="428" hidden="1" customWidth="1"/>
    <col min="8197" max="8197" width="9.28515625" style="428" hidden="1" customWidth="1"/>
    <col min="8198" max="8448" width="53.42578125" style="428" hidden="1"/>
    <col min="8449" max="8449" width="3.85546875" style="428" hidden="1" customWidth="1"/>
    <col min="8450" max="8450" width="51.5703125" style="428" hidden="1" customWidth="1"/>
    <col min="8451" max="8451" width="14.5703125" style="428" hidden="1" customWidth="1"/>
    <col min="8452" max="8452" width="13.5703125" style="428" hidden="1" customWidth="1"/>
    <col min="8453" max="8453" width="9.28515625" style="428" hidden="1" customWidth="1"/>
    <col min="8454" max="8704" width="53.42578125" style="428" hidden="1"/>
    <col min="8705" max="8705" width="3.85546875" style="428" hidden="1" customWidth="1"/>
    <col min="8706" max="8706" width="51.5703125" style="428" hidden="1" customWidth="1"/>
    <col min="8707" max="8707" width="14.5703125" style="428" hidden="1" customWidth="1"/>
    <col min="8708" max="8708" width="13.5703125" style="428" hidden="1" customWidth="1"/>
    <col min="8709" max="8709" width="9.28515625" style="428" hidden="1" customWidth="1"/>
    <col min="8710" max="8960" width="53.42578125" style="428" hidden="1"/>
    <col min="8961" max="8961" width="3.85546875" style="428" hidden="1" customWidth="1"/>
    <col min="8962" max="8962" width="51.5703125" style="428" hidden="1" customWidth="1"/>
    <col min="8963" max="8963" width="14.5703125" style="428" hidden="1" customWidth="1"/>
    <col min="8964" max="8964" width="13.5703125" style="428" hidden="1" customWidth="1"/>
    <col min="8965" max="8965" width="9.28515625" style="428" hidden="1" customWidth="1"/>
    <col min="8966" max="9216" width="53.42578125" style="428" hidden="1"/>
    <col min="9217" max="9217" width="3.85546875" style="428" hidden="1" customWidth="1"/>
    <col min="9218" max="9218" width="51.5703125" style="428" hidden="1" customWidth="1"/>
    <col min="9219" max="9219" width="14.5703125" style="428" hidden="1" customWidth="1"/>
    <col min="9220" max="9220" width="13.5703125" style="428" hidden="1" customWidth="1"/>
    <col min="9221" max="9221" width="9.28515625" style="428" hidden="1" customWidth="1"/>
    <col min="9222" max="9472" width="53.42578125" style="428" hidden="1"/>
    <col min="9473" max="9473" width="3.85546875" style="428" hidden="1" customWidth="1"/>
    <col min="9474" max="9474" width="51.5703125" style="428" hidden="1" customWidth="1"/>
    <col min="9475" max="9475" width="14.5703125" style="428" hidden="1" customWidth="1"/>
    <col min="9476" max="9476" width="13.5703125" style="428" hidden="1" customWidth="1"/>
    <col min="9477" max="9477" width="9.28515625" style="428" hidden="1" customWidth="1"/>
    <col min="9478" max="9728" width="53.42578125" style="428" hidden="1"/>
    <col min="9729" max="9729" width="3.85546875" style="428" hidden="1" customWidth="1"/>
    <col min="9730" max="9730" width="51.5703125" style="428" hidden="1" customWidth="1"/>
    <col min="9731" max="9731" width="14.5703125" style="428" hidden="1" customWidth="1"/>
    <col min="9732" max="9732" width="13.5703125" style="428" hidden="1" customWidth="1"/>
    <col min="9733" max="9733" width="9.28515625" style="428" hidden="1" customWidth="1"/>
    <col min="9734" max="9984" width="53.42578125" style="428" hidden="1"/>
    <col min="9985" max="9985" width="3.85546875" style="428" hidden="1" customWidth="1"/>
    <col min="9986" max="9986" width="51.5703125" style="428" hidden="1" customWidth="1"/>
    <col min="9987" max="9987" width="14.5703125" style="428" hidden="1" customWidth="1"/>
    <col min="9988" max="9988" width="13.5703125" style="428" hidden="1" customWidth="1"/>
    <col min="9989" max="9989" width="9.28515625" style="428" hidden="1" customWidth="1"/>
    <col min="9990" max="10240" width="53.42578125" style="428" hidden="1"/>
    <col min="10241" max="10241" width="3.85546875" style="428" hidden="1" customWidth="1"/>
    <col min="10242" max="10242" width="51.5703125" style="428" hidden="1" customWidth="1"/>
    <col min="10243" max="10243" width="14.5703125" style="428" hidden="1" customWidth="1"/>
    <col min="10244" max="10244" width="13.5703125" style="428" hidden="1" customWidth="1"/>
    <col min="10245" max="10245" width="9.28515625" style="428" hidden="1" customWidth="1"/>
    <col min="10246" max="10496" width="53.42578125" style="428" hidden="1"/>
    <col min="10497" max="10497" width="3.85546875" style="428" hidden="1" customWidth="1"/>
    <col min="10498" max="10498" width="51.5703125" style="428" hidden="1" customWidth="1"/>
    <col min="10499" max="10499" width="14.5703125" style="428" hidden="1" customWidth="1"/>
    <col min="10500" max="10500" width="13.5703125" style="428" hidden="1" customWidth="1"/>
    <col min="10501" max="10501" width="9.28515625" style="428" hidden="1" customWidth="1"/>
    <col min="10502" max="10752" width="53.42578125" style="428" hidden="1"/>
    <col min="10753" max="10753" width="3.85546875" style="428" hidden="1" customWidth="1"/>
    <col min="10754" max="10754" width="51.5703125" style="428" hidden="1" customWidth="1"/>
    <col min="10755" max="10755" width="14.5703125" style="428" hidden="1" customWidth="1"/>
    <col min="10756" max="10756" width="13.5703125" style="428" hidden="1" customWidth="1"/>
    <col min="10757" max="10757" width="9.28515625" style="428" hidden="1" customWidth="1"/>
    <col min="10758" max="11008" width="53.42578125" style="428" hidden="1"/>
    <col min="11009" max="11009" width="3.85546875" style="428" hidden="1" customWidth="1"/>
    <col min="11010" max="11010" width="51.5703125" style="428" hidden="1" customWidth="1"/>
    <col min="11011" max="11011" width="14.5703125" style="428" hidden="1" customWidth="1"/>
    <col min="11012" max="11012" width="13.5703125" style="428" hidden="1" customWidth="1"/>
    <col min="11013" max="11013" width="9.28515625" style="428" hidden="1" customWidth="1"/>
    <col min="11014" max="11264" width="53.42578125" style="428" hidden="1"/>
    <col min="11265" max="11265" width="3.85546875" style="428" hidden="1" customWidth="1"/>
    <col min="11266" max="11266" width="51.5703125" style="428" hidden="1" customWidth="1"/>
    <col min="11267" max="11267" width="14.5703125" style="428" hidden="1" customWidth="1"/>
    <col min="11268" max="11268" width="13.5703125" style="428" hidden="1" customWidth="1"/>
    <col min="11269" max="11269" width="9.28515625" style="428" hidden="1" customWidth="1"/>
    <col min="11270" max="11520" width="53.42578125" style="428" hidden="1"/>
    <col min="11521" max="11521" width="3.85546875" style="428" hidden="1" customWidth="1"/>
    <col min="11522" max="11522" width="51.5703125" style="428" hidden="1" customWidth="1"/>
    <col min="11523" max="11523" width="14.5703125" style="428" hidden="1" customWidth="1"/>
    <col min="11524" max="11524" width="13.5703125" style="428" hidden="1" customWidth="1"/>
    <col min="11525" max="11525" width="9.28515625" style="428" hidden="1" customWidth="1"/>
    <col min="11526" max="11776" width="53.42578125" style="428" hidden="1"/>
    <col min="11777" max="11777" width="3.85546875" style="428" hidden="1" customWidth="1"/>
    <col min="11778" max="11778" width="51.5703125" style="428" hidden="1" customWidth="1"/>
    <col min="11779" max="11779" width="14.5703125" style="428" hidden="1" customWidth="1"/>
    <col min="11780" max="11780" width="13.5703125" style="428" hidden="1" customWidth="1"/>
    <col min="11781" max="11781" width="9.28515625" style="428" hidden="1" customWidth="1"/>
    <col min="11782" max="12032" width="53.42578125" style="428" hidden="1"/>
    <col min="12033" max="12033" width="3.85546875" style="428" hidden="1" customWidth="1"/>
    <col min="12034" max="12034" width="51.5703125" style="428" hidden="1" customWidth="1"/>
    <col min="12035" max="12035" width="14.5703125" style="428" hidden="1" customWidth="1"/>
    <col min="12036" max="12036" width="13.5703125" style="428" hidden="1" customWidth="1"/>
    <col min="12037" max="12037" width="9.28515625" style="428" hidden="1" customWidth="1"/>
    <col min="12038" max="12288" width="53.42578125" style="428" hidden="1"/>
    <col min="12289" max="12289" width="3.85546875" style="428" hidden="1" customWidth="1"/>
    <col min="12290" max="12290" width="51.5703125" style="428" hidden="1" customWidth="1"/>
    <col min="12291" max="12291" width="14.5703125" style="428" hidden="1" customWidth="1"/>
    <col min="12292" max="12292" width="13.5703125" style="428" hidden="1" customWidth="1"/>
    <col min="12293" max="12293" width="9.28515625" style="428" hidden="1" customWidth="1"/>
    <col min="12294" max="12544" width="53.42578125" style="428" hidden="1"/>
    <col min="12545" max="12545" width="3.85546875" style="428" hidden="1" customWidth="1"/>
    <col min="12546" max="12546" width="51.5703125" style="428" hidden="1" customWidth="1"/>
    <col min="12547" max="12547" width="14.5703125" style="428" hidden="1" customWidth="1"/>
    <col min="12548" max="12548" width="13.5703125" style="428" hidden="1" customWidth="1"/>
    <col min="12549" max="12549" width="9.28515625" style="428" hidden="1" customWidth="1"/>
    <col min="12550" max="12800" width="53.42578125" style="428" hidden="1"/>
    <col min="12801" max="12801" width="3.85546875" style="428" hidden="1" customWidth="1"/>
    <col min="12802" max="12802" width="51.5703125" style="428" hidden="1" customWidth="1"/>
    <col min="12803" max="12803" width="14.5703125" style="428" hidden="1" customWidth="1"/>
    <col min="12804" max="12804" width="13.5703125" style="428" hidden="1" customWidth="1"/>
    <col min="12805" max="12805" width="9.28515625" style="428" hidden="1" customWidth="1"/>
    <col min="12806" max="13056" width="53.42578125" style="428" hidden="1"/>
    <col min="13057" max="13057" width="3.85546875" style="428" hidden="1" customWidth="1"/>
    <col min="13058" max="13058" width="51.5703125" style="428" hidden="1" customWidth="1"/>
    <col min="13059" max="13059" width="14.5703125" style="428" hidden="1" customWidth="1"/>
    <col min="13060" max="13060" width="13.5703125" style="428" hidden="1" customWidth="1"/>
    <col min="13061" max="13061" width="9.28515625" style="428" hidden="1" customWidth="1"/>
    <col min="13062" max="13312" width="53.42578125" style="428" hidden="1"/>
    <col min="13313" max="13313" width="3.85546875" style="428" hidden="1" customWidth="1"/>
    <col min="13314" max="13314" width="51.5703125" style="428" hidden="1" customWidth="1"/>
    <col min="13315" max="13315" width="14.5703125" style="428" hidden="1" customWidth="1"/>
    <col min="13316" max="13316" width="13.5703125" style="428" hidden="1" customWidth="1"/>
    <col min="13317" max="13317" width="9.28515625" style="428" hidden="1" customWidth="1"/>
    <col min="13318" max="13568" width="53.42578125" style="428" hidden="1"/>
    <col min="13569" max="13569" width="3.85546875" style="428" hidden="1" customWidth="1"/>
    <col min="13570" max="13570" width="51.5703125" style="428" hidden="1" customWidth="1"/>
    <col min="13571" max="13571" width="14.5703125" style="428" hidden="1" customWidth="1"/>
    <col min="13572" max="13572" width="13.5703125" style="428" hidden="1" customWidth="1"/>
    <col min="13573" max="13573" width="9.28515625" style="428" hidden="1" customWidth="1"/>
    <col min="13574" max="13824" width="53.42578125" style="428" hidden="1"/>
    <col min="13825" max="13825" width="3.85546875" style="428" hidden="1" customWidth="1"/>
    <col min="13826" max="13826" width="51.5703125" style="428" hidden="1" customWidth="1"/>
    <col min="13827" max="13827" width="14.5703125" style="428" hidden="1" customWidth="1"/>
    <col min="13828" max="13828" width="13.5703125" style="428" hidden="1" customWidth="1"/>
    <col min="13829" max="13829" width="9.28515625" style="428" hidden="1" customWidth="1"/>
    <col min="13830" max="14080" width="53.42578125" style="428" hidden="1"/>
    <col min="14081" max="14081" width="3.85546875" style="428" hidden="1" customWidth="1"/>
    <col min="14082" max="14082" width="51.5703125" style="428" hidden="1" customWidth="1"/>
    <col min="14083" max="14083" width="14.5703125" style="428" hidden="1" customWidth="1"/>
    <col min="14084" max="14084" width="13.5703125" style="428" hidden="1" customWidth="1"/>
    <col min="14085" max="14085" width="9.28515625" style="428" hidden="1" customWidth="1"/>
    <col min="14086" max="14336" width="53.42578125" style="428" hidden="1"/>
    <col min="14337" max="14337" width="3.85546875" style="428" hidden="1" customWidth="1"/>
    <col min="14338" max="14338" width="51.5703125" style="428" hidden="1" customWidth="1"/>
    <col min="14339" max="14339" width="14.5703125" style="428" hidden="1" customWidth="1"/>
    <col min="14340" max="14340" width="13.5703125" style="428" hidden="1" customWidth="1"/>
    <col min="14341" max="14341" width="9.28515625" style="428" hidden="1" customWidth="1"/>
    <col min="14342" max="14592" width="53.42578125" style="428" hidden="1"/>
    <col min="14593" max="14593" width="3.85546875" style="428" hidden="1" customWidth="1"/>
    <col min="14594" max="14594" width="51.5703125" style="428" hidden="1" customWidth="1"/>
    <col min="14595" max="14595" width="14.5703125" style="428" hidden="1" customWidth="1"/>
    <col min="14596" max="14596" width="13.5703125" style="428" hidden="1" customWidth="1"/>
    <col min="14597" max="14597" width="9.28515625" style="428" hidden="1" customWidth="1"/>
    <col min="14598" max="14848" width="53.42578125" style="428" hidden="1"/>
    <col min="14849" max="14849" width="3.85546875" style="428" hidden="1" customWidth="1"/>
    <col min="14850" max="14850" width="51.5703125" style="428" hidden="1" customWidth="1"/>
    <col min="14851" max="14851" width="14.5703125" style="428" hidden="1" customWidth="1"/>
    <col min="14852" max="14852" width="13.5703125" style="428" hidden="1" customWidth="1"/>
    <col min="14853" max="14853" width="9.28515625" style="428" hidden="1" customWidth="1"/>
    <col min="14854" max="15104" width="53.42578125" style="428" hidden="1"/>
    <col min="15105" max="15105" width="3.85546875" style="428" hidden="1" customWidth="1"/>
    <col min="15106" max="15106" width="51.5703125" style="428" hidden="1" customWidth="1"/>
    <col min="15107" max="15107" width="14.5703125" style="428" hidden="1" customWidth="1"/>
    <col min="15108" max="15108" width="13.5703125" style="428" hidden="1" customWidth="1"/>
    <col min="15109" max="15109" width="9.28515625" style="428" hidden="1" customWidth="1"/>
    <col min="15110" max="15360" width="53.42578125" style="428" hidden="1"/>
    <col min="15361" max="15361" width="3.85546875" style="428" hidden="1" customWidth="1"/>
    <col min="15362" max="15362" width="51.5703125" style="428" hidden="1" customWidth="1"/>
    <col min="15363" max="15363" width="14.5703125" style="428" hidden="1" customWidth="1"/>
    <col min="15364" max="15364" width="13.5703125" style="428" hidden="1" customWidth="1"/>
    <col min="15365" max="15365" width="9.28515625" style="428" hidden="1" customWidth="1"/>
    <col min="15366" max="15616" width="53.42578125" style="428" hidden="1"/>
    <col min="15617" max="15617" width="3.85546875" style="428" hidden="1" customWidth="1"/>
    <col min="15618" max="15618" width="51.5703125" style="428" hidden="1" customWidth="1"/>
    <col min="15619" max="15619" width="14.5703125" style="428" hidden="1" customWidth="1"/>
    <col min="15620" max="15620" width="13.5703125" style="428" hidden="1" customWidth="1"/>
    <col min="15621" max="15621" width="9.28515625" style="428" hidden="1" customWidth="1"/>
    <col min="15622" max="15872" width="53.42578125" style="428" hidden="1"/>
    <col min="15873" max="15873" width="3.85546875" style="428" hidden="1" customWidth="1"/>
    <col min="15874" max="15874" width="51.5703125" style="428" hidden="1" customWidth="1"/>
    <col min="15875" max="15875" width="14.5703125" style="428" hidden="1" customWidth="1"/>
    <col min="15876" max="15876" width="13.5703125" style="428" hidden="1" customWidth="1"/>
    <col min="15877" max="15877" width="9.28515625" style="428" hidden="1" customWidth="1"/>
    <col min="15878" max="16128" width="53.42578125" style="428" hidden="1"/>
    <col min="16129" max="16129" width="3.85546875" style="428" hidden="1" customWidth="1"/>
    <col min="16130" max="16130" width="51.5703125" style="428" hidden="1" customWidth="1"/>
    <col min="16131" max="16131" width="14.5703125" style="428" hidden="1" customWidth="1"/>
    <col min="16132" max="16132" width="13.5703125" style="428" hidden="1" customWidth="1"/>
    <col min="16133" max="16133" width="9.28515625" style="428" hidden="1" customWidth="1"/>
    <col min="16134" max="16384" width="53.42578125" style="428" hidden="1"/>
  </cols>
  <sheetData>
    <row r="1" spans="1:6" ht="15.75" x14ac:dyDescent="0.25">
      <c r="B1" s="429"/>
      <c r="C1" s="430"/>
    </row>
    <row r="2" spans="1:6" ht="6" customHeight="1" x14ac:dyDescent="0.2">
      <c r="A2" s="431"/>
      <c r="B2" s="432"/>
      <c r="C2" s="433"/>
    </row>
    <row r="3" spans="1:6" x14ac:dyDescent="0.2">
      <c r="A3" s="431"/>
      <c r="B3" s="434"/>
      <c r="C3" s="435" t="s">
        <v>804</v>
      </c>
    </row>
    <row r="4" spans="1:6" ht="18.75" customHeight="1" x14ac:dyDescent="0.2">
      <c r="A4" s="431"/>
      <c r="B4" s="434"/>
      <c r="C4" s="468" t="s">
        <v>581</v>
      </c>
    </row>
    <row r="5" spans="1:6" ht="8.25" customHeight="1" x14ac:dyDescent="0.2">
      <c r="A5" s="431"/>
      <c r="B5" s="434"/>
      <c r="C5" s="437"/>
    </row>
    <row r="6" spans="1:6" ht="18.75" customHeight="1" x14ac:dyDescent="0.3">
      <c r="A6" s="438" t="str">
        <f>"Kommunalekonomisk utjämning, utjämningsåret "&amp;Data22!C4&amp;""</f>
        <v>Kommunalekonomisk utjämning, utjämningsåret 2017</v>
      </c>
      <c r="B6" s="434"/>
      <c r="C6" s="437"/>
    </row>
    <row r="7" spans="1:6" ht="18" x14ac:dyDescent="0.25">
      <c r="A7" s="469" t="s">
        <v>200</v>
      </c>
      <c r="B7" s="439"/>
      <c r="C7" s="437"/>
      <c r="D7" s="437"/>
    </row>
    <row r="8" spans="1:6" ht="16.5" thickBot="1" x14ac:dyDescent="0.3">
      <c r="A8" s="690" t="str">
        <f>"Kommun som "&amp;IF(C24&gt;0,"erhåller","betalar")&amp;" utjämnings"&amp;IF(C24&gt;0,"bidrag","avgift")&amp;": "&amp;VLOOKUP($C$4,Data22!$C$9:$P$299,1,0)&amp;""</f>
        <v>Kommun som betalar utjämningsavgift: Arboga</v>
      </c>
      <c r="B8" s="691"/>
      <c r="C8" s="470"/>
      <c r="D8" s="470"/>
      <c r="E8" s="471"/>
    </row>
    <row r="9" spans="1:6" ht="15.75" x14ac:dyDescent="0.25">
      <c r="A9" s="472"/>
      <c r="B9" s="439"/>
      <c r="C9" s="437"/>
      <c r="D9" s="437"/>
    </row>
    <row r="10" spans="1:6" ht="15.75" x14ac:dyDescent="0.25">
      <c r="A10" s="472"/>
      <c r="B10" s="439"/>
      <c r="C10" s="456" t="s">
        <v>831</v>
      </c>
      <c r="D10" s="473"/>
      <c r="E10" s="474" t="s">
        <v>832</v>
      </c>
    </row>
    <row r="11" spans="1:6" ht="15.75" x14ac:dyDescent="0.2">
      <c r="A11" s="475"/>
      <c r="B11" s="476"/>
      <c r="C11" s="428"/>
      <c r="E11" s="474" t="s">
        <v>833</v>
      </c>
    </row>
    <row r="12" spans="1:6" ht="15.75" x14ac:dyDescent="0.2">
      <c r="A12" s="477"/>
      <c r="B12" s="478" t="s">
        <v>834</v>
      </c>
      <c r="C12" s="479" t="str">
        <f>C4</f>
        <v>Arboga</v>
      </c>
      <c r="D12" s="479" t="s">
        <v>835</v>
      </c>
      <c r="E12" s="479" t="s">
        <v>836</v>
      </c>
    </row>
    <row r="13" spans="1:6" s="480" customFormat="1" ht="15.75" x14ac:dyDescent="0.25">
      <c r="A13" s="480" t="s">
        <v>805</v>
      </c>
      <c r="B13" s="481" t="s">
        <v>808</v>
      </c>
      <c r="C13" s="482">
        <f>VLOOKUP($C$4,Data22!$C$9:$P$299,3,0)</f>
        <v>6355</v>
      </c>
      <c r="D13" s="482">
        <f>Data22!E9</f>
        <v>7701.5672371695227</v>
      </c>
      <c r="E13" s="482">
        <f>C13-D13</f>
        <v>-1346.5672371695227</v>
      </c>
      <c r="F13" s="481" t="s">
        <v>808</v>
      </c>
    </row>
    <row r="14" spans="1:6" s="480" customFormat="1" ht="15.75" x14ac:dyDescent="0.25">
      <c r="A14" s="480" t="s">
        <v>806</v>
      </c>
      <c r="B14" s="481" t="s">
        <v>202</v>
      </c>
      <c r="C14" s="482">
        <f>VLOOKUP($C$4,Data22!$C$9:$P$299,4,0)</f>
        <v>9913</v>
      </c>
      <c r="D14" s="482">
        <f>Data22!F9</f>
        <v>10431.079890634643</v>
      </c>
      <c r="E14" s="482">
        <f t="shared" ref="E14:E22" si="0">C14-D14</f>
        <v>-518.07989063464265</v>
      </c>
      <c r="F14" s="481" t="s">
        <v>202</v>
      </c>
    </row>
    <row r="15" spans="1:6" s="480" customFormat="1" ht="15.75" x14ac:dyDescent="0.25">
      <c r="A15" s="480" t="s">
        <v>810</v>
      </c>
      <c r="B15" s="481" t="s">
        <v>203</v>
      </c>
      <c r="C15" s="482">
        <f>VLOOKUP($C$4,Data22!$C$9:$P$299,5,0)</f>
        <v>4165</v>
      </c>
      <c r="D15" s="482">
        <f>Data22!G9</f>
        <v>3730.3282417439741</v>
      </c>
      <c r="E15" s="482">
        <f t="shared" si="0"/>
        <v>434.6717582560259</v>
      </c>
      <c r="F15" s="481" t="s">
        <v>203</v>
      </c>
    </row>
    <row r="16" spans="1:6" s="480" customFormat="1" ht="15.75" x14ac:dyDescent="0.25">
      <c r="A16" s="480" t="s">
        <v>837</v>
      </c>
      <c r="B16" s="481" t="s">
        <v>204</v>
      </c>
      <c r="C16" s="482">
        <f>VLOOKUP($C$4,Data22!$C$9:$P$299,6,0)</f>
        <v>3682</v>
      </c>
      <c r="D16" s="482">
        <f>Data22!H9</f>
        <v>3949.6612424889736</v>
      </c>
      <c r="E16" s="482">
        <f t="shared" si="0"/>
        <v>-267.66124248897358</v>
      </c>
      <c r="F16" s="481" t="s">
        <v>204</v>
      </c>
    </row>
    <row r="17" spans="1:6" s="480" customFormat="1" ht="15.75" x14ac:dyDescent="0.25">
      <c r="A17" s="480" t="s">
        <v>838</v>
      </c>
      <c r="B17" s="481" t="s">
        <v>205</v>
      </c>
      <c r="C17" s="482">
        <f>VLOOKUP($C$4,Data22!$C$9:$P$299,7,0)</f>
        <v>0</v>
      </c>
      <c r="D17" s="482">
        <f>Data22!I9</f>
        <v>134.96698777395267</v>
      </c>
      <c r="E17" s="482">
        <f t="shared" si="0"/>
        <v>-134.96698777395267</v>
      </c>
      <c r="F17" s="481" t="s">
        <v>205</v>
      </c>
    </row>
    <row r="18" spans="1:6" s="480" customFormat="1" ht="15.75" x14ac:dyDescent="0.25">
      <c r="A18" s="480" t="s">
        <v>839</v>
      </c>
      <c r="B18" s="481" t="s">
        <v>206</v>
      </c>
      <c r="C18" s="482">
        <f>VLOOKUP($C$4,Data22!$C$9:$P$299,8,0)</f>
        <v>12369</v>
      </c>
      <c r="D18" s="482">
        <f>Data22!J9</f>
        <v>10251.596484099053</v>
      </c>
      <c r="E18" s="482">
        <f t="shared" si="0"/>
        <v>2117.4035159009472</v>
      </c>
      <c r="F18" s="481" t="s">
        <v>206</v>
      </c>
    </row>
    <row r="19" spans="1:6" s="483" customFormat="1" ht="15.75" x14ac:dyDescent="0.25">
      <c r="A19" s="480" t="s">
        <v>840</v>
      </c>
      <c r="B19" s="481" t="s">
        <v>207</v>
      </c>
      <c r="C19" s="482">
        <f>VLOOKUP($C$4,Data22!$C$9:$P$299,9,0)</f>
        <v>106</v>
      </c>
      <c r="D19" s="482">
        <f>Data22!K9</f>
        <v>155.65361099265183</v>
      </c>
      <c r="E19" s="482">
        <f t="shared" si="0"/>
        <v>-49.653610992651835</v>
      </c>
      <c r="F19" s="481" t="s">
        <v>207</v>
      </c>
    </row>
    <row r="20" spans="1:6" s="480" customFormat="1" ht="15.75" x14ac:dyDescent="0.25">
      <c r="A20" s="480" t="s">
        <v>841</v>
      </c>
      <c r="B20" s="481" t="s">
        <v>113</v>
      </c>
      <c r="C20" s="482">
        <f>VLOOKUP($C$4,Data22!$C$9:$P$299,10,0)</f>
        <v>34</v>
      </c>
      <c r="D20" s="482">
        <f>Data22!L9</f>
        <v>215.8459922462828</v>
      </c>
      <c r="E20" s="482">
        <f t="shared" si="0"/>
        <v>-181.8459922462828</v>
      </c>
      <c r="F20" s="481" t="s">
        <v>113</v>
      </c>
    </row>
    <row r="21" spans="1:6" s="480" customFormat="1" ht="15.75" x14ac:dyDescent="0.25">
      <c r="A21" s="480" t="s">
        <v>842</v>
      </c>
      <c r="B21" s="481" t="s">
        <v>210</v>
      </c>
      <c r="C21" s="482">
        <f>VLOOKUP($C$4,Data22!$C$9:$P$299,11,0)</f>
        <v>-389</v>
      </c>
      <c r="D21" s="482">
        <f>Data22!M9</f>
        <v>-0.37022350078169591</v>
      </c>
      <c r="E21" s="482">
        <f t="shared" si="0"/>
        <v>-388.62977649921828</v>
      </c>
      <c r="F21" s="481"/>
    </row>
    <row r="22" spans="1:6" s="480" customFormat="1" ht="15.75" x14ac:dyDescent="0.25">
      <c r="A22" s="484" t="s">
        <v>843</v>
      </c>
      <c r="B22" s="485" t="s">
        <v>211</v>
      </c>
      <c r="C22" s="486">
        <f>VLOOKUP($C$4,Data22!$C$9:$P$299,12,0)</f>
        <v>530</v>
      </c>
      <c r="D22" s="486">
        <f>Data22!N9</f>
        <v>1079.2239887516182</v>
      </c>
      <c r="E22" s="486">
        <f t="shared" si="0"/>
        <v>-549.22398875161821</v>
      </c>
      <c r="F22" s="481" t="s">
        <v>211</v>
      </c>
    </row>
    <row r="23" spans="1:6" s="490" customFormat="1" ht="21" customHeight="1" x14ac:dyDescent="0.25">
      <c r="A23" s="487"/>
      <c r="B23" s="488" t="s">
        <v>844</v>
      </c>
      <c r="C23" s="489">
        <f>SUM(C13:C22)</f>
        <v>36765</v>
      </c>
      <c r="D23" s="489">
        <f>SUM(D13:D22)</f>
        <v>37649.553452399894</v>
      </c>
      <c r="E23" s="489"/>
    </row>
    <row r="24" spans="1:6" s="490" customFormat="1" ht="21" customHeight="1" x14ac:dyDescent="0.25">
      <c r="A24" s="487"/>
      <c r="B24" s="488" t="str">
        <f>"Utjämnings"&amp;IF(C24&gt;0,"bidrag","avgift")&amp;", kronor per invånare"</f>
        <v>Utjämningsavgift, kronor per invånare</v>
      </c>
      <c r="C24" s="489">
        <f>C23-D23</f>
        <v>-884.55345239989401</v>
      </c>
      <c r="D24" s="491"/>
    </row>
    <row r="25" spans="1:6" s="490" customFormat="1" ht="21" customHeight="1" x14ac:dyDescent="0.25">
      <c r="A25" s="487"/>
      <c r="B25" s="488" t="str">
        <f>"Utjämnings"&amp;IF(C25&gt;0,"bidrag","avgift")&amp;", kronor"</f>
        <v>Utjämningsavgift, kronor</v>
      </c>
      <c r="C25" s="489">
        <f>VLOOKUP($C$4,Data22!$C$9:$V$299,20,0)</f>
        <v>-12272295</v>
      </c>
      <c r="D25" s="491"/>
    </row>
    <row r="26" spans="1:6" s="471" customFormat="1" ht="3.75" customHeight="1" thickBot="1" x14ac:dyDescent="0.25">
      <c r="B26" s="492"/>
      <c r="C26" s="470"/>
    </row>
    <row r="27" spans="1:6" x14ac:dyDescent="0.2">
      <c r="A27" s="431"/>
      <c r="B27" s="434"/>
      <c r="C27" s="437"/>
    </row>
    <row r="28" spans="1:6" ht="1.5" customHeight="1" x14ac:dyDescent="0.2">
      <c r="A28" s="431"/>
      <c r="B28" s="434"/>
      <c r="C28" s="437"/>
    </row>
    <row r="29" spans="1:6" ht="12" customHeight="1" x14ac:dyDescent="0.2">
      <c r="A29" s="431"/>
      <c r="B29" s="493" t="str">
        <f>IF(MAX($E$13:$E$22)&gt;0,"Delmodell med högst relativ standardkostnad","Minst ogynnsamma")&amp;" för "&amp;C4</f>
        <v>Delmodell med högst relativ standardkostnad för Arboga</v>
      </c>
      <c r="C29" s="437"/>
    </row>
    <row r="30" spans="1:6" ht="12" customHeight="1" x14ac:dyDescent="0.2">
      <c r="A30" s="431"/>
      <c r="B30" s="434" t="str">
        <f>VLOOKUP(MAX($E$13:$E$16,$E$17:$E$19,$E$20,$E$22),$E$13:$F$22,2,0)</f>
        <v>Äldreomsorg</v>
      </c>
      <c r="C30" s="437"/>
    </row>
    <row r="31" spans="1:6" ht="12" customHeight="1" x14ac:dyDescent="0.2">
      <c r="A31" s="431"/>
      <c r="B31" s="493" t="str">
        <f>"Delmodell med lägst relativ standardkostnad för "&amp;C4</f>
        <v>Delmodell med lägst relativ standardkostnad för Arboga</v>
      </c>
      <c r="C31" s="437"/>
    </row>
    <row r="32" spans="1:6" ht="12" customHeight="1" x14ac:dyDescent="0.2">
      <c r="A32" s="431"/>
      <c r="B32" s="434" t="str">
        <f>VLOOKUP(MIN($E$13:$E$16,$E$17:$E$19,$E$20,$E$22),$E$13:$F$22,2,0)</f>
        <v>Förskoleverksamhet och skolbarnsomsorg</v>
      </c>
      <c r="C32" s="437"/>
    </row>
    <row r="33" spans="1:4" x14ac:dyDescent="0.2">
      <c r="A33" s="431"/>
      <c r="B33" s="434"/>
      <c r="C33" s="437"/>
    </row>
    <row r="34" spans="1:4" x14ac:dyDescent="0.2">
      <c r="A34" s="431"/>
      <c r="B34" s="434"/>
      <c r="C34" s="437"/>
    </row>
    <row r="35" spans="1:4" x14ac:dyDescent="0.2">
      <c r="A35" s="431"/>
      <c r="B35" s="434"/>
      <c r="C35" s="437"/>
    </row>
    <row r="36" spans="1:4" x14ac:dyDescent="0.2">
      <c r="A36" s="431"/>
      <c r="B36" s="434"/>
      <c r="C36" s="437"/>
    </row>
    <row r="37" spans="1:4" x14ac:dyDescent="0.2">
      <c r="A37" s="431"/>
      <c r="B37" s="434"/>
      <c r="C37" s="437"/>
    </row>
    <row r="38" spans="1:4" x14ac:dyDescent="0.2">
      <c r="A38" s="431"/>
      <c r="B38" s="493"/>
      <c r="C38" s="454"/>
    </row>
    <row r="39" spans="1:4" x14ac:dyDescent="0.2">
      <c r="A39" s="431"/>
      <c r="B39" s="431"/>
      <c r="C39" s="494"/>
    </row>
    <row r="40" spans="1:4" s="495" customFormat="1" ht="12.75" x14ac:dyDescent="0.2">
      <c r="B40" s="496"/>
      <c r="C40" s="497"/>
    </row>
    <row r="41" spans="1:4" s="495" customFormat="1" ht="12.75" x14ac:dyDescent="0.2">
      <c r="B41" s="496"/>
      <c r="C41" s="497"/>
    </row>
    <row r="42" spans="1:4" s="495" customFormat="1" ht="12.75" x14ac:dyDescent="0.2">
      <c r="B42" s="498"/>
      <c r="C42" s="437"/>
    </row>
    <row r="43" spans="1:4" s="495" customFormat="1" ht="12.75" x14ac:dyDescent="0.2">
      <c r="B43" s="498"/>
      <c r="C43" s="437"/>
    </row>
    <row r="44" spans="1:4" s="495" customFormat="1" ht="12.75" x14ac:dyDescent="0.2">
      <c r="B44" s="498"/>
      <c r="C44" s="497"/>
    </row>
    <row r="45" spans="1:4" ht="12.75" customHeight="1" x14ac:dyDescent="0.2">
      <c r="B45" s="498"/>
      <c r="C45" s="437"/>
      <c r="D45" s="495"/>
    </row>
    <row r="46" spans="1:4" x14ac:dyDescent="0.2">
      <c r="B46" s="499"/>
      <c r="C46" s="437"/>
      <c r="D46" s="495"/>
    </row>
    <row r="47" spans="1:4" x14ac:dyDescent="0.2">
      <c r="A47" s="500"/>
      <c r="B47" s="499"/>
      <c r="C47" s="437"/>
      <c r="D47" s="495"/>
    </row>
    <row r="48" spans="1:4" x14ac:dyDescent="0.2">
      <c r="B48" s="495"/>
      <c r="C48" s="501"/>
      <c r="D48" s="495"/>
    </row>
    <row r="49" spans="2:4" x14ac:dyDescent="0.2">
      <c r="B49" s="495"/>
      <c r="C49" s="501"/>
      <c r="D49" s="495"/>
    </row>
    <row r="50" spans="2:4" x14ac:dyDescent="0.2"/>
    <row r="51" spans="2:4" x14ac:dyDescent="0.2"/>
    <row r="52" spans="2:4" x14ac:dyDescent="0.2"/>
    <row r="53" spans="2:4" x14ac:dyDescent="0.2"/>
    <row r="54" spans="2:4" x14ac:dyDescent="0.2"/>
    <row r="55" spans="2:4" x14ac:dyDescent="0.2"/>
    <row r="56" spans="2:4" x14ac:dyDescent="0.2"/>
    <row r="57" spans="2:4" x14ac:dyDescent="0.2">
      <c r="B57" s="500"/>
    </row>
    <row r="58" spans="2:4" x14ac:dyDescent="0.2">
      <c r="B58" s="500"/>
    </row>
    <row r="59" spans="2:4" x14ac:dyDescent="0.2"/>
    <row r="60" spans="2:4" x14ac:dyDescent="0.2"/>
    <row r="61" spans="2:4" x14ac:dyDescent="0.2"/>
    <row r="62" spans="2:4" x14ac:dyDescent="0.2"/>
    <row r="63" spans="2:4" x14ac:dyDescent="0.2"/>
    <row r="64" spans="2:4" x14ac:dyDescent="0.2"/>
    <row r="65" spans="1:5" x14ac:dyDescent="0.2"/>
    <row r="66" spans="1:5" x14ac:dyDescent="0.2"/>
    <row r="67" spans="1:5" x14ac:dyDescent="0.2"/>
    <row r="68" spans="1:5" x14ac:dyDescent="0.2"/>
    <row r="69" spans="1:5" x14ac:dyDescent="0.2">
      <c r="A69" s="463"/>
      <c r="B69" s="463"/>
      <c r="C69" s="464"/>
      <c r="D69" s="463"/>
      <c r="E69" s="463"/>
    </row>
    <row r="70" spans="1:5" x14ac:dyDescent="0.2">
      <c r="A70" s="463"/>
      <c r="B70" s="463"/>
      <c r="C70" s="464"/>
      <c r="D70" s="463"/>
      <c r="E70" s="463"/>
    </row>
    <row r="71" spans="1:5" x14ac:dyDescent="0.2">
      <c r="A71" s="463"/>
      <c r="B71" s="463"/>
      <c r="C71" s="464"/>
      <c r="D71" s="463"/>
      <c r="E71" s="463"/>
    </row>
    <row r="72" spans="1:5" x14ac:dyDescent="0.2">
      <c r="A72" s="463"/>
      <c r="B72" s="463"/>
      <c r="C72" s="464"/>
      <c r="D72" s="463"/>
      <c r="E72" s="463"/>
    </row>
    <row r="73" spans="1:5" x14ac:dyDescent="0.2">
      <c r="A73" s="463"/>
      <c r="B73" s="463"/>
      <c r="C73" s="464"/>
      <c r="D73" s="463"/>
      <c r="E73" s="463"/>
    </row>
  </sheetData>
  <mergeCells count="1">
    <mergeCell ref="A8:B8"/>
  </mergeCells>
  <conditionalFormatting sqref="C42:C43 C45:C47 C35:C37 C27 E10:E23 C29 C7:D9 C10 C31:C33 C12:D25">
    <cfRule type="cellIs" dxfId="24" priority="1" stopIfTrue="1" operator="lessThan">
      <formula>0</formula>
    </cfRule>
  </conditionalFormatting>
  <conditionalFormatting sqref="A8:B8">
    <cfRule type="cellIs" dxfId="23" priority="2" stopIfTrue="1" operator="equal">
      <formula>#N/A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  <drawing r:id="rId2"/>
  <legacyDrawing r:id="rId3"/>
  <controls>
    <mc:AlternateContent xmlns:mc="http://schemas.openxmlformats.org/markup-compatibility/2006">
      <mc:Choice Requires="x14">
        <control shapeId="23553" r:id="rId4" name="ComboBox1">
          <controlPr defaultSize="0" autoLine="0" linkedCell="C4" listFillRange="Data!B9:B298" r:id="rId5">
            <anchor moveWithCells="1">
              <from>
                <xdr:col>2</xdr:col>
                <xdr:colOff>9525</xdr:colOff>
                <xdr:row>3</xdr:row>
                <xdr:rowOff>9525</xdr:rowOff>
              </from>
              <to>
                <xdr:col>3</xdr:col>
                <xdr:colOff>771525</xdr:colOff>
                <xdr:row>4</xdr:row>
                <xdr:rowOff>9525</xdr:rowOff>
              </to>
            </anchor>
          </controlPr>
        </control>
      </mc:Choice>
      <mc:Fallback>
        <control shapeId="23553" r:id="rId4" name="ComboBox1"/>
      </mc:Fallback>
    </mc:AlternateContent>
  </control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9"/>
  <sheetViews>
    <sheetView workbookViewId="0">
      <pane xSplit="2" ySplit="8" topLeftCell="C9" activePane="bottomRight" state="frozen"/>
      <selection activeCell="B9" sqref="B9"/>
      <selection pane="topRight" activeCell="B9" sqref="B9"/>
      <selection pane="bottomLeft" activeCell="B9" sqref="B9"/>
      <selection pane="bottomRight" activeCell="B9" sqref="B9"/>
    </sheetView>
  </sheetViews>
  <sheetFormatPr defaultRowHeight="12.75" x14ac:dyDescent="0.2"/>
  <cols>
    <col min="1" max="1" width="9.140625" style="271"/>
    <col min="2" max="2" width="14.7109375" style="271" bestFit="1" customWidth="1"/>
    <col min="3" max="5" width="9.140625" style="271"/>
    <col min="6" max="6" width="1.28515625" style="271" customWidth="1"/>
    <col min="7" max="7" width="1.85546875" style="271" customWidth="1"/>
    <col min="8" max="8" width="12.7109375" style="271" bestFit="1" customWidth="1"/>
    <col min="9" max="9" width="10.85546875" style="271" bestFit="1" customWidth="1"/>
    <col min="10" max="10" width="13.140625" style="271" customWidth="1"/>
    <col min="11" max="13" width="9.140625" style="271"/>
    <col min="14" max="15" width="2.28515625" style="271" customWidth="1"/>
    <col min="16" max="16" width="1.85546875" style="271" customWidth="1"/>
    <col min="17" max="18" width="9.140625" style="271"/>
    <col min="19" max="19" width="1.7109375" style="271" customWidth="1"/>
    <col min="20" max="20" width="9.140625" style="271"/>
    <col min="21" max="21" width="7.5703125" style="271" customWidth="1"/>
    <col min="22" max="23" width="9.140625" style="271"/>
    <col min="24" max="24" width="2.28515625" style="271" customWidth="1"/>
    <col min="25" max="26" width="9.140625" style="271"/>
    <col min="27" max="27" width="1.5703125" style="271" customWidth="1"/>
    <col min="28" max="29" width="9.140625" style="271"/>
    <col min="30" max="30" width="12.7109375" style="271" bestFit="1" customWidth="1"/>
    <col min="31" max="31" width="1.85546875" style="271" customWidth="1"/>
    <col min="32" max="32" width="9.140625" style="271" hidden="1" customWidth="1"/>
    <col min="33" max="33" width="12.42578125" style="271" hidden="1" customWidth="1"/>
    <col min="34" max="35" width="9.140625" style="271"/>
    <col min="36" max="36" width="9.140625" style="271" hidden="1" customWidth="1"/>
    <col min="37" max="38" width="9.140625" style="271"/>
    <col min="39" max="39" width="12.7109375" style="271" customWidth="1"/>
    <col min="40" max="257" width="9.140625" style="271"/>
    <col min="258" max="258" width="14.7109375" style="271" bestFit="1" customWidth="1"/>
    <col min="259" max="261" width="9.140625" style="271"/>
    <col min="262" max="262" width="1.28515625" style="271" customWidth="1"/>
    <col min="263" max="263" width="1.85546875" style="271" customWidth="1"/>
    <col min="264" max="264" width="12.7109375" style="271" bestFit="1" customWidth="1"/>
    <col min="265" max="265" width="10.85546875" style="271" bestFit="1" customWidth="1"/>
    <col min="266" max="266" width="13.140625" style="271" customWidth="1"/>
    <col min="267" max="269" width="9.140625" style="271"/>
    <col min="270" max="271" width="2.28515625" style="271" customWidth="1"/>
    <col min="272" max="272" width="1.85546875" style="271" customWidth="1"/>
    <col min="273" max="274" width="9.140625" style="271"/>
    <col min="275" max="275" width="1.7109375" style="271" customWidth="1"/>
    <col min="276" max="276" width="9.140625" style="271"/>
    <col min="277" max="277" width="7.5703125" style="271" customWidth="1"/>
    <col min="278" max="279" width="9.140625" style="271"/>
    <col min="280" max="280" width="2.28515625" style="271" customWidth="1"/>
    <col min="281" max="282" width="9.140625" style="271"/>
    <col min="283" max="283" width="1.5703125" style="271" customWidth="1"/>
    <col min="284" max="285" width="9.140625" style="271"/>
    <col min="286" max="286" width="12.7109375" style="271" bestFit="1" customWidth="1"/>
    <col min="287" max="287" width="1.85546875" style="271" customWidth="1"/>
    <col min="288" max="289" width="0" style="271" hidden="1" customWidth="1"/>
    <col min="290" max="291" width="9.140625" style="271"/>
    <col min="292" max="292" width="0" style="271" hidden="1" customWidth="1"/>
    <col min="293" max="294" width="9.140625" style="271"/>
    <col min="295" max="295" width="12.7109375" style="271" customWidth="1"/>
    <col min="296" max="513" width="9.140625" style="271"/>
    <col min="514" max="514" width="14.7109375" style="271" bestFit="1" customWidth="1"/>
    <col min="515" max="517" width="9.140625" style="271"/>
    <col min="518" max="518" width="1.28515625" style="271" customWidth="1"/>
    <col min="519" max="519" width="1.85546875" style="271" customWidth="1"/>
    <col min="520" max="520" width="12.7109375" style="271" bestFit="1" customWidth="1"/>
    <col min="521" max="521" width="10.85546875" style="271" bestFit="1" customWidth="1"/>
    <col min="522" max="522" width="13.140625" style="271" customWidth="1"/>
    <col min="523" max="525" width="9.140625" style="271"/>
    <col min="526" max="527" width="2.28515625" style="271" customWidth="1"/>
    <col min="528" max="528" width="1.85546875" style="271" customWidth="1"/>
    <col min="529" max="530" width="9.140625" style="271"/>
    <col min="531" max="531" width="1.7109375" style="271" customWidth="1"/>
    <col min="532" max="532" width="9.140625" style="271"/>
    <col min="533" max="533" width="7.5703125" style="271" customWidth="1"/>
    <col min="534" max="535" width="9.140625" style="271"/>
    <col min="536" max="536" width="2.28515625" style="271" customWidth="1"/>
    <col min="537" max="538" width="9.140625" style="271"/>
    <col min="539" max="539" width="1.5703125" style="271" customWidth="1"/>
    <col min="540" max="541" width="9.140625" style="271"/>
    <col min="542" max="542" width="12.7109375" style="271" bestFit="1" customWidth="1"/>
    <col min="543" max="543" width="1.85546875" style="271" customWidth="1"/>
    <col min="544" max="545" width="0" style="271" hidden="1" customWidth="1"/>
    <col min="546" max="547" width="9.140625" style="271"/>
    <col min="548" max="548" width="0" style="271" hidden="1" customWidth="1"/>
    <col min="549" max="550" width="9.140625" style="271"/>
    <col min="551" max="551" width="12.7109375" style="271" customWidth="1"/>
    <col min="552" max="769" width="9.140625" style="271"/>
    <col min="770" max="770" width="14.7109375" style="271" bestFit="1" customWidth="1"/>
    <col min="771" max="773" width="9.140625" style="271"/>
    <col min="774" max="774" width="1.28515625" style="271" customWidth="1"/>
    <col min="775" max="775" width="1.85546875" style="271" customWidth="1"/>
    <col min="776" max="776" width="12.7109375" style="271" bestFit="1" customWidth="1"/>
    <col min="777" max="777" width="10.85546875" style="271" bestFit="1" customWidth="1"/>
    <col min="778" max="778" width="13.140625" style="271" customWidth="1"/>
    <col min="779" max="781" width="9.140625" style="271"/>
    <col min="782" max="783" width="2.28515625" style="271" customWidth="1"/>
    <col min="784" max="784" width="1.85546875" style="271" customWidth="1"/>
    <col min="785" max="786" width="9.140625" style="271"/>
    <col min="787" max="787" width="1.7109375" style="271" customWidth="1"/>
    <col min="788" max="788" width="9.140625" style="271"/>
    <col min="789" max="789" width="7.5703125" style="271" customWidth="1"/>
    <col min="790" max="791" width="9.140625" style="271"/>
    <col min="792" max="792" width="2.28515625" style="271" customWidth="1"/>
    <col min="793" max="794" width="9.140625" style="271"/>
    <col min="795" max="795" width="1.5703125" style="271" customWidth="1"/>
    <col min="796" max="797" width="9.140625" style="271"/>
    <col min="798" max="798" width="12.7109375" style="271" bestFit="1" customWidth="1"/>
    <col min="799" max="799" width="1.85546875" style="271" customWidth="1"/>
    <col min="800" max="801" width="0" style="271" hidden="1" customWidth="1"/>
    <col min="802" max="803" width="9.140625" style="271"/>
    <col min="804" max="804" width="0" style="271" hidden="1" customWidth="1"/>
    <col min="805" max="806" width="9.140625" style="271"/>
    <col min="807" max="807" width="12.7109375" style="271" customWidth="1"/>
    <col min="808" max="1025" width="9.140625" style="271"/>
    <col min="1026" max="1026" width="14.7109375" style="271" bestFit="1" customWidth="1"/>
    <col min="1027" max="1029" width="9.140625" style="271"/>
    <col min="1030" max="1030" width="1.28515625" style="271" customWidth="1"/>
    <col min="1031" max="1031" width="1.85546875" style="271" customWidth="1"/>
    <col min="1032" max="1032" width="12.7109375" style="271" bestFit="1" customWidth="1"/>
    <col min="1033" max="1033" width="10.85546875" style="271" bestFit="1" customWidth="1"/>
    <col min="1034" max="1034" width="13.140625" style="271" customWidth="1"/>
    <col min="1035" max="1037" width="9.140625" style="271"/>
    <col min="1038" max="1039" width="2.28515625" style="271" customWidth="1"/>
    <col min="1040" max="1040" width="1.85546875" style="271" customWidth="1"/>
    <col min="1041" max="1042" width="9.140625" style="271"/>
    <col min="1043" max="1043" width="1.7109375" style="271" customWidth="1"/>
    <col min="1044" max="1044" width="9.140625" style="271"/>
    <col min="1045" max="1045" width="7.5703125" style="271" customWidth="1"/>
    <col min="1046" max="1047" width="9.140625" style="271"/>
    <col min="1048" max="1048" width="2.28515625" style="271" customWidth="1"/>
    <col min="1049" max="1050" width="9.140625" style="271"/>
    <col min="1051" max="1051" width="1.5703125" style="271" customWidth="1"/>
    <col min="1052" max="1053" width="9.140625" style="271"/>
    <col min="1054" max="1054" width="12.7109375" style="271" bestFit="1" customWidth="1"/>
    <col min="1055" max="1055" width="1.85546875" style="271" customWidth="1"/>
    <col min="1056" max="1057" width="0" style="271" hidden="1" customWidth="1"/>
    <col min="1058" max="1059" width="9.140625" style="271"/>
    <col min="1060" max="1060" width="0" style="271" hidden="1" customWidth="1"/>
    <col min="1061" max="1062" width="9.140625" style="271"/>
    <col min="1063" max="1063" width="12.7109375" style="271" customWidth="1"/>
    <col min="1064" max="1281" width="9.140625" style="271"/>
    <col min="1282" max="1282" width="14.7109375" style="271" bestFit="1" customWidth="1"/>
    <col min="1283" max="1285" width="9.140625" style="271"/>
    <col min="1286" max="1286" width="1.28515625" style="271" customWidth="1"/>
    <col min="1287" max="1287" width="1.85546875" style="271" customWidth="1"/>
    <col min="1288" max="1288" width="12.7109375" style="271" bestFit="1" customWidth="1"/>
    <col min="1289" max="1289" width="10.85546875" style="271" bestFit="1" customWidth="1"/>
    <col min="1290" max="1290" width="13.140625" style="271" customWidth="1"/>
    <col min="1291" max="1293" width="9.140625" style="271"/>
    <col min="1294" max="1295" width="2.28515625" style="271" customWidth="1"/>
    <col min="1296" max="1296" width="1.85546875" style="271" customWidth="1"/>
    <col min="1297" max="1298" width="9.140625" style="271"/>
    <col min="1299" max="1299" width="1.7109375" style="271" customWidth="1"/>
    <col min="1300" max="1300" width="9.140625" style="271"/>
    <col min="1301" max="1301" width="7.5703125" style="271" customWidth="1"/>
    <col min="1302" max="1303" width="9.140625" style="271"/>
    <col min="1304" max="1304" width="2.28515625" style="271" customWidth="1"/>
    <col min="1305" max="1306" width="9.140625" style="271"/>
    <col min="1307" max="1307" width="1.5703125" style="271" customWidth="1"/>
    <col min="1308" max="1309" width="9.140625" style="271"/>
    <col min="1310" max="1310" width="12.7109375" style="271" bestFit="1" customWidth="1"/>
    <col min="1311" max="1311" width="1.85546875" style="271" customWidth="1"/>
    <col min="1312" max="1313" width="0" style="271" hidden="1" customWidth="1"/>
    <col min="1314" max="1315" width="9.140625" style="271"/>
    <col min="1316" max="1316" width="0" style="271" hidden="1" customWidth="1"/>
    <col min="1317" max="1318" width="9.140625" style="271"/>
    <col min="1319" max="1319" width="12.7109375" style="271" customWidth="1"/>
    <col min="1320" max="1537" width="9.140625" style="271"/>
    <col min="1538" max="1538" width="14.7109375" style="271" bestFit="1" customWidth="1"/>
    <col min="1539" max="1541" width="9.140625" style="271"/>
    <col min="1542" max="1542" width="1.28515625" style="271" customWidth="1"/>
    <col min="1543" max="1543" width="1.85546875" style="271" customWidth="1"/>
    <col min="1544" max="1544" width="12.7109375" style="271" bestFit="1" customWidth="1"/>
    <col min="1545" max="1545" width="10.85546875" style="271" bestFit="1" customWidth="1"/>
    <col min="1546" max="1546" width="13.140625" style="271" customWidth="1"/>
    <col min="1547" max="1549" width="9.140625" style="271"/>
    <col min="1550" max="1551" width="2.28515625" style="271" customWidth="1"/>
    <col min="1552" max="1552" width="1.85546875" style="271" customWidth="1"/>
    <col min="1553" max="1554" width="9.140625" style="271"/>
    <col min="1555" max="1555" width="1.7109375" style="271" customWidth="1"/>
    <col min="1556" max="1556" width="9.140625" style="271"/>
    <col min="1557" max="1557" width="7.5703125" style="271" customWidth="1"/>
    <col min="1558" max="1559" width="9.140625" style="271"/>
    <col min="1560" max="1560" width="2.28515625" style="271" customWidth="1"/>
    <col min="1561" max="1562" width="9.140625" style="271"/>
    <col min="1563" max="1563" width="1.5703125" style="271" customWidth="1"/>
    <col min="1564" max="1565" width="9.140625" style="271"/>
    <col min="1566" max="1566" width="12.7109375" style="271" bestFit="1" customWidth="1"/>
    <col min="1567" max="1567" width="1.85546875" style="271" customWidth="1"/>
    <col min="1568" max="1569" width="0" style="271" hidden="1" customWidth="1"/>
    <col min="1570" max="1571" width="9.140625" style="271"/>
    <col min="1572" max="1572" width="0" style="271" hidden="1" customWidth="1"/>
    <col min="1573" max="1574" width="9.140625" style="271"/>
    <col min="1575" max="1575" width="12.7109375" style="271" customWidth="1"/>
    <col min="1576" max="1793" width="9.140625" style="271"/>
    <col min="1794" max="1794" width="14.7109375" style="271" bestFit="1" customWidth="1"/>
    <col min="1795" max="1797" width="9.140625" style="271"/>
    <col min="1798" max="1798" width="1.28515625" style="271" customWidth="1"/>
    <col min="1799" max="1799" width="1.85546875" style="271" customWidth="1"/>
    <col min="1800" max="1800" width="12.7109375" style="271" bestFit="1" customWidth="1"/>
    <col min="1801" max="1801" width="10.85546875" style="271" bestFit="1" customWidth="1"/>
    <col min="1802" max="1802" width="13.140625" style="271" customWidth="1"/>
    <col min="1803" max="1805" width="9.140625" style="271"/>
    <col min="1806" max="1807" width="2.28515625" style="271" customWidth="1"/>
    <col min="1808" max="1808" width="1.85546875" style="271" customWidth="1"/>
    <col min="1809" max="1810" width="9.140625" style="271"/>
    <col min="1811" max="1811" width="1.7109375" style="271" customWidth="1"/>
    <col min="1812" max="1812" width="9.140625" style="271"/>
    <col min="1813" max="1813" width="7.5703125" style="271" customWidth="1"/>
    <col min="1814" max="1815" width="9.140625" style="271"/>
    <col min="1816" max="1816" width="2.28515625" style="271" customWidth="1"/>
    <col min="1817" max="1818" width="9.140625" style="271"/>
    <col min="1819" max="1819" width="1.5703125" style="271" customWidth="1"/>
    <col min="1820" max="1821" width="9.140625" style="271"/>
    <col min="1822" max="1822" width="12.7109375" style="271" bestFit="1" customWidth="1"/>
    <col min="1823" max="1823" width="1.85546875" style="271" customWidth="1"/>
    <col min="1824" max="1825" width="0" style="271" hidden="1" customWidth="1"/>
    <col min="1826" max="1827" width="9.140625" style="271"/>
    <col min="1828" max="1828" width="0" style="271" hidden="1" customWidth="1"/>
    <col min="1829" max="1830" width="9.140625" style="271"/>
    <col min="1831" max="1831" width="12.7109375" style="271" customWidth="1"/>
    <col min="1832" max="2049" width="9.140625" style="271"/>
    <col min="2050" max="2050" width="14.7109375" style="271" bestFit="1" customWidth="1"/>
    <col min="2051" max="2053" width="9.140625" style="271"/>
    <col min="2054" max="2054" width="1.28515625" style="271" customWidth="1"/>
    <col min="2055" max="2055" width="1.85546875" style="271" customWidth="1"/>
    <col min="2056" max="2056" width="12.7109375" style="271" bestFit="1" customWidth="1"/>
    <col min="2057" max="2057" width="10.85546875" style="271" bestFit="1" customWidth="1"/>
    <col min="2058" max="2058" width="13.140625" style="271" customWidth="1"/>
    <col min="2059" max="2061" width="9.140625" style="271"/>
    <col min="2062" max="2063" width="2.28515625" style="271" customWidth="1"/>
    <col min="2064" max="2064" width="1.85546875" style="271" customWidth="1"/>
    <col min="2065" max="2066" width="9.140625" style="271"/>
    <col min="2067" max="2067" width="1.7109375" style="271" customWidth="1"/>
    <col min="2068" max="2068" width="9.140625" style="271"/>
    <col min="2069" max="2069" width="7.5703125" style="271" customWidth="1"/>
    <col min="2070" max="2071" width="9.140625" style="271"/>
    <col min="2072" max="2072" width="2.28515625" style="271" customWidth="1"/>
    <col min="2073" max="2074" width="9.140625" style="271"/>
    <col min="2075" max="2075" width="1.5703125" style="271" customWidth="1"/>
    <col min="2076" max="2077" width="9.140625" style="271"/>
    <col min="2078" max="2078" width="12.7109375" style="271" bestFit="1" customWidth="1"/>
    <col min="2079" max="2079" width="1.85546875" style="271" customWidth="1"/>
    <col min="2080" max="2081" width="0" style="271" hidden="1" customWidth="1"/>
    <col min="2082" max="2083" width="9.140625" style="271"/>
    <col min="2084" max="2084" width="0" style="271" hidden="1" customWidth="1"/>
    <col min="2085" max="2086" width="9.140625" style="271"/>
    <col min="2087" max="2087" width="12.7109375" style="271" customWidth="1"/>
    <col min="2088" max="2305" width="9.140625" style="271"/>
    <col min="2306" max="2306" width="14.7109375" style="271" bestFit="1" customWidth="1"/>
    <col min="2307" max="2309" width="9.140625" style="271"/>
    <col min="2310" max="2310" width="1.28515625" style="271" customWidth="1"/>
    <col min="2311" max="2311" width="1.85546875" style="271" customWidth="1"/>
    <col min="2312" max="2312" width="12.7109375" style="271" bestFit="1" customWidth="1"/>
    <col min="2313" max="2313" width="10.85546875" style="271" bestFit="1" customWidth="1"/>
    <col min="2314" max="2314" width="13.140625" style="271" customWidth="1"/>
    <col min="2315" max="2317" width="9.140625" style="271"/>
    <col min="2318" max="2319" width="2.28515625" style="271" customWidth="1"/>
    <col min="2320" max="2320" width="1.85546875" style="271" customWidth="1"/>
    <col min="2321" max="2322" width="9.140625" style="271"/>
    <col min="2323" max="2323" width="1.7109375" style="271" customWidth="1"/>
    <col min="2324" max="2324" width="9.140625" style="271"/>
    <col min="2325" max="2325" width="7.5703125" style="271" customWidth="1"/>
    <col min="2326" max="2327" width="9.140625" style="271"/>
    <col min="2328" max="2328" width="2.28515625" style="271" customWidth="1"/>
    <col min="2329" max="2330" width="9.140625" style="271"/>
    <col min="2331" max="2331" width="1.5703125" style="271" customWidth="1"/>
    <col min="2332" max="2333" width="9.140625" style="271"/>
    <col min="2334" max="2334" width="12.7109375" style="271" bestFit="1" customWidth="1"/>
    <col min="2335" max="2335" width="1.85546875" style="271" customWidth="1"/>
    <col min="2336" max="2337" width="0" style="271" hidden="1" customWidth="1"/>
    <col min="2338" max="2339" width="9.140625" style="271"/>
    <col min="2340" max="2340" width="0" style="271" hidden="1" customWidth="1"/>
    <col min="2341" max="2342" width="9.140625" style="271"/>
    <col min="2343" max="2343" width="12.7109375" style="271" customWidth="1"/>
    <col min="2344" max="2561" width="9.140625" style="271"/>
    <col min="2562" max="2562" width="14.7109375" style="271" bestFit="1" customWidth="1"/>
    <col min="2563" max="2565" width="9.140625" style="271"/>
    <col min="2566" max="2566" width="1.28515625" style="271" customWidth="1"/>
    <col min="2567" max="2567" width="1.85546875" style="271" customWidth="1"/>
    <col min="2568" max="2568" width="12.7109375" style="271" bestFit="1" customWidth="1"/>
    <col min="2569" max="2569" width="10.85546875" style="271" bestFit="1" customWidth="1"/>
    <col min="2570" max="2570" width="13.140625" style="271" customWidth="1"/>
    <col min="2571" max="2573" width="9.140625" style="271"/>
    <col min="2574" max="2575" width="2.28515625" style="271" customWidth="1"/>
    <col min="2576" max="2576" width="1.85546875" style="271" customWidth="1"/>
    <col min="2577" max="2578" width="9.140625" style="271"/>
    <col min="2579" max="2579" width="1.7109375" style="271" customWidth="1"/>
    <col min="2580" max="2580" width="9.140625" style="271"/>
    <col min="2581" max="2581" width="7.5703125" style="271" customWidth="1"/>
    <col min="2582" max="2583" width="9.140625" style="271"/>
    <col min="2584" max="2584" width="2.28515625" style="271" customWidth="1"/>
    <col min="2585" max="2586" width="9.140625" style="271"/>
    <col min="2587" max="2587" width="1.5703125" style="271" customWidth="1"/>
    <col min="2588" max="2589" width="9.140625" style="271"/>
    <col min="2590" max="2590" width="12.7109375" style="271" bestFit="1" customWidth="1"/>
    <col min="2591" max="2591" width="1.85546875" style="271" customWidth="1"/>
    <col min="2592" max="2593" width="0" style="271" hidden="1" customWidth="1"/>
    <col min="2594" max="2595" width="9.140625" style="271"/>
    <col min="2596" max="2596" width="0" style="271" hidden="1" customWidth="1"/>
    <col min="2597" max="2598" width="9.140625" style="271"/>
    <col min="2599" max="2599" width="12.7109375" style="271" customWidth="1"/>
    <col min="2600" max="2817" width="9.140625" style="271"/>
    <col min="2818" max="2818" width="14.7109375" style="271" bestFit="1" customWidth="1"/>
    <col min="2819" max="2821" width="9.140625" style="271"/>
    <col min="2822" max="2822" width="1.28515625" style="271" customWidth="1"/>
    <col min="2823" max="2823" width="1.85546875" style="271" customWidth="1"/>
    <col min="2824" max="2824" width="12.7109375" style="271" bestFit="1" customWidth="1"/>
    <col min="2825" max="2825" width="10.85546875" style="271" bestFit="1" customWidth="1"/>
    <col min="2826" max="2826" width="13.140625" style="271" customWidth="1"/>
    <col min="2827" max="2829" width="9.140625" style="271"/>
    <col min="2830" max="2831" width="2.28515625" style="271" customWidth="1"/>
    <col min="2832" max="2832" width="1.85546875" style="271" customWidth="1"/>
    <col min="2833" max="2834" width="9.140625" style="271"/>
    <col min="2835" max="2835" width="1.7109375" style="271" customWidth="1"/>
    <col min="2836" max="2836" width="9.140625" style="271"/>
    <col min="2837" max="2837" width="7.5703125" style="271" customWidth="1"/>
    <col min="2838" max="2839" width="9.140625" style="271"/>
    <col min="2840" max="2840" width="2.28515625" style="271" customWidth="1"/>
    <col min="2841" max="2842" width="9.140625" style="271"/>
    <col min="2843" max="2843" width="1.5703125" style="271" customWidth="1"/>
    <col min="2844" max="2845" width="9.140625" style="271"/>
    <col min="2846" max="2846" width="12.7109375" style="271" bestFit="1" customWidth="1"/>
    <col min="2847" max="2847" width="1.85546875" style="271" customWidth="1"/>
    <col min="2848" max="2849" width="0" style="271" hidden="1" customWidth="1"/>
    <col min="2850" max="2851" width="9.140625" style="271"/>
    <col min="2852" max="2852" width="0" style="271" hidden="1" customWidth="1"/>
    <col min="2853" max="2854" width="9.140625" style="271"/>
    <col min="2855" max="2855" width="12.7109375" style="271" customWidth="1"/>
    <col min="2856" max="3073" width="9.140625" style="271"/>
    <col min="3074" max="3074" width="14.7109375" style="271" bestFit="1" customWidth="1"/>
    <col min="3075" max="3077" width="9.140625" style="271"/>
    <col min="3078" max="3078" width="1.28515625" style="271" customWidth="1"/>
    <col min="3079" max="3079" width="1.85546875" style="271" customWidth="1"/>
    <col min="3080" max="3080" width="12.7109375" style="271" bestFit="1" customWidth="1"/>
    <col min="3081" max="3081" width="10.85546875" style="271" bestFit="1" customWidth="1"/>
    <col min="3082" max="3082" width="13.140625" style="271" customWidth="1"/>
    <col min="3083" max="3085" width="9.140625" style="271"/>
    <col min="3086" max="3087" width="2.28515625" style="271" customWidth="1"/>
    <col min="3088" max="3088" width="1.85546875" style="271" customWidth="1"/>
    <col min="3089" max="3090" width="9.140625" style="271"/>
    <col min="3091" max="3091" width="1.7109375" style="271" customWidth="1"/>
    <col min="3092" max="3092" width="9.140625" style="271"/>
    <col min="3093" max="3093" width="7.5703125" style="271" customWidth="1"/>
    <col min="3094" max="3095" width="9.140625" style="271"/>
    <col min="3096" max="3096" width="2.28515625" style="271" customWidth="1"/>
    <col min="3097" max="3098" width="9.140625" style="271"/>
    <col min="3099" max="3099" width="1.5703125" style="271" customWidth="1"/>
    <col min="3100" max="3101" width="9.140625" style="271"/>
    <col min="3102" max="3102" width="12.7109375" style="271" bestFit="1" customWidth="1"/>
    <col min="3103" max="3103" width="1.85546875" style="271" customWidth="1"/>
    <col min="3104" max="3105" width="0" style="271" hidden="1" customWidth="1"/>
    <col min="3106" max="3107" width="9.140625" style="271"/>
    <col min="3108" max="3108" width="0" style="271" hidden="1" customWidth="1"/>
    <col min="3109" max="3110" width="9.140625" style="271"/>
    <col min="3111" max="3111" width="12.7109375" style="271" customWidth="1"/>
    <col min="3112" max="3329" width="9.140625" style="271"/>
    <col min="3330" max="3330" width="14.7109375" style="271" bestFit="1" customWidth="1"/>
    <col min="3331" max="3333" width="9.140625" style="271"/>
    <col min="3334" max="3334" width="1.28515625" style="271" customWidth="1"/>
    <col min="3335" max="3335" width="1.85546875" style="271" customWidth="1"/>
    <col min="3336" max="3336" width="12.7109375" style="271" bestFit="1" customWidth="1"/>
    <col min="3337" max="3337" width="10.85546875" style="271" bestFit="1" customWidth="1"/>
    <col min="3338" max="3338" width="13.140625" style="271" customWidth="1"/>
    <col min="3339" max="3341" width="9.140625" style="271"/>
    <col min="3342" max="3343" width="2.28515625" style="271" customWidth="1"/>
    <col min="3344" max="3344" width="1.85546875" style="271" customWidth="1"/>
    <col min="3345" max="3346" width="9.140625" style="271"/>
    <col min="3347" max="3347" width="1.7109375" style="271" customWidth="1"/>
    <col min="3348" max="3348" width="9.140625" style="271"/>
    <col min="3349" max="3349" width="7.5703125" style="271" customWidth="1"/>
    <col min="3350" max="3351" width="9.140625" style="271"/>
    <col min="3352" max="3352" width="2.28515625" style="271" customWidth="1"/>
    <col min="3353" max="3354" width="9.140625" style="271"/>
    <col min="3355" max="3355" width="1.5703125" style="271" customWidth="1"/>
    <col min="3356" max="3357" width="9.140625" style="271"/>
    <col min="3358" max="3358" width="12.7109375" style="271" bestFit="1" customWidth="1"/>
    <col min="3359" max="3359" width="1.85546875" style="271" customWidth="1"/>
    <col min="3360" max="3361" width="0" style="271" hidden="1" customWidth="1"/>
    <col min="3362" max="3363" width="9.140625" style="271"/>
    <col min="3364" max="3364" width="0" style="271" hidden="1" customWidth="1"/>
    <col min="3365" max="3366" width="9.140625" style="271"/>
    <col min="3367" max="3367" width="12.7109375" style="271" customWidth="1"/>
    <col min="3368" max="3585" width="9.140625" style="271"/>
    <col min="3586" max="3586" width="14.7109375" style="271" bestFit="1" customWidth="1"/>
    <col min="3587" max="3589" width="9.140625" style="271"/>
    <col min="3590" max="3590" width="1.28515625" style="271" customWidth="1"/>
    <col min="3591" max="3591" width="1.85546875" style="271" customWidth="1"/>
    <col min="3592" max="3592" width="12.7109375" style="271" bestFit="1" customWidth="1"/>
    <col min="3593" max="3593" width="10.85546875" style="271" bestFit="1" customWidth="1"/>
    <col min="3594" max="3594" width="13.140625" style="271" customWidth="1"/>
    <col min="3595" max="3597" width="9.140625" style="271"/>
    <col min="3598" max="3599" width="2.28515625" style="271" customWidth="1"/>
    <col min="3600" max="3600" width="1.85546875" style="271" customWidth="1"/>
    <col min="3601" max="3602" width="9.140625" style="271"/>
    <col min="3603" max="3603" width="1.7109375" style="271" customWidth="1"/>
    <col min="3604" max="3604" width="9.140625" style="271"/>
    <col min="3605" max="3605" width="7.5703125" style="271" customWidth="1"/>
    <col min="3606" max="3607" width="9.140625" style="271"/>
    <col min="3608" max="3608" width="2.28515625" style="271" customWidth="1"/>
    <col min="3609" max="3610" width="9.140625" style="271"/>
    <col min="3611" max="3611" width="1.5703125" style="271" customWidth="1"/>
    <col min="3612" max="3613" width="9.140625" style="271"/>
    <col min="3614" max="3614" width="12.7109375" style="271" bestFit="1" customWidth="1"/>
    <col min="3615" max="3615" width="1.85546875" style="271" customWidth="1"/>
    <col min="3616" max="3617" width="0" style="271" hidden="1" customWidth="1"/>
    <col min="3618" max="3619" width="9.140625" style="271"/>
    <col min="3620" max="3620" width="0" style="271" hidden="1" customWidth="1"/>
    <col min="3621" max="3622" width="9.140625" style="271"/>
    <col min="3623" max="3623" width="12.7109375" style="271" customWidth="1"/>
    <col min="3624" max="3841" width="9.140625" style="271"/>
    <col min="3842" max="3842" width="14.7109375" style="271" bestFit="1" customWidth="1"/>
    <col min="3843" max="3845" width="9.140625" style="271"/>
    <col min="3846" max="3846" width="1.28515625" style="271" customWidth="1"/>
    <col min="3847" max="3847" width="1.85546875" style="271" customWidth="1"/>
    <col min="3848" max="3848" width="12.7109375" style="271" bestFit="1" customWidth="1"/>
    <col min="3849" max="3849" width="10.85546875" style="271" bestFit="1" customWidth="1"/>
    <col min="3850" max="3850" width="13.140625" style="271" customWidth="1"/>
    <col min="3851" max="3853" width="9.140625" style="271"/>
    <col min="3854" max="3855" width="2.28515625" style="271" customWidth="1"/>
    <col min="3856" max="3856" width="1.85546875" style="271" customWidth="1"/>
    <col min="3857" max="3858" width="9.140625" style="271"/>
    <col min="3859" max="3859" width="1.7109375" style="271" customWidth="1"/>
    <col min="3860" max="3860" width="9.140625" style="271"/>
    <col min="3861" max="3861" width="7.5703125" style="271" customWidth="1"/>
    <col min="3862" max="3863" width="9.140625" style="271"/>
    <col min="3864" max="3864" width="2.28515625" style="271" customWidth="1"/>
    <col min="3865" max="3866" width="9.140625" style="271"/>
    <col min="3867" max="3867" width="1.5703125" style="271" customWidth="1"/>
    <col min="3868" max="3869" width="9.140625" style="271"/>
    <col min="3870" max="3870" width="12.7109375" style="271" bestFit="1" customWidth="1"/>
    <col min="3871" max="3871" width="1.85546875" style="271" customWidth="1"/>
    <col min="3872" max="3873" width="0" style="271" hidden="1" customWidth="1"/>
    <col min="3874" max="3875" width="9.140625" style="271"/>
    <col min="3876" max="3876" width="0" style="271" hidden="1" customWidth="1"/>
    <col min="3877" max="3878" width="9.140625" style="271"/>
    <col min="3879" max="3879" width="12.7109375" style="271" customWidth="1"/>
    <col min="3880" max="4097" width="9.140625" style="271"/>
    <col min="4098" max="4098" width="14.7109375" style="271" bestFit="1" customWidth="1"/>
    <col min="4099" max="4101" width="9.140625" style="271"/>
    <col min="4102" max="4102" width="1.28515625" style="271" customWidth="1"/>
    <col min="4103" max="4103" width="1.85546875" style="271" customWidth="1"/>
    <col min="4104" max="4104" width="12.7109375" style="271" bestFit="1" customWidth="1"/>
    <col min="4105" max="4105" width="10.85546875" style="271" bestFit="1" customWidth="1"/>
    <col min="4106" max="4106" width="13.140625" style="271" customWidth="1"/>
    <col min="4107" max="4109" width="9.140625" style="271"/>
    <col min="4110" max="4111" width="2.28515625" style="271" customWidth="1"/>
    <col min="4112" max="4112" width="1.85546875" style="271" customWidth="1"/>
    <col min="4113" max="4114" width="9.140625" style="271"/>
    <col min="4115" max="4115" width="1.7109375" style="271" customWidth="1"/>
    <col min="4116" max="4116" width="9.140625" style="271"/>
    <col min="4117" max="4117" width="7.5703125" style="271" customWidth="1"/>
    <col min="4118" max="4119" width="9.140625" style="271"/>
    <col min="4120" max="4120" width="2.28515625" style="271" customWidth="1"/>
    <col min="4121" max="4122" width="9.140625" style="271"/>
    <col min="4123" max="4123" width="1.5703125" style="271" customWidth="1"/>
    <col min="4124" max="4125" width="9.140625" style="271"/>
    <col min="4126" max="4126" width="12.7109375" style="271" bestFit="1" customWidth="1"/>
    <col min="4127" max="4127" width="1.85546875" style="271" customWidth="1"/>
    <col min="4128" max="4129" width="0" style="271" hidden="1" customWidth="1"/>
    <col min="4130" max="4131" width="9.140625" style="271"/>
    <col min="4132" max="4132" width="0" style="271" hidden="1" customWidth="1"/>
    <col min="4133" max="4134" width="9.140625" style="271"/>
    <col min="4135" max="4135" width="12.7109375" style="271" customWidth="1"/>
    <col min="4136" max="4353" width="9.140625" style="271"/>
    <col min="4354" max="4354" width="14.7109375" style="271" bestFit="1" customWidth="1"/>
    <col min="4355" max="4357" width="9.140625" style="271"/>
    <col min="4358" max="4358" width="1.28515625" style="271" customWidth="1"/>
    <col min="4359" max="4359" width="1.85546875" style="271" customWidth="1"/>
    <col min="4360" max="4360" width="12.7109375" style="271" bestFit="1" customWidth="1"/>
    <col min="4361" max="4361" width="10.85546875" style="271" bestFit="1" customWidth="1"/>
    <col min="4362" max="4362" width="13.140625" style="271" customWidth="1"/>
    <col min="4363" max="4365" width="9.140625" style="271"/>
    <col min="4366" max="4367" width="2.28515625" style="271" customWidth="1"/>
    <col min="4368" max="4368" width="1.85546875" style="271" customWidth="1"/>
    <col min="4369" max="4370" width="9.140625" style="271"/>
    <col min="4371" max="4371" width="1.7109375" style="271" customWidth="1"/>
    <col min="4372" max="4372" width="9.140625" style="271"/>
    <col min="4373" max="4373" width="7.5703125" style="271" customWidth="1"/>
    <col min="4374" max="4375" width="9.140625" style="271"/>
    <col min="4376" max="4376" width="2.28515625" style="271" customWidth="1"/>
    <col min="4377" max="4378" width="9.140625" style="271"/>
    <col min="4379" max="4379" width="1.5703125" style="271" customWidth="1"/>
    <col min="4380" max="4381" width="9.140625" style="271"/>
    <col min="4382" max="4382" width="12.7109375" style="271" bestFit="1" customWidth="1"/>
    <col min="4383" max="4383" width="1.85546875" style="271" customWidth="1"/>
    <col min="4384" max="4385" width="0" style="271" hidden="1" customWidth="1"/>
    <col min="4386" max="4387" width="9.140625" style="271"/>
    <col min="4388" max="4388" width="0" style="271" hidden="1" customWidth="1"/>
    <col min="4389" max="4390" width="9.140625" style="271"/>
    <col min="4391" max="4391" width="12.7109375" style="271" customWidth="1"/>
    <col min="4392" max="4609" width="9.140625" style="271"/>
    <col min="4610" max="4610" width="14.7109375" style="271" bestFit="1" customWidth="1"/>
    <col min="4611" max="4613" width="9.140625" style="271"/>
    <col min="4614" max="4614" width="1.28515625" style="271" customWidth="1"/>
    <col min="4615" max="4615" width="1.85546875" style="271" customWidth="1"/>
    <col min="4616" max="4616" width="12.7109375" style="271" bestFit="1" customWidth="1"/>
    <col min="4617" max="4617" width="10.85546875" style="271" bestFit="1" customWidth="1"/>
    <col min="4618" max="4618" width="13.140625" style="271" customWidth="1"/>
    <col min="4619" max="4621" width="9.140625" style="271"/>
    <col min="4622" max="4623" width="2.28515625" style="271" customWidth="1"/>
    <col min="4624" max="4624" width="1.85546875" style="271" customWidth="1"/>
    <col min="4625" max="4626" width="9.140625" style="271"/>
    <col min="4627" max="4627" width="1.7109375" style="271" customWidth="1"/>
    <col min="4628" max="4628" width="9.140625" style="271"/>
    <col min="4629" max="4629" width="7.5703125" style="271" customWidth="1"/>
    <col min="4630" max="4631" width="9.140625" style="271"/>
    <col min="4632" max="4632" width="2.28515625" style="271" customWidth="1"/>
    <col min="4633" max="4634" width="9.140625" style="271"/>
    <col min="4635" max="4635" width="1.5703125" style="271" customWidth="1"/>
    <col min="4636" max="4637" width="9.140625" style="271"/>
    <col min="4638" max="4638" width="12.7109375" style="271" bestFit="1" customWidth="1"/>
    <col min="4639" max="4639" width="1.85546875" style="271" customWidth="1"/>
    <col min="4640" max="4641" width="0" style="271" hidden="1" customWidth="1"/>
    <col min="4642" max="4643" width="9.140625" style="271"/>
    <col min="4644" max="4644" width="0" style="271" hidden="1" customWidth="1"/>
    <col min="4645" max="4646" width="9.140625" style="271"/>
    <col min="4647" max="4647" width="12.7109375" style="271" customWidth="1"/>
    <col min="4648" max="4865" width="9.140625" style="271"/>
    <col min="4866" max="4866" width="14.7109375" style="271" bestFit="1" customWidth="1"/>
    <col min="4867" max="4869" width="9.140625" style="271"/>
    <col min="4870" max="4870" width="1.28515625" style="271" customWidth="1"/>
    <col min="4871" max="4871" width="1.85546875" style="271" customWidth="1"/>
    <col min="4872" max="4872" width="12.7109375" style="271" bestFit="1" customWidth="1"/>
    <col min="4873" max="4873" width="10.85546875" style="271" bestFit="1" customWidth="1"/>
    <col min="4874" max="4874" width="13.140625" style="271" customWidth="1"/>
    <col min="4875" max="4877" width="9.140625" style="271"/>
    <col min="4878" max="4879" width="2.28515625" style="271" customWidth="1"/>
    <col min="4880" max="4880" width="1.85546875" style="271" customWidth="1"/>
    <col min="4881" max="4882" width="9.140625" style="271"/>
    <col min="4883" max="4883" width="1.7109375" style="271" customWidth="1"/>
    <col min="4884" max="4884" width="9.140625" style="271"/>
    <col min="4885" max="4885" width="7.5703125" style="271" customWidth="1"/>
    <col min="4886" max="4887" width="9.140625" style="271"/>
    <col min="4888" max="4888" width="2.28515625" style="271" customWidth="1"/>
    <col min="4889" max="4890" width="9.140625" style="271"/>
    <col min="4891" max="4891" width="1.5703125" style="271" customWidth="1"/>
    <col min="4892" max="4893" width="9.140625" style="271"/>
    <col min="4894" max="4894" width="12.7109375" style="271" bestFit="1" customWidth="1"/>
    <col min="4895" max="4895" width="1.85546875" style="271" customWidth="1"/>
    <col min="4896" max="4897" width="0" style="271" hidden="1" customWidth="1"/>
    <col min="4898" max="4899" width="9.140625" style="271"/>
    <col min="4900" max="4900" width="0" style="271" hidden="1" customWidth="1"/>
    <col min="4901" max="4902" width="9.140625" style="271"/>
    <col min="4903" max="4903" width="12.7109375" style="271" customWidth="1"/>
    <col min="4904" max="5121" width="9.140625" style="271"/>
    <col min="5122" max="5122" width="14.7109375" style="271" bestFit="1" customWidth="1"/>
    <col min="5123" max="5125" width="9.140625" style="271"/>
    <col min="5126" max="5126" width="1.28515625" style="271" customWidth="1"/>
    <col min="5127" max="5127" width="1.85546875" style="271" customWidth="1"/>
    <col min="5128" max="5128" width="12.7109375" style="271" bestFit="1" customWidth="1"/>
    <col min="5129" max="5129" width="10.85546875" style="271" bestFit="1" customWidth="1"/>
    <col min="5130" max="5130" width="13.140625" style="271" customWidth="1"/>
    <col min="5131" max="5133" width="9.140625" style="271"/>
    <col min="5134" max="5135" width="2.28515625" style="271" customWidth="1"/>
    <col min="5136" max="5136" width="1.85546875" style="271" customWidth="1"/>
    <col min="5137" max="5138" width="9.140625" style="271"/>
    <col min="5139" max="5139" width="1.7109375" style="271" customWidth="1"/>
    <col min="5140" max="5140" width="9.140625" style="271"/>
    <col min="5141" max="5141" width="7.5703125" style="271" customWidth="1"/>
    <col min="5142" max="5143" width="9.140625" style="271"/>
    <col min="5144" max="5144" width="2.28515625" style="271" customWidth="1"/>
    <col min="5145" max="5146" width="9.140625" style="271"/>
    <col min="5147" max="5147" width="1.5703125" style="271" customWidth="1"/>
    <col min="5148" max="5149" width="9.140625" style="271"/>
    <col min="5150" max="5150" width="12.7109375" style="271" bestFit="1" customWidth="1"/>
    <col min="5151" max="5151" width="1.85546875" style="271" customWidth="1"/>
    <col min="5152" max="5153" width="0" style="271" hidden="1" customWidth="1"/>
    <col min="5154" max="5155" width="9.140625" style="271"/>
    <col min="5156" max="5156" width="0" style="271" hidden="1" customWidth="1"/>
    <col min="5157" max="5158" width="9.140625" style="271"/>
    <col min="5159" max="5159" width="12.7109375" style="271" customWidth="1"/>
    <col min="5160" max="5377" width="9.140625" style="271"/>
    <col min="5378" max="5378" width="14.7109375" style="271" bestFit="1" customWidth="1"/>
    <col min="5379" max="5381" width="9.140625" style="271"/>
    <col min="5382" max="5382" width="1.28515625" style="271" customWidth="1"/>
    <col min="5383" max="5383" width="1.85546875" style="271" customWidth="1"/>
    <col min="5384" max="5384" width="12.7109375" style="271" bestFit="1" customWidth="1"/>
    <col min="5385" max="5385" width="10.85546875" style="271" bestFit="1" customWidth="1"/>
    <col min="5386" max="5386" width="13.140625" style="271" customWidth="1"/>
    <col min="5387" max="5389" width="9.140625" style="271"/>
    <col min="5390" max="5391" width="2.28515625" style="271" customWidth="1"/>
    <col min="5392" max="5392" width="1.85546875" style="271" customWidth="1"/>
    <col min="5393" max="5394" width="9.140625" style="271"/>
    <col min="5395" max="5395" width="1.7109375" style="271" customWidth="1"/>
    <col min="5396" max="5396" width="9.140625" style="271"/>
    <col min="5397" max="5397" width="7.5703125" style="271" customWidth="1"/>
    <col min="5398" max="5399" width="9.140625" style="271"/>
    <col min="5400" max="5400" width="2.28515625" style="271" customWidth="1"/>
    <col min="5401" max="5402" width="9.140625" style="271"/>
    <col min="5403" max="5403" width="1.5703125" style="271" customWidth="1"/>
    <col min="5404" max="5405" width="9.140625" style="271"/>
    <col min="5406" max="5406" width="12.7109375" style="271" bestFit="1" customWidth="1"/>
    <col min="5407" max="5407" width="1.85546875" style="271" customWidth="1"/>
    <col min="5408" max="5409" width="0" style="271" hidden="1" customWidth="1"/>
    <col min="5410" max="5411" width="9.140625" style="271"/>
    <col min="5412" max="5412" width="0" style="271" hidden="1" customWidth="1"/>
    <col min="5413" max="5414" width="9.140625" style="271"/>
    <col min="5415" max="5415" width="12.7109375" style="271" customWidth="1"/>
    <col min="5416" max="5633" width="9.140625" style="271"/>
    <col min="5634" max="5634" width="14.7109375" style="271" bestFit="1" customWidth="1"/>
    <col min="5635" max="5637" width="9.140625" style="271"/>
    <col min="5638" max="5638" width="1.28515625" style="271" customWidth="1"/>
    <col min="5639" max="5639" width="1.85546875" style="271" customWidth="1"/>
    <col min="5640" max="5640" width="12.7109375" style="271" bestFit="1" customWidth="1"/>
    <col min="5641" max="5641" width="10.85546875" style="271" bestFit="1" customWidth="1"/>
    <col min="5642" max="5642" width="13.140625" style="271" customWidth="1"/>
    <col min="5643" max="5645" width="9.140625" style="271"/>
    <col min="5646" max="5647" width="2.28515625" style="271" customWidth="1"/>
    <col min="5648" max="5648" width="1.85546875" style="271" customWidth="1"/>
    <col min="5649" max="5650" width="9.140625" style="271"/>
    <col min="5651" max="5651" width="1.7109375" style="271" customWidth="1"/>
    <col min="5652" max="5652" width="9.140625" style="271"/>
    <col min="5653" max="5653" width="7.5703125" style="271" customWidth="1"/>
    <col min="5654" max="5655" width="9.140625" style="271"/>
    <col min="5656" max="5656" width="2.28515625" style="271" customWidth="1"/>
    <col min="5657" max="5658" width="9.140625" style="271"/>
    <col min="5659" max="5659" width="1.5703125" style="271" customWidth="1"/>
    <col min="5660" max="5661" width="9.140625" style="271"/>
    <col min="5662" max="5662" width="12.7109375" style="271" bestFit="1" customWidth="1"/>
    <col min="5663" max="5663" width="1.85546875" style="271" customWidth="1"/>
    <col min="5664" max="5665" width="0" style="271" hidden="1" customWidth="1"/>
    <col min="5666" max="5667" width="9.140625" style="271"/>
    <col min="5668" max="5668" width="0" style="271" hidden="1" customWidth="1"/>
    <col min="5669" max="5670" width="9.140625" style="271"/>
    <col min="5671" max="5671" width="12.7109375" style="271" customWidth="1"/>
    <col min="5672" max="5889" width="9.140625" style="271"/>
    <col min="5890" max="5890" width="14.7109375" style="271" bestFit="1" customWidth="1"/>
    <col min="5891" max="5893" width="9.140625" style="271"/>
    <col min="5894" max="5894" width="1.28515625" style="271" customWidth="1"/>
    <col min="5895" max="5895" width="1.85546875" style="271" customWidth="1"/>
    <col min="5896" max="5896" width="12.7109375" style="271" bestFit="1" customWidth="1"/>
    <col min="5897" max="5897" width="10.85546875" style="271" bestFit="1" customWidth="1"/>
    <col min="5898" max="5898" width="13.140625" style="271" customWidth="1"/>
    <col min="5899" max="5901" width="9.140625" style="271"/>
    <col min="5902" max="5903" width="2.28515625" style="271" customWidth="1"/>
    <col min="5904" max="5904" width="1.85546875" style="271" customWidth="1"/>
    <col min="5905" max="5906" width="9.140625" style="271"/>
    <col min="5907" max="5907" width="1.7109375" style="271" customWidth="1"/>
    <col min="5908" max="5908" width="9.140625" style="271"/>
    <col min="5909" max="5909" width="7.5703125" style="271" customWidth="1"/>
    <col min="5910" max="5911" width="9.140625" style="271"/>
    <col min="5912" max="5912" width="2.28515625" style="271" customWidth="1"/>
    <col min="5913" max="5914" width="9.140625" style="271"/>
    <col min="5915" max="5915" width="1.5703125" style="271" customWidth="1"/>
    <col min="5916" max="5917" width="9.140625" style="271"/>
    <col min="5918" max="5918" width="12.7109375" style="271" bestFit="1" customWidth="1"/>
    <col min="5919" max="5919" width="1.85546875" style="271" customWidth="1"/>
    <col min="5920" max="5921" width="0" style="271" hidden="1" customWidth="1"/>
    <col min="5922" max="5923" width="9.140625" style="271"/>
    <col min="5924" max="5924" width="0" style="271" hidden="1" customWidth="1"/>
    <col min="5925" max="5926" width="9.140625" style="271"/>
    <col min="5927" max="5927" width="12.7109375" style="271" customWidth="1"/>
    <col min="5928" max="6145" width="9.140625" style="271"/>
    <col min="6146" max="6146" width="14.7109375" style="271" bestFit="1" customWidth="1"/>
    <col min="6147" max="6149" width="9.140625" style="271"/>
    <col min="6150" max="6150" width="1.28515625" style="271" customWidth="1"/>
    <col min="6151" max="6151" width="1.85546875" style="271" customWidth="1"/>
    <col min="6152" max="6152" width="12.7109375" style="271" bestFit="1" customWidth="1"/>
    <col min="6153" max="6153" width="10.85546875" style="271" bestFit="1" customWidth="1"/>
    <col min="6154" max="6154" width="13.140625" style="271" customWidth="1"/>
    <col min="6155" max="6157" width="9.140625" style="271"/>
    <col min="6158" max="6159" width="2.28515625" style="271" customWidth="1"/>
    <col min="6160" max="6160" width="1.85546875" style="271" customWidth="1"/>
    <col min="6161" max="6162" width="9.140625" style="271"/>
    <col min="6163" max="6163" width="1.7109375" style="271" customWidth="1"/>
    <col min="6164" max="6164" width="9.140625" style="271"/>
    <col min="6165" max="6165" width="7.5703125" style="271" customWidth="1"/>
    <col min="6166" max="6167" width="9.140625" style="271"/>
    <col min="6168" max="6168" width="2.28515625" style="271" customWidth="1"/>
    <col min="6169" max="6170" width="9.140625" style="271"/>
    <col min="6171" max="6171" width="1.5703125" style="271" customWidth="1"/>
    <col min="6172" max="6173" width="9.140625" style="271"/>
    <col min="6174" max="6174" width="12.7109375" style="271" bestFit="1" customWidth="1"/>
    <col min="6175" max="6175" width="1.85546875" style="271" customWidth="1"/>
    <col min="6176" max="6177" width="0" style="271" hidden="1" customWidth="1"/>
    <col min="6178" max="6179" width="9.140625" style="271"/>
    <col min="6180" max="6180" width="0" style="271" hidden="1" customWidth="1"/>
    <col min="6181" max="6182" width="9.140625" style="271"/>
    <col min="6183" max="6183" width="12.7109375" style="271" customWidth="1"/>
    <col min="6184" max="6401" width="9.140625" style="271"/>
    <col min="6402" max="6402" width="14.7109375" style="271" bestFit="1" customWidth="1"/>
    <col min="6403" max="6405" width="9.140625" style="271"/>
    <col min="6406" max="6406" width="1.28515625" style="271" customWidth="1"/>
    <col min="6407" max="6407" width="1.85546875" style="271" customWidth="1"/>
    <col min="6408" max="6408" width="12.7109375" style="271" bestFit="1" customWidth="1"/>
    <col min="6409" max="6409" width="10.85546875" style="271" bestFit="1" customWidth="1"/>
    <col min="6410" max="6410" width="13.140625" style="271" customWidth="1"/>
    <col min="6411" max="6413" width="9.140625" style="271"/>
    <col min="6414" max="6415" width="2.28515625" style="271" customWidth="1"/>
    <col min="6416" max="6416" width="1.85546875" style="271" customWidth="1"/>
    <col min="6417" max="6418" width="9.140625" style="271"/>
    <col min="6419" max="6419" width="1.7109375" style="271" customWidth="1"/>
    <col min="6420" max="6420" width="9.140625" style="271"/>
    <col min="6421" max="6421" width="7.5703125" style="271" customWidth="1"/>
    <col min="6422" max="6423" width="9.140625" style="271"/>
    <col min="6424" max="6424" width="2.28515625" style="271" customWidth="1"/>
    <col min="6425" max="6426" width="9.140625" style="271"/>
    <col min="6427" max="6427" width="1.5703125" style="271" customWidth="1"/>
    <col min="6428" max="6429" width="9.140625" style="271"/>
    <col min="6430" max="6430" width="12.7109375" style="271" bestFit="1" customWidth="1"/>
    <col min="6431" max="6431" width="1.85546875" style="271" customWidth="1"/>
    <col min="6432" max="6433" width="0" style="271" hidden="1" customWidth="1"/>
    <col min="6434" max="6435" width="9.140625" style="271"/>
    <col min="6436" max="6436" width="0" style="271" hidden="1" customWidth="1"/>
    <col min="6437" max="6438" width="9.140625" style="271"/>
    <col min="6439" max="6439" width="12.7109375" style="271" customWidth="1"/>
    <col min="6440" max="6657" width="9.140625" style="271"/>
    <col min="6658" max="6658" width="14.7109375" style="271" bestFit="1" customWidth="1"/>
    <col min="6659" max="6661" width="9.140625" style="271"/>
    <col min="6662" max="6662" width="1.28515625" style="271" customWidth="1"/>
    <col min="6663" max="6663" width="1.85546875" style="271" customWidth="1"/>
    <col min="6664" max="6664" width="12.7109375" style="271" bestFit="1" customWidth="1"/>
    <col min="6665" max="6665" width="10.85546875" style="271" bestFit="1" customWidth="1"/>
    <col min="6666" max="6666" width="13.140625" style="271" customWidth="1"/>
    <col min="6667" max="6669" width="9.140625" style="271"/>
    <col min="6670" max="6671" width="2.28515625" style="271" customWidth="1"/>
    <col min="6672" max="6672" width="1.85546875" style="271" customWidth="1"/>
    <col min="6673" max="6674" width="9.140625" style="271"/>
    <col min="6675" max="6675" width="1.7109375" style="271" customWidth="1"/>
    <col min="6676" max="6676" width="9.140625" style="271"/>
    <col min="6677" max="6677" width="7.5703125" style="271" customWidth="1"/>
    <col min="6678" max="6679" width="9.140625" style="271"/>
    <col min="6680" max="6680" width="2.28515625" style="271" customWidth="1"/>
    <col min="6681" max="6682" width="9.140625" style="271"/>
    <col min="6683" max="6683" width="1.5703125" style="271" customWidth="1"/>
    <col min="6684" max="6685" width="9.140625" style="271"/>
    <col min="6686" max="6686" width="12.7109375" style="271" bestFit="1" customWidth="1"/>
    <col min="6687" max="6687" width="1.85546875" style="271" customWidth="1"/>
    <col min="6688" max="6689" width="0" style="271" hidden="1" customWidth="1"/>
    <col min="6690" max="6691" width="9.140625" style="271"/>
    <col min="6692" max="6692" width="0" style="271" hidden="1" customWidth="1"/>
    <col min="6693" max="6694" width="9.140625" style="271"/>
    <col min="6695" max="6695" width="12.7109375" style="271" customWidth="1"/>
    <col min="6696" max="6913" width="9.140625" style="271"/>
    <col min="6914" max="6914" width="14.7109375" style="271" bestFit="1" customWidth="1"/>
    <col min="6915" max="6917" width="9.140625" style="271"/>
    <col min="6918" max="6918" width="1.28515625" style="271" customWidth="1"/>
    <col min="6919" max="6919" width="1.85546875" style="271" customWidth="1"/>
    <col min="6920" max="6920" width="12.7109375" style="271" bestFit="1" customWidth="1"/>
    <col min="6921" max="6921" width="10.85546875" style="271" bestFit="1" customWidth="1"/>
    <col min="6922" max="6922" width="13.140625" style="271" customWidth="1"/>
    <col min="6923" max="6925" width="9.140625" style="271"/>
    <col min="6926" max="6927" width="2.28515625" style="271" customWidth="1"/>
    <col min="6928" max="6928" width="1.85546875" style="271" customWidth="1"/>
    <col min="6929" max="6930" width="9.140625" style="271"/>
    <col min="6931" max="6931" width="1.7109375" style="271" customWidth="1"/>
    <col min="6932" max="6932" width="9.140625" style="271"/>
    <col min="6933" max="6933" width="7.5703125" style="271" customWidth="1"/>
    <col min="6934" max="6935" width="9.140625" style="271"/>
    <col min="6936" max="6936" width="2.28515625" style="271" customWidth="1"/>
    <col min="6937" max="6938" width="9.140625" style="271"/>
    <col min="6939" max="6939" width="1.5703125" style="271" customWidth="1"/>
    <col min="6940" max="6941" width="9.140625" style="271"/>
    <col min="6942" max="6942" width="12.7109375" style="271" bestFit="1" customWidth="1"/>
    <col min="6943" max="6943" width="1.85546875" style="271" customWidth="1"/>
    <col min="6944" max="6945" width="0" style="271" hidden="1" customWidth="1"/>
    <col min="6946" max="6947" width="9.140625" style="271"/>
    <col min="6948" max="6948" width="0" style="271" hidden="1" customWidth="1"/>
    <col min="6949" max="6950" width="9.140625" style="271"/>
    <col min="6951" max="6951" width="12.7109375" style="271" customWidth="1"/>
    <col min="6952" max="7169" width="9.140625" style="271"/>
    <col min="7170" max="7170" width="14.7109375" style="271" bestFit="1" customWidth="1"/>
    <col min="7171" max="7173" width="9.140625" style="271"/>
    <col min="7174" max="7174" width="1.28515625" style="271" customWidth="1"/>
    <col min="7175" max="7175" width="1.85546875" style="271" customWidth="1"/>
    <col min="7176" max="7176" width="12.7109375" style="271" bestFit="1" customWidth="1"/>
    <col min="7177" max="7177" width="10.85546875" style="271" bestFit="1" customWidth="1"/>
    <col min="7178" max="7178" width="13.140625" style="271" customWidth="1"/>
    <col min="7179" max="7181" width="9.140625" style="271"/>
    <col min="7182" max="7183" width="2.28515625" style="271" customWidth="1"/>
    <col min="7184" max="7184" width="1.85546875" style="271" customWidth="1"/>
    <col min="7185" max="7186" width="9.140625" style="271"/>
    <col min="7187" max="7187" width="1.7109375" style="271" customWidth="1"/>
    <col min="7188" max="7188" width="9.140625" style="271"/>
    <col min="7189" max="7189" width="7.5703125" style="271" customWidth="1"/>
    <col min="7190" max="7191" width="9.140625" style="271"/>
    <col min="7192" max="7192" width="2.28515625" style="271" customWidth="1"/>
    <col min="7193" max="7194" width="9.140625" style="271"/>
    <col min="7195" max="7195" width="1.5703125" style="271" customWidth="1"/>
    <col min="7196" max="7197" width="9.140625" style="271"/>
    <col min="7198" max="7198" width="12.7109375" style="271" bestFit="1" customWidth="1"/>
    <col min="7199" max="7199" width="1.85546875" style="271" customWidth="1"/>
    <col min="7200" max="7201" width="0" style="271" hidden="1" customWidth="1"/>
    <col min="7202" max="7203" width="9.140625" style="271"/>
    <col min="7204" max="7204" width="0" style="271" hidden="1" customWidth="1"/>
    <col min="7205" max="7206" width="9.140625" style="271"/>
    <col min="7207" max="7207" width="12.7109375" style="271" customWidth="1"/>
    <col min="7208" max="7425" width="9.140625" style="271"/>
    <col min="7426" max="7426" width="14.7109375" style="271" bestFit="1" customWidth="1"/>
    <col min="7427" max="7429" width="9.140625" style="271"/>
    <col min="7430" max="7430" width="1.28515625" style="271" customWidth="1"/>
    <col min="7431" max="7431" width="1.85546875" style="271" customWidth="1"/>
    <col min="7432" max="7432" width="12.7109375" style="271" bestFit="1" customWidth="1"/>
    <col min="7433" max="7433" width="10.85546875" style="271" bestFit="1" customWidth="1"/>
    <col min="7434" max="7434" width="13.140625" style="271" customWidth="1"/>
    <col min="7435" max="7437" width="9.140625" style="271"/>
    <col min="7438" max="7439" width="2.28515625" style="271" customWidth="1"/>
    <col min="7440" max="7440" width="1.85546875" style="271" customWidth="1"/>
    <col min="7441" max="7442" width="9.140625" style="271"/>
    <col min="7443" max="7443" width="1.7109375" style="271" customWidth="1"/>
    <col min="7444" max="7444" width="9.140625" style="271"/>
    <col min="7445" max="7445" width="7.5703125" style="271" customWidth="1"/>
    <col min="7446" max="7447" width="9.140625" style="271"/>
    <col min="7448" max="7448" width="2.28515625" style="271" customWidth="1"/>
    <col min="7449" max="7450" width="9.140625" style="271"/>
    <col min="7451" max="7451" width="1.5703125" style="271" customWidth="1"/>
    <col min="7452" max="7453" width="9.140625" style="271"/>
    <col min="7454" max="7454" width="12.7109375" style="271" bestFit="1" customWidth="1"/>
    <col min="7455" max="7455" width="1.85546875" style="271" customWidth="1"/>
    <col min="7456" max="7457" width="0" style="271" hidden="1" customWidth="1"/>
    <col min="7458" max="7459" width="9.140625" style="271"/>
    <col min="7460" max="7460" width="0" style="271" hidden="1" customWidth="1"/>
    <col min="7461" max="7462" width="9.140625" style="271"/>
    <col min="7463" max="7463" width="12.7109375" style="271" customWidth="1"/>
    <col min="7464" max="7681" width="9.140625" style="271"/>
    <col min="7682" max="7682" width="14.7109375" style="271" bestFit="1" customWidth="1"/>
    <col min="7683" max="7685" width="9.140625" style="271"/>
    <col min="7686" max="7686" width="1.28515625" style="271" customWidth="1"/>
    <col min="7687" max="7687" width="1.85546875" style="271" customWidth="1"/>
    <col min="7688" max="7688" width="12.7109375" style="271" bestFit="1" customWidth="1"/>
    <col min="7689" max="7689" width="10.85546875" style="271" bestFit="1" customWidth="1"/>
    <col min="7690" max="7690" width="13.140625" style="271" customWidth="1"/>
    <col min="7691" max="7693" width="9.140625" style="271"/>
    <col min="7694" max="7695" width="2.28515625" style="271" customWidth="1"/>
    <col min="7696" max="7696" width="1.85546875" style="271" customWidth="1"/>
    <col min="7697" max="7698" width="9.140625" style="271"/>
    <col min="7699" max="7699" width="1.7109375" style="271" customWidth="1"/>
    <col min="7700" max="7700" width="9.140625" style="271"/>
    <col min="7701" max="7701" width="7.5703125" style="271" customWidth="1"/>
    <col min="7702" max="7703" width="9.140625" style="271"/>
    <col min="7704" max="7704" width="2.28515625" style="271" customWidth="1"/>
    <col min="7705" max="7706" width="9.140625" style="271"/>
    <col min="7707" max="7707" width="1.5703125" style="271" customWidth="1"/>
    <col min="7708" max="7709" width="9.140625" style="271"/>
    <col min="7710" max="7710" width="12.7109375" style="271" bestFit="1" customWidth="1"/>
    <col min="7711" max="7711" width="1.85546875" style="271" customWidth="1"/>
    <col min="7712" max="7713" width="0" style="271" hidden="1" customWidth="1"/>
    <col min="7714" max="7715" width="9.140625" style="271"/>
    <col min="7716" max="7716" width="0" style="271" hidden="1" customWidth="1"/>
    <col min="7717" max="7718" width="9.140625" style="271"/>
    <col min="7719" max="7719" width="12.7109375" style="271" customWidth="1"/>
    <col min="7720" max="7937" width="9.140625" style="271"/>
    <col min="7938" max="7938" width="14.7109375" style="271" bestFit="1" customWidth="1"/>
    <col min="7939" max="7941" width="9.140625" style="271"/>
    <col min="7942" max="7942" width="1.28515625" style="271" customWidth="1"/>
    <col min="7943" max="7943" width="1.85546875" style="271" customWidth="1"/>
    <col min="7944" max="7944" width="12.7109375" style="271" bestFit="1" customWidth="1"/>
    <col min="7945" max="7945" width="10.85546875" style="271" bestFit="1" customWidth="1"/>
    <col min="7946" max="7946" width="13.140625" style="271" customWidth="1"/>
    <col min="7947" max="7949" width="9.140625" style="271"/>
    <col min="7950" max="7951" width="2.28515625" style="271" customWidth="1"/>
    <col min="7952" max="7952" width="1.85546875" style="271" customWidth="1"/>
    <col min="7953" max="7954" width="9.140625" style="271"/>
    <col min="7955" max="7955" width="1.7109375" style="271" customWidth="1"/>
    <col min="7956" max="7956" width="9.140625" style="271"/>
    <col min="7957" max="7957" width="7.5703125" style="271" customWidth="1"/>
    <col min="7958" max="7959" width="9.140625" style="271"/>
    <col min="7960" max="7960" width="2.28515625" style="271" customWidth="1"/>
    <col min="7961" max="7962" width="9.140625" style="271"/>
    <col min="7963" max="7963" width="1.5703125" style="271" customWidth="1"/>
    <col min="7964" max="7965" width="9.140625" style="271"/>
    <col min="7966" max="7966" width="12.7109375" style="271" bestFit="1" customWidth="1"/>
    <col min="7967" max="7967" width="1.85546875" style="271" customWidth="1"/>
    <col min="7968" max="7969" width="0" style="271" hidden="1" customWidth="1"/>
    <col min="7970" max="7971" width="9.140625" style="271"/>
    <col min="7972" max="7972" width="0" style="271" hidden="1" customWidth="1"/>
    <col min="7973" max="7974" width="9.140625" style="271"/>
    <col min="7975" max="7975" width="12.7109375" style="271" customWidth="1"/>
    <col min="7976" max="8193" width="9.140625" style="271"/>
    <col min="8194" max="8194" width="14.7109375" style="271" bestFit="1" customWidth="1"/>
    <col min="8195" max="8197" width="9.140625" style="271"/>
    <col min="8198" max="8198" width="1.28515625" style="271" customWidth="1"/>
    <col min="8199" max="8199" width="1.85546875" style="271" customWidth="1"/>
    <col min="8200" max="8200" width="12.7109375" style="271" bestFit="1" customWidth="1"/>
    <col min="8201" max="8201" width="10.85546875" style="271" bestFit="1" customWidth="1"/>
    <col min="8202" max="8202" width="13.140625" style="271" customWidth="1"/>
    <col min="8203" max="8205" width="9.140625" style="271"/>
    <col min="8206" max="8207" width="2.28515625" style="271" customWidth="1"/>
    <col min="8208" max="8208" width="1.85546875" style="271" customWidth="1"/>
    <col min="8209" max="8210" width="9.140625" style="271"/>
    <col min="8211" max="8211" width="1.7109375" style="271" customWidth="1"/>
    <col min="8212" max="8212" width="9.140625" style="271"/>
    <col min="8213" max="8213" width="7.5703125" style="271" customWidth="1"/>
    <col min="8214" max="8215" width="9.140625" style="271"/>
    <col min="8216" max="8216" width="2.28515625" style="271" customWidth="1"/>
    <col min="8217" max="8218" width="9.140625" style="271"/>
    <col min="8219" max="8219" width="1.5703125" style="271" customWidth="1"/>
    <col min="8220" max="8221" width="9.140625" style="271"/>
    <col min="8222" max="8222" width="12.7109375" style="271" bestFit="1" customWidth="1"/>
    <col min="8223" max="8223" width="1.85546875" style="271" customWidth="1"/>
    <col min="8224" max="8225" width="0" style="271" hidden="1" customWidth="1"/>
    <col min="8226" max="8227" width="9.140625" style="271"/>
    <col min="8228" max="8228" width="0" style="271" hidden="1" customWidth="1"/>
    <col min="8229" max="8230" width="9.140625" style="271"/>
    <col min="8231" max="8231" width="12.7109375" style="271" customWidth="1"/>
    <col min="8232" max="8449" width="9.140625" style="271"/>
    <col min="8450" max="8450" width="14.7109375" style="271" bestFit="1" customWidth="1"/>
    <col min="8451" max="8453" width="9.140625" style="271"/>
    <col min="8454" max="8454" width="1.28515625" style="271" customWidth="1"/>
    <col min="8455" max="8455" width="1.85546875" style="271" customWidth="1"/>
    <col min="8456" max="8456" width="12.7109375" style="271" bestFit="1" customWidth="1"/>
    <col min="8457" max="8457" width="10.85546875" style="271" bestFit="1" customWidth="1"/>
    <col min="8458" max="8458" width="13.140625" style="271" customWidth="1"/>
    <col min="8459" max="8461" width="9.140625" style="271"/>
    <col min="8462" max="8463" width="2.28515625" style="271" customWidth="1"/>
    <col min="8464" max="8464" width="1.85546875" style="271" customWidth="1"/>
    <col min="8465" max="8466" width="9.140625" style="271"/>
    <col min="8467" max="8467" width="1.7109375" style="271" customWidth="1"/>
    <col min="8468" max="8468" width="9.140625" style="271"/>
    <col min="8469" max="8469" width="7.5703125" style="271" customWidth="1"/>
    <col min="8470" max="8471" width="9.140625" style="271"/>
    <col min="8472" max="8472" width="2.28515625" style="271" customWidth="1"/>
    <col min="8473" max="8474" width="9.140625" style="271"/>
    <col min="8475" max="8475" width="1.5703125" style="271" customWidth="1"/>
    <col min="8476" max="8477" width="9.140625" style="271"/>
    <col min="8478" max="8478" width="12.7109375" style="271" bestFit="1" customWidth="1"/>
    <col min="8479" max="8479" width="1.85546875" style="271" customWidth="1"/>
    <col min="8480" max="8481" width="0" style="271" hidden="1" customWidth="1"/>
    <col min="8482" max="8483" width="9.140625" style="271"/>
    <col min="8484" max="8484" width="0" style="271" hidden="1" customWidth="1"/>
    <col min="8485" max="8486" width="9.140625" style="271"/>
    <col min="8487" max="8487" width="12.7109375" style="271" customWidth="1"/>
    <col min="8488" max="8705" width="9.140625" style="271"/>
    <col min="8706" max="8706" width="14.7109375" style="271" bestFit="1" customWidth="1"/>
    <col min="8707" max="8709" width="9.140625" style="271"/>
    <col min="8710" max="8710" width="1.28515625" style="271" customWidth="1"/>
    <col min="8711" max="8711" width="1.85546875" style="271" customWidth="1"/>
    <col min="8712" max="8712" width="12.7109375" style="271" bestFit="1" customWidth="1"/>
    <col min="8713" max="8713" width="10.85546875" style="271" bestFit="1" customWidth="1"/>
    <col min="8714" max="8714" width="13.140625" style="271" customWidth="1"/>
    <col min="8715" max="8717" width="9.140625" style="271"/>
    <col min="8718" max="8719" width="2.28515625" style="271" customWidth="1"/>
    <col min="8720" max="8720" width="1.85546875" style="271" customWidth="1"/>
    <col min="8721" max="8722" width="9.140625" style="271"/>
    <col min="8723" max="8723" width="1.7109375" style="271" customWidth="1"/>
    <col min="8724" max="8724" width="9.140625" style="271"/>
    <col min="8725" max="8725" width="7.5703125" style="271" customWidth="1"/>
    <col min="8726" max="8727" width="9.140625" style="271"/>
    <col min="8728" max="8728" width="2.28515625" style="271" customWidth="1"/>
    <col min="8729" max="8730" width="9.140625" style="271"/>
    <col min="8731" max="8731" width="1.5703125" style="271" customWidth="1"/>
    <col min="8732" max="8733" width="9.140625" style="271"/>
    <col min="8734" max="8734" width="12.7109375" style="271" bestFit="1" customWidth="1"/>
    <col min="8735" max="8735" width="1.85546875" style="271" customWidth="1"/>
    <col min="8736" max="8737" width="0" style="271" hidden="1" customWidth="1"/>
    <col min="8738" max="8739" width="9.140625" style="271"/>
    <col min="8740" max="8740" width="0" style="271" hidden="1" customWidth="1"/>
    <col min="8741" max="8742" width="9.140625" style="271"/>
    <col min="8743" max="8743" width="12.7109375" style="271" customWidth="1"/>
    <col min="8744" max="8961" width="9.140625" style="271"/>
    <col min="8962" max="8962" width="14.7109375" style="271" bestFit="1" customWidth="1"/>
    <col min="8963" max="8965" width="9.140625" style="271"/>
    <col min="8966" max="8966" width="1.28515625" style="271" customWidth="1"/>
    <col min="8967" max="8967" width="1.85546875" style="271" customWidth="1"/>
    <col min="8968" max="8968" width="12.7109375" style="271" bestFit="1" customWidth="1"/>
    <col min="8969" max="8969" width="10.85546875" style="271" bestFit="1" customWidth="1"/>
    <col min="8970" max="8970" width="13.140625" style="271" customWidth="1"/>
    <col min="8971" max="8973" width="9.140625" style="271"/>
    <col min="8974" max="8975" width="2.28515625" style="271" customWidth="1"/>
    <col min="8976" max="8976" width="1.85546875" style="271" customWidth="1"/>
    <col min="8977" max="8978" width="9.140625" style="271"/>
    <col min="8979" max="8979" width="1.7109375" style="271" customWidth="1"/>
    <col min="8980" max="8980" width="9.140625" style="271"/>
    <col min="8981" max="8981" width="7.5703125" style="271" customWidth="1"/>
    <col min="8982" max="8983" width="9.140625" style="271"/>
    <col min="8984" max="8984" width="2.28515625" style="271" customWidth="1"/>
    <col min="8985" max="8986" width="9.140625" style="271"/>
    <col min="8987" max="8987" width="1.5703125" style="271" customWidth="1"/>
    <col min="8988" max="8989" width="9.140625" style="271"/>
    <col min="8990" max="8990" width="12.7109375" style="271" bestFit="1" customWidth="1"/>
    <col min="8991" max="8991" width="1.85546875" style="271" customWidth="1"/>
    <col min="8992" max="8993" width="0" style="271" hidden="1" customWidth="1"/>
    <col min="8994" max="8995" width="9.140625" style="271"/>
    <col min="8996" max="8996" width="0" style="271" hidden="1" customWidth="1"/>
    <col min="8997" max="8998" width="9.140625" style="271"/>
    <col min="8999" max="8999" width="12.7109375" style="271" customWidth="1"/>
    <col min="9000" max="9217" width="9.140625" style="271"/>
    <col min="9218" max="9218" width="14.7109375" style="271" bestFit="1" customWidth="1"/>
    <col min="9219" max="9221" width="9.140625" style="271"/>
    <col min="9222" max="9222" width="1.28515625" style="271" customWidth="1"/>
    <col min="9223" max="9223" width="1.85546875" style="271" customWidth="1"/>
    <col min="9224" max="9224" width="12.7109375" style="271" bestFit="1" customWidth="1"/>
    <col min="9225" max="9225" width="10.85546875" style="271" bestFit="1" customWidth="1"/>
    <col min="9226" max="9226" width="13.140625" style="271" customWidth="1"/>
    <col min="9227" max="9229" width="9.140625" style="271"/>
    <col min="9230" max="9231" width="2.28515625" style="271" customWidth="1"/>
    <col min="9232" max="9232" width="1.85546875" style="271" customWidth="1"/>
    <col min="9233" max="9234" width="9.140625" style="271"/>
    <col min="9235" max="9235" width="1.7109375" style="271" customWidth="1"/>
    <col min="9236" max="9236" width="9.140625" style="271"/>
    <col min="9237" max="9237" width="7.5703125" style="271" customWidth="1"/>
    <col min="9238" max="9239" width="9.140625" style="271"/>
    <col min="9240" max="9240" width="2.28515625" style="271" customWidth="1"/>
    <col min="9241" max="9242" width="9.140625" style="271"/>
    <col min="9243" max="9243" width="1.5703125" style="271" customWidth="1"/>
    <col min="9244" max="9245" width="9.140625" style="271"/>
    <col min="9246" max="9246" width="12.7109375" style="271" bestFit="1" customWidth="1"/>
    <col min="9247" max="9247" width="1.85546875" style="271" customWidth="1"/>
    <col min="9248" max="9249" width="0" style="271" hidden="1" customWidth="1"/>
    <col min="9250" max="9251" width="9.140625" style="271"/>
    <col min="9252" max="9252" width="0" style="271" hidden="1" customWidth="1"/>
    <col min="9253" max="9254" width="9.140625" style="271"/>
    <col min="9255" max="9255" width="12.7109375" style="271" customWidth="1"/>
    <col min="9256" max="9473" width="9.140625" style="271"/>
    <col min="9474" max="9474" width="14.7109375" style="271" bestFit="1" customWidth="1"/>
    <col min="9475" max="9477" width="9.140625" style="271"/>
    <col min="9478" max="9478" width="1.28515625" style="271" customWidth="1"/>
    <col min="9479" max="9479" width="1.85546875" style="271" customWidth="1"/>
    <col min="9480" max="9480" width="12.7109375" style="271" bestFit="1" customWidth="1"/>
    <col min="9481" max="9481" width="10.85546875" style="271" bestFit="1" customWidth="1"/>
    <col min="9482" max="9482" width="13.140625" style="271" customWidth="1"/>
    <col min="9483" max="9485" width="9.140625" style="271"/>
    <col min="9486" max="9487" width="2.28515625" style="271" customWidth="1"/>
    <col min="9488" max="9488" width="1.85546875" style="271" customWidth="1"/>
    <col min="9489" max="9490" width="9.140625" style="271"/>
    <col min="9491" max="9491" width="1.7109375" style="271" customWidth="1"/>
    <col min="9492" max="9492" width="9.140625" style="271"/>
    <col min="9493" max="9493" width="7.5703125" style="271" customWidth="1"/>
    <col min="9494" max="9495" width="9.140625" style="271"/>
    <col min="9496" max="9496" width="2.28515625" style="271" customWidth="1"/>
    <col min="9497" max="9498" width="9.140625" style="271"/>
    <col min="9499" max="9499" width="1.5703125" style="271" customWidth="1"/>
    <col min="9500" max="9501" width="9.140625" style="271"/>
    <col min="9502" max="9502" width="12.7109375" style="271" bestFit="1" customWidth="1"/>
    <col min="9503" max="9503" width="1.85546875" style="271" customWidth="1"/>
    <col min="9504" max="9505" width="0" style="271" hidden="1" customWidth="1"/>
    <col min="9506" max="9507" width="9.140625" style="271"/>
    <col min="9508" max="9508" width="0" style="271" hidden="1" customWidth="1"/>
    <col min="9509" max="9510" width="9.140625" style="271"/>
    <col min="9511" max="9511" width="12.7109375" style="271" customWidth="1"/>
    <col min="9512" max="9729" width="9.140625" style="271"/>
    <col min="9730" max="9730" width="14.7109375" style="271" bestFit="1" customWidth="1"/>
    <col min="9731" max="9733" width="9.140625" style="271"/>
    <col min="9734" max="9734" width="1.28515625" style="271" customWidth="1"/>
    <col min="9735" max="9735" width="1.85546875" style="271" customWidth="1"/>
    <col min="9736" max="9736" width="12.7109375" style="271" bestFit="1" customWidth="1"/>
    <col min="9737" max="9737" width="10.85546875" style="271" bestFit="1" customWidth="1"/>
    <col min="9738" max="9738" width="13.140625" style="271" customWidth="1"/>
    <col min="9739" max="9741" width="9.140625" style="271"/>
    <col min="9742" max="9743" width="2.28515625" style="271" customWidth="1"/>
    <col min="9744" max="9744" width="1.85546875" style="271" customWidth="1"/>
    <col min="9745" max="9746" width="9.140625" style="271"/>
    <col min="9747" max="9747" width="1.7109375" style="271" customWidth="1"/>
    <col min="9748" max="9748" width="9.140625" style="271"/>
    <col min="9749" max="9749" width="7.5703125" style="271" customWidth="1"/>
    <col min="9750" max="9751" width="9.140625" style="271"/>
    <col min="9752" max="9752" width="2.28515625" style="271" customWidth="1"/>
    <col min="9753" max="9754" width="9.140625" style="271"/>
    <col min="9755" max="9755" width="1.5703125" style="271" customWidth="1"/>
    <col min="9756" max="9757" width="9.140625" style="271"/>
    <col min="9758" max="9758" width="12.7109375" style="271" bestFit="1" customWidth="1"/>
    <col min="9759" max="9759" width="1.85546875" style="271" customWidth="1"/>
    <col min="9760" max="9761" width="0" style="271" hidden="1" customWidth="1"/>
    <col min="9762" max="9763" width="9.140625" style="271"/>
    <col min="9764" max="9764" width="0" style="271" hidden="1" customWidth="1"/>
    <col min="9765" max="9766" width="9.140625" style="271"/>
    <col min="9767" max="9767" width="12.7109375" style="271" customWidth="1"/>
    <col min="9768" max="9985" width="9.140625" style="271"/>
    <col min="9986" max="9986" width="14.7109375" style="271" bestFit="1" customWidth="1"/>
    <col min="9987" max="9989" width="9.140625" style="271"/>
    <col min="9990" max="9990" width="1.28515625" style="271" customWidth="1"/>
    <col min="9991" max="9991" width="1.85546875" style="271" customWidth="1"/>
    <col min="9992" max="9992" width="12.7109375" style="271" bestFit="1" customWidth="1"/>
    <col min="9993" max="9993" width="10.85546875" style="271" bestFit="1" customWidth="1"/>
    <col min="9994" max="9994" width="13.140625" style="271" customWidth="1"/>
    <col min="9995" max="9997" width="9.140625" style="271"/>
    <col min="9998" max="9999" width="2.28515625" style="271" customWidth="1"/>
    <col min="10000" max="10000" width="1.85546875" style="271" customWidth="1"/>
    <col min="10001" max="10002" width="9.140625" style="271"/>
    <col min="10003" max="10003" width="1.7109375" style="271" customWidth="1"/>
    <col min="10004" max="10004" width="9.140625" style="271"/>
    <col min="10005" max="10005" width="7.5703125" style="271" customWidth="1"/>
    <col min="10006" max="10007" width="9.140625" style="271"/>
    <col min="10008" max="10008" width="2.28515625" style="271" customWidth="1"/>
    <col min="10009" max="10010" width="9.140625" style="271"/>
    <col min="10011" max="10011" width="1.5703125" style="271" customWidth="1"/>
    <col min="10012" max="10013" width="9.140625" style="271"/>
    <col min="10014" max="10014" width="12.7109375" style="271" bestFit="1" customWidth="1"/>
    <col min="10015" max="10015" width="1.85546875" style="271" customWidth="1"/>
    <col min="10016" max="10017" width="0" style="271" hidden="1" customWidth="1"/>
    <col min="10018" max="10019" width="9.140625" style="271"/>
    <col min="10020" max="10020" width="0" style="271" hidden="1" customWidth="1"/>
    <col min="10021" max="10022" width="9.140625" style="271"/>
    <col min="10023" max="10023" width="12.7109375" style="271" customWidth="1"/>
    <col min="10024" max="10241" width="9.140625" style="271"/>
    <col min="10242" max="10242" width="14.7109375" style="271" bestFit="1" customWidth="1"/>
    <col min="10243" max="10245" width="9.140625" style="271"/>
    <col min="10246" max="10246" width="1.28515625" style="271" customWidth="1"/>
    <col min="10247" max="10247" width="1.85546875" style="271" customWidth="1"/>
    <col min="10248" max="10248" width="12.7109375" style="271" bestFit="1" customWidth="1"/>
    <col min="10249" max="10249" width="10.85546875" style="271" bestFit="1" customWidth="1"/>
    <col min="10250" max="10250" width="13.140625" style="271" customWidth="1"/>
    <col min="10251" max="10253" width="9.140625" style="271"/>
    <col min="10254" max="10255" width="2.28515625" style="271" customWidth="1"/>
    <col min="10256" max="10256" width="1.85546875" style="271" customWidth="1"/>
    <col min="10257" max="10258" width="9.140625" style="271"/>
    <col min="10259" max="10259" width="1.7109375" style="271" customWidth="1"/>
    <col min="10260" max="10260" width="9.140625" style="271"/>
    <col min="10261" max="10261" width="7.5703125" style="271" customWidth="1"/>
    <col min="10262" max="10263" width="9.140625" style="271"/>
    <col min="10264" max="10264" width="2.28515625" style="271" customWidth="1"/>
    <col min="10265" max="10266" width="9.140625" style="271"/>
    <col min="10267" max="10267" width="1.5703125" style="271" customWidth="1"/>
    <col min="10268" max="10269" width="9.140625" style="271"/>
    <col min="10270" max="10270" width="12.7109375" style="271" bestFit="1" customWidth="1"/>
    <col min="10271" max="10271" width="1.85546875" style="271" customWidth="1"/>
    <col min="10272" max="10273" width="0" style="271" hidden="1" customWidth="1"/>
    <col min="10274" max="10275" width="9.140625" style="271"/>
    <col min="10276" max="10276" width="0" style="271" hidden="1" customWidth="1"/>
    <col min="10277" max="10278" width="9.140625" style="271"/>
    <col min="10279" max="10279" width="12.7109375" style="271" customWidth="1"/>
    <col min="10280" max="10497" width="9.140625" style="271"/>
    <col min="10498" max="10498" width="14.7109375" style="271" bestFit="1" customWidth="1"/>
    <col min="10499" max="10501" width="9.140625" style="271"/>
    <col min="10502" max="10502" width="1.28515625" style="271" customWidth="1"/>
    <col min="10503" max="10503" width="1.85546875" style="271" customWidth="1"/>
    <col min="10504" max="10504" width="12.7109375" style="271" bestFit="1" customWidth="1"/>
    <col min="10505" max="10505" width="10.85546875" style="271" bestFit="1" customWidth="1"/>
    <col min="10506" max="10506" width="13.140625" style="271" customWidth="1"/>
    <col min="10507" max="10509" width="9.140625" style="271"/>
    <col min="10510" max="10511" width="2.28515625" style="271" customWidth="1"/>
    <col min="10512" max="10512" width="1.85546875" style="271" customWidth="1"/>
    <col min="10513" max="10514" width="9.140625" style="271"/>
    <col min="10515" max="10515" width="1.7109375" style="271" customWidth="1"/>
    <col min="10516" max="10516" width="9.140625" style="271"/>
    <col min="10517" max="10517" width="7.5703125" style="271" customWidth="1"/>
    <col min="10518" max="10519" width="9.140625" style="271"/>
    <col min="10520" max="10520" width="2.28515625" style="271" customWidth="1"/>
    <col min="10521" max="10522" width="9.140625" style="271"/>
    <col min="10523" max="10523" width="1.5703125" style="271" customWidth="1"/>
    <col min="10524" max="10525" width="9.140625" style="271"/>
    <col min="10526" max="10526" width="12.7109375" style="271" bestFit="1" customWidth="1"/>
    <col min="10527" max="10527" width="1.85546875" style="271" customWidth="1"/>
    <col min="10528" max="10529" width="0" style="271" hidden="1" customWidth="1"/>
    <col min="10530" max="10531" width="9.140625" style="271"/>
    <col min="10532" max="10532" width="0" style="271" hidden="1" customWidth="1"/>
    <col min="10533" max="10534" width="9.140625" style="271"/>
    <col min="10535" max="10535" width="12.7109375" style="271" customWidth="1"/>
    <col min="10536" max="10753" width="9.140625" style="271"/>
    <col min="10754" max="10754" width="14.7109375" style="271" bestFit="1" customWidth="1"/>
    <col min="10755" max="10757" width="9.140625" style="271"/>
    <col min="10758" max="10758" width="1.28515625" style="271" customWidth="1"/>
    <col min="10759" max="10759" width="1.85546875" style="271" customWidth="1"/>
    <col min="10760" max="10760" width="12.7109375" style="271" bestFit="1" customWidth="1"/>
    <col min="10761" max="10761" width="10.85546875" style="271" bestFit="1" customWidth="1"/>
    <col min="10762" max="10762" width="13.140625" style="271" customWidth="1"/>
    <col min="10763" max="10765" width="9.140625" style="271"/>
    <col min="10766" max="10767" width="2.28515625" style="271" customWidth="1"/>
    <col min="10768" max="10768" width="1.85546875" style="271" customWidth="1"/>
    <col min="10769" max="10770" width="9.140625" style="271"/>
    <col min="10771" max="10771" width="1.7109375" style="271" customWidth="1"/>
    <col min="10772" max="10772" width="9.140625" style="271"/>
    <col min="10773" max="10773" width="7.5703125" style="271" customWidth="1"/>
    <col min="10774" max="10775" width="9.140625" style="271"/>
    <col min="10776" max="10776" width="2.28515625" style="271" customWidth="1"/>
    <col min="10777" max="10778" width="9.140625" style="271"/>
    <col min="10779" max="10779" width="1.5703125" style="271" customWidth="1"/>
    <col min="10780" max="10781" width="9.140625" style="271"/>
    <col min="10782" max="10782" width="12.7109375" style="271" bestFit="1" customWidth="1"/>
    <col min="10783" max="10783" width="1.85546875" style="271" customWidth="1"/>
    <col min="10784" max="10785" width="0" style="271" hidden="1" customWidth="1"/>
    <col min="10786" max="10787" width="9.140625" style="271"/>
    <col min="10788" max="10788" width="0" style="271" hidden="1" customWidth="1"/>
    <col min="10789" max="10790" width="9.140625" style="271"/>
    <col min="10791" max="10791" width="12.7109375" style="271" customWidth="1"/>
    <col min="10792" max="11009" width="9.140625" style="271"/>
    <col min="11010" max="11010" width="14.7109375" style="271" bestFit="1" customWidth="1"/>
    <col min="11011" max="11013" width="9.140625" style="271"/>
    <col min="11014" max="11014" width="1.28515625" style="271" customWidth="1"/>
    <col min="11015" max="11015" width="1.85546875" style="271" customWidth="1"/>
    <col min="11016" max="11016" width="12.7109375" style="271" bestFit="1" customWidth="1"/>
    <col min="11017" max="11017" width="10.85546875" style="271" bestFit="1" customWidth="1"/>
    <col min="11018" max="11018" width="13.140625" style="271" customWidth="1"/>
    <col min="11019" max="11021" width="9.140625" style="271"/>
    <col min="11022" max="11023" width="2.28515625" style="271" customWidth="1"/>
    <col min="11024" max="11024" width="1.85546875" style="271" customWidth="1"/>
    <col min="11025" max="11026" width="9.140625" style="271"/>
    <col min="11027" max="11027" width="1.7109375" style="271" customWidth="1"/>
    <col min="11028" max="11028" width="9.140625" style="271"/>
    <col min="11029" max="11029" width="7.5703125" style="271" customWidth="1"/>
    <col min="11030" max="11031" width="9.140625" style="271"/>
    <col min="11032" max="11032" width="2.28515625" style="271" customWidth="1"/>
    <col min="11033" max="11034" width="9.140625" style="271"/>
    <col min="11035" max="11035" width="1.5703125" style="271" customWidth="1"/>
    <col min="11036" max="11037" width="9.140625" style="271"/>
    <col min="11038" max="11038" width="12.7109375" style="271" bestFit="1" customWidth="1"/>
    <col min="11039" max="11039" width="1.85546875" style="271" customWidth="1"/>
    <col min="11040" max="11041" width="0" style="271" hidden="1" customWidth="1"/>
    <col min="11042" max="11043" width="9.140625" style="271"/>
    <col min="11044" max="11044" width="0" style="271" hidden="1" customWidth="1"/>
    <col min="11045" max="11046" width="9.140625" style="271"/>
    <col min="11047" max="11047" width="12.7109375" style="271" customWidth="1"/>
    <col min="11048" max="11265" width="9.140625" style="271"/>
    <col min="11266" max="11266" width="14.7109375" style="271" bestFit="1" customWidth="1"/>
    <col min="11267" max="11269" width="9.140625" style="271"/>
    <col min="11270" max="11270" width="1.28515625" style="271" customWidth="1"/>
    <col min="11271" max="11271" width="1.85546875" style="271" customWidth="1"/>
    <col min="11272" max="11272" width="12.7109375" style="271" bestFit="1" customWidth="1"/>
    <col min="11273" max="11273" width="10.85546875" style="271" bestFit="1" customWidth="1"/>
    <col min="11274" max="11274" width="13.140625" style="271" customWidth="1"/>
    <col min="11275" max="11277" width="9.140625" style="271"/>
    <col min="11278" max="11279" width="2.28515625" style="271" customWidth="1"/>
    <col min="11280" max="11280" width="1.85546875" style="271" customWidth="1"/>
    <col min="11281" max="11282" width="9.140625" style="271"/>
    <col min="11283" max="11283" width="1.7109375" style="271" customWidth="1"/>
    <col min="11284" max="11284" width="9.140625" style="271"/>
    <col min="11285" max="11285" width="7.5703125" style="271" customWidth="1"/>
    <col min="11286" max="11287" width="9.140625" style="271"/>
    <col min="11288" max="11288" width="2.28515625" style="271" customWidth="1"/>
    <col min="11289" max="11290" width="9.140625" style="271"/>
    <col min="11291" max="11291" width="1.5703125" style="271" customWidth="1"/>
    <col min="11292" max="11293" width="9.140625" style="271"/>
    <col min="11294" max="11294" width="12.7109375" style="271" bestFit="1" customWidth="1"/>
    <col min="11295" max="11295" width="1.85546875" style="271" customWidth="1"/>
    <col min="11296" max="11297" width="0" style="271" hidden="1" customWidth="1"/>
    <col min="11298" max="11299" width="9.140625" style="271"/>
    <col min="11300" max="11300" width="0" style="271" hidden="1" customWidth="1"/>
    <col min="11301" max="11302" width="9.140625" style="271"/>
    <col min="11303" max="11303" width="12.7109375" style="271" customWidth="1"/>
    <col min="11304" max="11521" width="9.140625" style="271"/>
    <col min="11522" max="11522" width="14.7109375" style="271" bestFit="1" customWidth="1"/>
    <col min="11523" max="11525" width="9.140625" style="271"/>
    <col min="11526" max="11526" width="1.28515625" style="271" customWidth="1"/>
    <col min="11527" max="11527" width="1.85546875" style="271" customWidth="1"/>
    <col min="11528" max="11528" width="12.7109375" style="271" bestFit="1" customWidth="1"/>
    <col min="11529" max="11529" width="10.85546875" style="271" bestFit="1" customWidth="1"/>
    <col min="11530" max="11530" width="13.140625" style="271" customWidth="1"/>
    <col min="11531" max="11533" width="9.140625" style="271"/>
    <col min="11534" max="11535" width="2.28515625" style="271" customWidth="1"/>
    <col min="11536" max="11536" width="1.85546875" style="271" customWidth="1"/>
    <col min="11537" max="11538" width="9.140625" style="271"/>
    <col min="11539" max="11539" width="1.7109375" style="271" customWidth="1"/>
    <col min="11540" max="11540" width="9.140625" style="271"/>
    <col min="11541" max="11541" width="7.5703125" style="271" customWidth="1"/>
    <col min="11542" max="11543" width="9.140625" style="271"/>
    <col min="11544" max="11544" width="2.28515625" style="271" customWidth="1"/>
    <col min="11545" max="11546" width="9.140625" style="271"/>
    <col min="11547" max="11547" width="1.5703125" style="271" customWidth="1"/>
    <col min="11548" max="11549" width="9.140625" style="271"/>
    <col min="11550" max="11550" width="12.7109375" style="271" bestFit="1" customWidth="1"/>
    <col min="11551" max="11551" width="1.85546875" style="271" customWidth="1"/>
    <col min="11552" max="11553" width="0" style="271" hidden="1" customWidth="1"/>
    <col min="11554" max="11555" width="9.140625" style="271"/>
    <col min="11556" max="11556" width="0" style="271" hidden="1" customWidth="1"/>
    <col min="11557" max="11558" width="9.140625" style="271"/>
    <col min="11559" max="11559" width="12.7109375" style="271" customWidth="1"/>
    <col min="11560" max="11777" width="9.140625" style="271"/>
    <col min="11778" max="11778" width="14.7109375" style="271" bestFit="1" customWidth="1"/>
    <col min="11779" max="11781" width="9.140625" style="271"/>
    <col min="11782" max="11782" width="1.28515625" style="271" customWidth="1"/>
    <col min="11783" max="11783" width="1.85546875" style="271" customWidth="1"/>
    <col min="11784" max="11784" width="12.7109375" style="271" bestFit="1" customWidth="1"/>
    <col min="11785" max="11785" width="10.85546875" style="271" bestFit="1" customWidth="1"/>
    <col min="11786" max="11786" width="13.140625" style="271" customWidth="1"/>
    <col min="11787" max="11789" width="9.140625" style="271"/>
    <col min="11790" max="11791" width="2.28515625" style="271" customWidth="1"/>
    <col min="11792" max="11792" width="1.85546875" style="271" customWidth="1"/>
    <col min="11793" max="11794" width="9.140625" style="271"/>
    <col min="11795" max="11795" width="1.7109375" style="271" customWidth="1"/>
    <col min="11796" max="11796" width="9.140625" style="271"/>
    <col min="11797" max="11797" width="7.5703125" style="271" customWidth="1"/>
    <col min="11798" max="11799" width="9.140625" style="271"/>
    <col min="11800" max="11800" width="2.28515625" style="271" customWidth="1"/>
    <col min="11801" max="11802" width="9.140625" style="271"/>
    <col min="11803" max="11803" width="1.5703125" style="271" customWidth="1"/>
    <col min="11804" max="11805" width="9.140625" style="271"/>
    <col min="11806" max="11806" width="12.7109375" style="271" bestFit="1" customWidth="1"/>
    <col min="11807" max="11807" width="1.85546875" style="271" customWidth="1"/>
    <col min="11808" max="11809" width="0" style="271" hidden="1" customWidth="1"/>
    <col min="11810" max="11811" width="9.140625" style="271"/>
    <col min="11812" max="11812" width="0" style="271" hidden="1" customWidth="1"/>
    <col min="11813" max="11814" width="9.140625" style="271"/>
    <col min="11815" max="11815" width="12.7109375" style="271" customWidth="1"/>
    <col min="11816" max="12033" width="9.140625" style="271"/>
    <col min="12034" max="12034" width="14.7109375" style="271" bestFit="1" customWidth="1"/>
    <col min="12035" max="12037" width="9.140625" style="271"/>
    <col min="12038" max="12038" width="1.28515625" style="271" customWidth="1"/>
    <col min="12039" max="12039" width="1.85546875" style="271" customWidth="1"/>
    <col min="12040" max="12040" width="12.7109375" style="271" bestFit="1" customWidth="1"/>
    <col min="12041" max="12041" width="10.85546875" style="271" bestFit="1" customWidth="1"/>
    <col min="12042" max="12042" width="13.140625" style="271" customWidth="1"/>
    <col min="12043" max="12045" width="9.140625" style="271"/>
    <col min="12046" max="12047" width="2.28515625" style="271" customWidth="1"/>
    <col min="12048" max="12048" width="1.85546875" style="271" customWidth="1"/>
    <col min="12049" max="12050" width="9.140625" style="271"/>
    <col min="12051" max="12051" width="1.7109375" style="271" customWidth="1"/>
    <col min="12052" max="12052" width="9.140625" style="271"/>
    <col min="12053" max="12053" width="7.5703125" style="271" customWidth="1"/>
    <col min="12054" max="12055" width="9.140625" style="271"/>
    <col min="12056" max="12056" width="2.28515625" style="271" customWidth="1"/>
    <col min="12057" max="12058" width="9.140625" style="271"/>
    <col min="12059" max="12059" width="1.5703125" style="271" customWidth="1"/>
    <col min="12060" max="12061" width="9.140625" style="271"/>
    <col min="12062" max="12062" width="12.7109375" style="271" bestFit="1" customWidth="1"/>
    <col min="12063" max="12063" width="1.85546875" style="271" customWidth="1"/>
    <col min="12064" max="12065" width="0" style="271" hidden="1" customWidth="1"/>
    <col min="12066" max="12067" width="9.140625" style="271"/>
    <col min="12068" max="12068" width="0" style="271" hidden="1" customWidth="1"/>
    <col min="12069" max="12070" width="9.140625" style="271"/>
    <col min="12071" max="12071" width="12.7109375" style="271" customWidth="1"/>
    <col min="12072" max="12289" width="9.140625" style="271"/>
    <col min="12290" max="12290" width="14.7109375" style="271" bestFit="1" customWidth="1"/>
    <col min="12291" max="12293" width="9.140625" style="271"/>
    <col min="12294" max="12294" width="1.28515625" style="271" customWidth="1"/>
    <col min="12295" max="12295" width="1.85546875" style="271" customWidth="1"/>
    <col min="12296" max="12296" width="12.7109375" style="271" bestFit="1" customWidth="1"/>
    <col min="12297" max="12297" width="10.85546875" style="271" bestFit="1" customWidth="1"/>
    <col min="12298" max="12298" width="13.140625" style="271" customWidth="1"/>
    <col min="12299" max="12301" width="9.140625" style="271"/>
    <col min="12302" max="12303" width="2.28515625" style="271" customWidth="1"/>
    <col min="12304" max="12304" width="1.85546875" style="271" customWidth="1"/>
    <col min="12305" max="12306" width="9.140625" style="271"/>
    <col min="12307" max="12307" width="1.7109375" style="271" customWidth="1"/>
    <col min="12308" max="12308" width="9.140625" style="271"/>
    <col min="12309" max="12309" width="7.5703125" style="271" customWidth="1"/>
    <col min="12310" max="12311" width="9.140625" style="271"/>
    <col min="12312" max="12312" width="2.28515625" style="271" customWidth="1"/>
    <col min="12313" max="12314" width="9.140625" style="271"/>
    <col min="12315" max="12315" width="1.5703125" style="271" customWidth="1"/>
    <col min="12316" max="12317" width="9.140625" style="271"/>
    <col min="12318" max="12318" width="12.7109375" style="271" bestFit="1" customWidth="1"/>
    <col min="12319" max="12319" width="1.85546875" style="271" customWidth="1"/>
    <col min="12320" max="12321" width="0" style="271" hidden="1" customWidth="1"/>
    <col min="12322" max="12323" width="9.140625" style="271"/>
    <col min="12324" max="12324" width="0" style="271" hidden="1" customWidth="1"/>
    <col min="12325" max="12326" width="9.140625" style="271"/>
    <col min="12327" max="12327" width="12.7109375" style="271" customWidth="1"/>
    <col min="12328" max="12545" width="9.140625" style="271"/>
    <col min="12546" max="12546" width="14.7109375" style="271" bestFit="1" customWidth="1"/>
    <col min="12547" max="12549" width="9.140625" style="271"/>
    <col min="12550" max="12550" width="1.28515625" style="271" customWidth="1"/>
    <col min="12551" max="12551" width="1.85546875" style="271" customWidth="1"/>
    <col min="12552" max="12552" width="12.7109375" style="271" bestFit="1" customWidth="1"/>
    <col min="12553" max="12553" width="10.85546875" style="271" bestFit="1" customWidth="1"/>
    <col min="12554" max="12554" width="13.140625" style="271" customWidth="1"/>
    <col min="12555" max="12557" width="9.140625" style="271"/>
    <col min="12558" max="12559" width="2.28515625" style="271" customWidth="1"/>
    <col min="12560" max="12560" width="1.85546875" style="271" customWidth="1"/>
    <col min="12561" max="12562" width="9.140625" style="271"/>
    <col min="12563" max="12563" width="1.7109375" style="271" customWidth="1"/>
    <col min="12564" max="12564" width="9.140625" style="271"/>
    <col min="12565" max="12565" width="7.5703125" style="271" customWidth="1"/>
    <col min="12566" max="12567" width="9.140625" style="271"/>
    <col min="12568" max="12568" width="2.28515625" style="271" customWidth="1"/>
    <col min="12569" max="12570" width="9.140625" style="271"/>
    <col min="12571" max="12571" width="1.5703125" style="271" customWidth="1"/>
    <col min="12572" max="12573" width="9.140625" style="271"/>
    <col min="12574" max="12574" width="12.7109375" style="271" bestFit="1" customWidth="1"/>
    <col min="12575" max="12575" width="1.85546875" style="271" customWidth="1"/>
    <col min="12576" max="12577" width="0" style="271" hidden="1" customWidth="1"/>
    <col min="12578" max="12579" width="9.140625" style="271"/>
    <col min="12580" max="12580" width="0" style="271" hidden="1" customWidth="1"/>
    <col min="12581" max="12582" width="9.140625" style="271"/>
    <col min="12583" max="12583" width="12.7109375" style="271" customWidth="1"/>
    <col min="12584" max="12801" width="9.140625" style="271"/>
    <col min="12802" max="12802" width="14.7109375" style="271" bestFit="1" customWidth="1"/>
    <col min="12803" max="12805" width="9.140625" style="271"/>
    <col min="12806" max="12806" width="1.28515625" style="271" customWidth="1"/>
    <col min="12807" max="12807" width="1.85546875" style="271" customWidth="1"/>
    <col min="12808" max="12808" width="12.7109375" style="271" bestFit="1" customWidth="1"/>
    <col min="12809" max="12809" width="10.85546875" style="271" bestFit="1" customWidth="1"/>
    <col min="12810" max="12810" width="13.140625" style="271" customWidth="1"/>
    <col min="12811" max="12813" width="9.140625" style="271"/>
    <col min="12814" max="12815" width="2.28515625" style="271" customWidth="1"/>
    <col min="12816" max="12816" width="1.85546875" style="271" customWidth="1"/>
    <col min="12817" max="12818" width="9.140625" style="271"/>
    <col min="12819" max="12819" width="1.7109375" style="271" customWidth="1"/>
    <col min="12820" max="12820" width="9.140625" style="271"/>
    <col min="12821" max="12821" width="7.5703125" style="271" customWidth="1"/>
    <col min="12822" max="12823" width="9.140625" style="271"/>
    <col min="12824" max="12824" width="2.28515625" style="271" customWidth="1"/>
    <col min="12825" max="12826" width="9.140625" style="271"/>
    <col min="12827" max="12827" width="1.5703125" style="271" customWidth="1"/>
    <col min="12828" max="12829" width="9.140625" style="271"/>
    <col min="12830" max="12830" width="12.7109375" style="271" bestFit="1" customWidth="1"/>
    <col min="12831" max="12831" width="1.85546875" style="271" customWidth="1"/>
    <col min="12832" max="12833" width="0" style="271" hidden="1" customWidth="1"/>
    <col min="12834" max="12835" width="9.140625" style="271"/>
    <col min="12836" max="12836" width="0" style="271" hidden="1" customWidth="1"/>
    <col min="12837" max="12838" width="9.140625" style="271"/>
    <col min="12839" max="12839" width="12.7109375" style="271" customWidth="1"/>
    <col min="12840" max="13057" width="9.140625" style="271"/>
    <col min="13058" max="13058" width="14.7109375" style="271" bestFit="1" customWidth="1"/>
    <col min="13059" max="13061" width="9.140625" style="271"/>
    <col min="13062" max="13062" width="1.28515625" style="271" customWidth="1"/>
    <col min="13063" max="13063" width="1.85546875" style="271" customWidth="1"/>
    <col min="13064" max="13064" width="12.7109375" style="271" bestFit="1" customWidth="1"/>
    <col min="13065" max="13065" width="10.85546875" style="271" bestFit="1" customWidth="1"/>
    <col min="13066" max="13066" width="13.140625" style="271" customWidth="1"/>
    <col min="13067" max="13069" width="9.140625" style="271"/>
    <col min="13070" max="13071" width="2.28515625" style="271" customWidth="1"/>
    <col min="13072" max="13072" width="1.85546875" style="271" customWidth="1"/>
    <col min="13073" max="13074" width="9.140625" style="271"/>
    <col min="13075" max="13075" width="1.7109375" style="271" customWidth="1"/>
    <col min="13076" max="13076" width="9.140625" style="271"/>
    <col min="13077" max="13077" width="7.5703125" style="271" customWidth="1"/>
    <col min="13078" max="13079" width="9.140625" style="271"/>
    <col min="13080" max="13080" width="2.28515625" style="271" customWidth="1"/>
    <col min="13081" max="13082" width="9.140625" style="271"/>
    <col min="13083" max="13083" width="1.5703125" style="271" customWidth="1"/>
    <col min="13084" max="13085" width="9.140625" style="271"/>
    <col min="13086" max="13086" width="12.7109375" style="271" bestFit="1" customWidth="1"/>
    <col min="13087" max="13087" width="1.85546875" style="271" customWidth="1"/>
    <col min="13088" max="13089" width="0" style="271" hidden="1" customWidth="1"/>
    <col min="13090" max="13091" width="9.140625" style="271"/>
    <col min="13092" max="13092" width="0" style="271" hidden="1" customWidth="1"/>
    <col min="13093" max="13094" width="9.140625" style="271"/>
    <col min="13095" max="13095" width="12.7109375" style="271" customWidth="1"/>
    <col min="13096" max="13313" width="9.140625" style="271"/>
    <col min="13314" max="13314" width="14.7109375" style="271" bestFit="1" customWidth="1"/>
    <col min="13315" max="13317" width="9.140625" style="271"/>
    <col min="13318" max="13318" width="1.28515625" style="271" customWidth="1"/>
    <col min="13319" max="13319" width="1.85546875" style="271" customWidth="1"/>
    <col min="13320" max="13320" width="12.7109375" style="271" bestFit="1" customWidth="1"/>
    <col min="13321" max="13321" width="10.85546875" style="271" bestFit="1" customWidth="1"/>
    <col min="13322" max="13322" width="13.140625" style="271" customWidth="1"/>
    <col min="13323" max="13325" width="9.140625" style="271"/>
    <col min="13326" max="13327" width="2.28515625" style="271" customWidth="1"/>
    <col min="13328" max="13328" width="1.85546875" style="271" customWidth="1"/>
    <col min="13329" max="13330" width="9.140625" style="271"/>
    <col min="13331" max="13331" width="1.7109375" style="271" customWidth="1"/>
    <col min="13332" max="13332" width="9.140625" style="271"/>
    <col min="13333" max="13333" width="7.5703125" style="271" customWidth="1"/>
    <col min="13334" max="13335" width="9.140625" style="271"/>
    <col min="13336" max="13336" width="2.28515625" style="271" customWidth="1"/>
    <col min="13337" max="13338" width="9.140625" style="271"/>
    <col min="13339" max="13339" width="1.5703125" style="271" customWidth="1"/>
    <col min="13340" max="13341" width="9.140625" style="271"/>
    <col min="13342" max="13342" width="12.7109375" style="271" bestFit="1" customWidth="1"/>
    <col min="13343" max="13343" width="1.85546875" style="271" customWidth="1"/>
    <col min="13344" max="13345" width="0" style="271" hidden="1" customWidth="1"/>
    <col min="13346" max="13347" width="9.140625" style="271"/>
    <col min="13348" max="13348" width="0" style="271" hidden="1" customWidth="1"/>
    <col min="13349" max="13350" width="9.140625" style="271"/>
    <col min="13351" max="13351" width="12.7109375" style="271" customWidth="1"/>
    <col min="13352" max="13569" width="9.140625" style="271"/>
    <col min="13570" max="13570" width="14.7109375" style="271" bestFit="1" customWidth="1"/>
    <col min="13571" max="13573" width="9.140625" style="271"/>
    <col min="13574" max="13574" width="1.28515625" style="271" customWidth="1"/>
    <col min="13575" max="13575" width="1.85546875" style="271" customWidth="1"/>
    <col min="13576" max="13576" width="12.7109375" style="271" bestFit="1" customWidth="1"/>
    <col min="13577" max="13577" width="10.85546875" style="271" bestFit="1" customWidth="1"/>
    <col min="13578" max="13578" width="13.140625" style="271" customWidth="1"/>
    <col min="13579" max="13581" width="9.140625" style="271"/>
    <col min="13582" max="13583" width="2.28515625" style="271" customWidth="1"/>
    <col min="13584" max="13584" width="1.85546875" style="271" customWidth="1"/>
    <col min="13585" max="13586" width="9.140625" style="271"/>
    <col min="13587" max="13587" width="1.7109375" style="271" customWidth="1"/>
    <col min="13588" max="13588" width="9.140625" style="271"/>
    <col min="13589" max="13589" width="7.5703125" style="271" customWidth="1"/>
    <col min="13590" max="13591" width="9.140625" style="271"/>
    <col min="13592" max="13592" width="2.28515625" style="271" customWidth="1"/>
    <col min="13593" max="13594" width="9.140625" style="271"/>
    <col min="13595" max="13595" width="1.5703125" style="271" customWidth="1"/>
    <col min="13596" max="13597" width="9.140625" style="271"/>
    <col min="13598" max="13598" width="12.7109375" style="271" bestFit="1" customWidth="1"/>
    <col min="13599" max="13599" width="1.85546875" style="271" customWidth="1"/>
    <col min="13600" max="13601" width="0" style="271" hidden="1" customWidth="1"/>
    <col min="13602" max="13603" width="9.140625" style="271"/>
    <col min="13604" max="13604" width="0" style="271" hidden="1" customWidth="1"/>
    <col min="13605" max="13606" width="9.140625" style="271"/>
    <col min="13607" max="13607" width="12.7109375" style="271" customWidth="1"/>
    <col min="13608" max="13825" width="9.140625" style="271"/>
    <col min="13826" max="13826" width="14.7109375" style="271" bestFit="1" customWidth="1"/>
    <col min="13827" max="13829" width="9.140625" style="271"/>
    <col min="13830" max="13830" width="1.28515625" style="271" customWidth="1"/>
    <col min="13831" max="13831" width="1.85546875" style="271" customWidth="1"/>
    <col min="13832" max="13832" width="12.7109375" style="271" bestFit="1" customWidth="1"/>
    <col min="13833" max="13833" width="10.85546875" style="271" bestFit="1" customWidth="1"/>
    <col min="13834" max="13834" width="13.140625" style="271" customWidth="1"/>
    <col min="13835" max="13837" width="9.140625" style="271"/>
    <col min="13838" max="13839" width="2.28515625" style="271" customWidth="1"/>
    <col min="13840" max="13840" width="1.85546875" style="271" customWidth="1"/>
    <col min="13841" max="13842" width="9.140625" style="271"/>
    <col min="13843" max="13843" width="1.7109375" style="271" customWidth="1"/>
    <col min="13844" max="13844" width="9.140625" style="271"/>
    <col min="13845" max="13845" width="7.5703125" style="271" customWidth="1"/>
    <col min="13846" max="13847" width="9.140625" style="271"/>
    <col min="13848" max="13848" width="2.28515625" style="271" customWidth="1"/>
    <col min="13849" max="13850" width="9.140625" style="271"/>
    <col min="13851" max="13851" width="1.5703125" style="271" customWidth="1"/>
    <col min="13852" max="13853" width="9.140625" style="271"/>
    <col min="13854" max="13854" width="12.7109375" style="271" bestFit="1" customWidth="1"/>
    <col min="13855" max="13855" width="1.85546875" style="271" customWidth="1"/>
    <col min="13856" max="13857" width="0" style="271" hidden="1" customWidth="1"/>
    <col min="13858" max="13859" width="9.140625" style="271"/>
    <col min="13860" max="13860" width="0" style="271" hidden="1" customWidth="1"/>
    <col min="13861" max="13862" width="9.140625" style="271"/>
    <col min="13863" max="13863" width="12.7109375" style="271" customWidth="1"/>
    <col min="13864" max="14081" width="9.140625" style="271"/>
    <col min="14082" max="14082" width="14.7109375" style="271" bestFit="1" customWidth="1"/>
    <col min="14083" max="14085" width="9.140625" style="271"/>
    <col min="14086" max="14086" width="1.28515625" style="271" customWidth="1"/>
    <col min="14087" max="14087" width="1.85546875" style="271" customWidth="1"/>
    <col min="14088" max="14088" width="12.7109375" style="271" bestFit="1" customWidth="1"/>
    <col min="14089" max="14089" width="10.85546875" style="271" bestFit="1" customWidth="1"/>
    <col min="14090" max="14090" width="13.140625" style="271" customWidth="1"/>
    <col min="14091" max="14093" width="9.140625" style="271"/>
    <col min="14094" max="14095" width="2.28515625" style="271" customWidth="1"/>
    <col min="14096" max="14096" width="1.85546875" style="271" customWidth="1"/>
    <col min="14097" max="14098" width="9.140625" style="271"/>
    <col min="14099" max="14099" width="1.7109375" style="271" customWidth="1"/>
    <col min="14100" max="14100" width="9.140625" style="271"/>
    <col min="14101" max="14101" width="7.5703125" style="271" customWidth="1"/>
    <col min="14102" max="14103" width="9.140625" style="271"/>
    <col min="14104" max="14104" width="2.28515625" style="271" customWidth="1"/>
    <col min="14105" max="14106" width="9.140625" style="271"/>
    <col min="14107" max="14107" width="1.5703125" style="271" customWidth="1"/>
    <col min="14108" max="14109" width="9.140625" style="271"/>
    <col min="14110" max="14110" width="12.7109375" style="271" bestFit="1" customWidth="1"/>
    <col min="14111" max="14111" width="1.85546875" style="271" customWidth="1"/>
    <col min="14112" max="14113" width="0" style="271" hidden="1" customWidth="1"/>
    <col min="14114" max="14115" width="9.140625" style="271"/>
    <col min="14116" max="14116" width="0" style="271" hidden="1" customWidth="1"/>
    <col min="14117" max="14118" width="9.140625" style="271"/>
    <col min="14119" max="14119" width="12.7109375" style="271" customWidth="1"/>
    <col min="14120" max="14337" width="9.140625" style="271"/>
    <col min="14338" max="14338" width="14.7109375" style="271" bestFit="1" customWidth="1"/>
    <col min="14339" max="14341" width="9.140625" style="271"/>
    <col min="14342" max="14342" width="1.28515625" style="271" customWidth="1"/>
    <col min="14343" max="14343" width="1.85546875" style="271" customWidth="1"/>
    <col min="14344" max="14344" width="12.7109375" style="271" bestFit="1" customWidth="1"/>
    <col min="14345" max="14345" width="10.85546875" style="271" bestFit="1" customWidth="1"/>
    <col min="14346" max="14346" width="13.140625" style="271" customWidth="1"/>
    <col min="14347" max="14349" width="9.140625" style="271"/>
    <col min="14350" max="14351" width="2.28515625" style="271" customWidth="1"/>
    <col min="14352" max="14352" width="1.85546875" style="271" customWidth="1"/>
    <col min="14353" max="14354" width="9.140625" style="271"/>
    <col min="14355" max="14355" width="1.7109375" style="271" customWidth="1"/>
    <col min="14356" max="14356" width="9.140625" style="271"/>
    <col min="14357" max="14357" width="7.5703125" style="271" customWidth="1"/>
    <col min="14358" max="14359" width="9.140625" style="271"/>
    <col min="14360" max="14360" width="2.28515625" style="271" customWidth="1"/>
    <col min="14361" max="14362" width="9.140625" style="271"/>
    <col min="14363" max="14363" width="1.5703125" style="271" customWidth="1"/>
    <col min="14364" max="14365" width="9.140625" style="271"/>
    <col min="14366" max="14366" width="12.7109375" style="271" bestFit="1" customWidth="1"/>
    <col min="14367" max="14367" width="1.85546875" style="271" customWidth="1"/>
    <col min="14368" max="14369" width="0" style="271" hidden="1" customWidth="1"/>
    <col min="14370" max="14371" width="9.140625" style="271"/>
    <col min="14372" max="14372" width="0" style="271" hidden="1" customWidth="1"/>
    <col min="14373" max="14374" width="9.140625" style="271"/>
    <col min="14375" max="14375" width="12.7109375" style="271" customWidth="1"/>
    <col min="14376" max="14593" width="9.140625" style="271"/>
    <col min="14594" max="14594" width="14.7109375" style="271" bestFit="1" customWidth="1"/>
    <col min="14595" max="14597" width="9.140625" style="271"/>
    <col min="14598" max="14598" width="1.28515625" style="271" customWidth="1"/>
    <col min="14599" max="14599" width="1.85546875" style="271" customWidth="1"/>
    <col min="14600" max="14600" width="12.7109375" style="271" bestFit="1" customWidth="1"/>
    <col min="14601" max="14601" width="10.85546875" style="271" bestFit="1" customWidth="1"/>
    <col min="14602" max="14602" width="13.140625" style="271" customWidth="1"/>
    <col min="14603" max="14605" width="9.140625" style="271"/>
    <col min="14606" max="14607" width="2.28515625" style="271" customWidth="1"/>
    <col min="14608" max="14608" width="1.85546875" style="271" customWidth="1"/>
    <col min="14609" max="14610" width="9.140625" style="271"/>
    <col min="14611" max="14611" width="1.7109375" style="271" customWidth="1"/>
    <col min="14612" max="14612" width="9.140625" style="271"/>
    <col min="14613" max="14613" width="7.5703125" style="271" customWidth="1"/>
    <col min="14614" max="14615" width="9.140625" style="271"/>
    <col min="14616" max="14616" width="2.28515625" style="271" customWidth="1"/>
    <col min="14617" max="14618" width="9.140625" style="271"/>
    <col min="14619" max="14619" width="1.5703125" style="271" customWidth="1"/>
    <col min="14620" max="14621" width="9.140625" style="271"/>
    <col min="14622" max="14622" width="12.7109375" style="271" bestFit="1" customWidth="1"/>
    <col min="14623" max="14623" width="1.85546875" style="271" customWidth="1"/>
    <col min="14624" max="14625" width="0" style="271" hidden="1" customWidth="1"/>
    <col min="14626" max="14627" width="9.140625" style="271"/>
    <col min="14628" max="14628" width="0" style="271" hidden="1" customWidth="1"/>
    <col min="14629" max="14630" width="9.140625" style="271"/>
    <col min="14631" max="14631" width="12.7109375" style="271" customWidth="1"/>
    <col min="14632" max="14849" width="9.140625" style="271"/>
    <col min="14850" max="14850" width="14.7109375" style="271" bestFit="1" customWidth="1"/>
    <col min="14851" max="14853" width="9.140625" style="271"/>
    <col min="14854" max="14854" width="1.28515625" style="271" customWidth="1"/>
    <col min="14855" max="14855" width="1.85546875" style="271" customWidth="1"/>
    <col min="14856" max="14856" width="12.7109375" style="271" bestFit="1" customWidth="1"/>
    <col min="14857" max="14857" width="10.85546875" style="271" bestFit="1" customWidth="1"/>
    <col min="14858" max="14858" width="13.140625" style="271" customWidth="1"/>
    <col min="14859" max="14861" width="9.140625" style="271"/>
    <col min="14862" max="14863" width="2.28515625" style="271" customWidth="1"/>
    <col min="14864" max="14864" width="1.85546875" style="271" customWidth="1"/>
    <col min="14865" max="14866" width="9.140625" style="271"/>
    <col min="14867" max="14867" width="1.7109375" style="271" customWidth="1"/>
    <col min="14868" max="14868" width="9.140625" style="271"/>
    <col min="14869" max="14869" width="7.5703125" style="271" customWidth="1"/>
    <col min="14870" max="14871" width="9.140625" style="271"/>
    <col min="14872" max="14872" width="2.28515625" style="271" customWidth="1"/>
    <col min="14873" max="14874" width="9.140625" style="271"/>
    <col min="14875" max="14875" width="1.5703125" style="271" customWidth="1"/>
    <col min="14876" max="14877" width="9.140625" style="271"/>
    <col min="14878" max="14878" width="12.7109375" style="271" bestFit="1" customWidth="1"/>
    <col min="14879" max="14879" width="1.85546875" style="271" customWidth="1"/>
    <col min="14880" max="14881" width="0" style="271" hidden="1" customWidth="1"/>
    <col min="14882" max="14883" width="9.140625" style="271"/>
    <col min="14884" max="14884" width="0" style="271" hidden="1" customWidth="1"/>
    <col min="14885" max="14886" width="9.140625" style="271"/>
    <col min="14887" max="14887" width="12.7109375" style="271" customWidth="1"/>
    <col min="14888" max="15105" width="9.140625" style="271"/>
    <col min="15106" max="15106" width="14.7109375" style="271" bestFit="1" customWidth="1"/>
    <col min="15107" max="15109" width="9.140625" style="271"/>
    <col min="15110" max="15110" width="1.28515625" style="271" customWidth="1"/>
    <col min="15111" max="15111" width="1.85546875" style="271" customWidth="1"/>
    <col min="15112" max="15112" width="12.7109375" style="271" bestFit="1" customWidth="1"/>
    <col min="15113" max="15113" width="10.85546875" style="271" bestFit="1" customWidth="1"/>
    <col min="15114" max="15114" width="13.140625" style="271" customWidth="1"/>
    <col min="15115" max="15117" width="9.140625" style="271"/>
    <col min="15118" max="15119" width="2.28515625" style="271" customWidth="1"/>
    <col min="15120" max="15120" width="1.85546875" style="271" customWidth="1"/>
    <col min="15121" max="15122" width="9.140625" style="271"/>
    <col min="15123" max="15123" width="1.7109375" style="271" customWidth="1"/>
    <col min="15124" max="15124" width="9.140625" style="271"/>
    <col min="15125" max="15125" width="7.5703125" style="271" customWidth="1"/>
    <col min="15126" max="15127" width="9.140625" style="271"/>
    <col min="15128" max="15128" width="2.28515625" style="271" customWidth="1"/>
    <col min="15129" max="15130" width="9.140625" style="271"/>
    <col min="15131" max="15131" width="1.5703125" style="271" customWidth="1"/>
    <col min="15132" max="15133" width="9.140625" style="271"/>
    <col min="15134" max="15134" width="12.7109375" style="271" bestFit="1" customWidth="1"/>
    <col min="15135" max="15135" width="1.85546875" style="271" customWidth="1"/>
    <col min="15136" max="15137" width="0" style="271" hidden="1" customWidth="1"/>
    <col min="15138" max="15139" width="9.140625" style="271"/>
    <col min="15140" max="15140" width="0" style="271" hidden="1" customWidth="1"/>
    <col min="15141" max="15142" width="9.140625" style="271"/>
    <col min="15143" max="15143" width="12.7109375" style="271" customWidth="1"/>
    <col min="15144" max="15361" width="9.140625" style="271"/>
    <col min="15362" max="15362" width="14.7109375" style="271" bestFit="1" customWidth="1"/>
    <col min="15363" max="15365" width="9.140625" style="271"/>
    <col min="15366" max="15366" width="1.28515625" style="271" customWidth="1"/>
    <col min="15367" max="15367" width="1.85546875" style="271" customWidth="1"/>
    <col min="15368" max="15368" width="12.7109375" style="271" bestFit="1" customWidth="1"/>
    <col min="15369" max="15369" width="10.85546875" style="271" bestFit="1" customWidth="1"/>
    <col min="15370" max="15370" width="13.140625" style="271" customWidth="1"/>
    <col min="15371" max="15373" width="9.140625" style="271"/>
    <col min="15374" max="15375" width="2.28515625" style="271" customWidth="1"/>
    <col min="15376" max="15376" width="1.85546875" style="271" customWidth="1"/>
    <col min="15377" max="15378" width="9.140625" style="271"/>
    <col min="15379" max="15379" width="1.7109375" style="271" customWidth="1"/>
    <col min="15380" max="15380" width="9.140625" style="271"/>
    <col min="15381" max="15381" width="7.5703125" style="271" customWidth="1"/>
    <col min="15382" max="15383" width="9.140625" style="271"/>
    <col min="15384" max="15384" width="2.28515625" style="271" customWidth="1"/>
    <col min="15385" max="15386" width="9.140625" style="271"/>
    <col min="15387" max="15387" width="1.5703125" style="271" customWidth="1"/>
    <col min="15388" max="15389" width="9.140625" style="271"/>
    <col min="15390" max="15390" width="12.7109375" style="271" bestFit="1" customWidth="1"/>
    <col min="15391" max="15391" width="1.85546875" style="271" customWidth="1"/>
    <col min="15392" max="15393" width="0" style="271" hidden="1" customWidth="1"/>
    <col min="15394" max="15395" width="9.140625" style="271"/>
    <col min="15396" max="15396" width="0" style="271" hidden="1" customWidth="1"/>
    <col min="15397" max="15398" width="9.140625" style="271"/>
    <col min="15399" max="15399" width="12.7109375" style="271" customWidth="1"/>
    <col min="15400" max="15617" width="9.140625" style="271"/>
    <col min="15618" max="15618" width="14.7109375" style="271" bestFit="1" customWidth="1"/>
    <col min="15619" max="15621" width="9.140625" style="271"/>
    <col min="15622" max="15622" width="1.28515625" style="271" customWidth="1"/>
    <col min="15623" max="15623" width="1.85546875" style="271" customWidth="1"/>
    <col min="15624" max="15624" width="12.7109375" style="271" bestFit="1" customWidth="1"/>
    <col min="15625" max="15625" width="10.85546875" style="271" bestFit="1" customWidth="1"/>
    <col min="15626" max="15626" width="13.140625" style="271" customWidth="1"/>
    <col min="15627" max="15629" width="9.140625" style="271"/>
    <col min="15630" max="15631" width="2.28515625" style="271" customWidth="1"/>
    <col min="15632" max="15632" width="1.85546875" style="271" customWidth="1"/>
    <col min="15633" max="15634" width="9.140625" style="271"/>
    <col min="15635" max="15635" width="1.7109375" style="271" customWidth="1"/>
    <col min="15636" max="15636" width="9.140625" style="271"/>
    <col min="15637" max="15637" width="7.5703125" style="271" customWidth="1"/>
    <col min="15638" max="15639" width="9.140625" style="271"/>
    <col min="15640" max="15640" width="2.28515625" style="271" customWidth="1"/>
    <col min="15641" max="15642" width="9.140625" style="271"/>
    <col min="15643" max="15643" width="1.5703125" style="271" customWidth="1"/>
    <col min="15644" max="15645" width="9.140625" style="271"/>
    <col min="15646" max="15646" width="12.7109375" style="271" bestFit="1" customWidth="1"/>
    <col min="15647" max="15647" width="1.85546875" style="271" customWidth="1"/>
    <col min="15648" max="15649" width="0" style="271" hidden="1" customWidth="1"/>
    <col min="15650" max="15651" width="9.140625" style="271"/>
    <col min="15652" max="15652" width="0" style="271" hidden="1" customWidth="1"/>
    <col min="15653" max="15654" width="9.140625" style="271"/>
    <col min="15655" max="15655" width="12.7109375" style="271" customWidth="1"/>
    <col min="15656" max="15873" width="9.140625" style="271"/>
    <col min="15874" max="15874" width="14.7109375" style="271" bestFit="1" customWidth="1"/>
    <col min="15875" max="15877" width="9.140625" style="271"/>
    <col min="15878" max="15878" width="1.28515625" style="271" customWidth="1"/>
    <col min="15879" max="15879" width="1.85546875" style="271" customWidth="1"/>
    <col min="15880" max="15880" width="12.7109375" style="271" bestFit="1" customWidth="1"/>
    <col min="15881" max="15881" width="10.85546875" style="271" bestFit="1" customWidth="1"/>
    <col min="15882" max="15882" width="13.140625" style="271" customWidth="1"/>
    <col min="15883" max="15885" width="9.140625" style="271"/>
    <col min="15886" max="15887" width="2.28515625" style="271" customWidth="1"/>
    <col min="15888" max="15888" width="1.85546875" style="271" customWidth="1"/>
    <col min="15889" max="15890" width="9.140625" style="271"/>
    <col min="15891" max="15891" width="1.7109375" style="271" customWidth="1"/>
    <col min="15892" max="15892" width="9.140625" style="271"/>
    <col min="15893" max="15893" width="7.5703125" style="271" customWidth="1"/>
    <col min="15894" max="15895" width="9.140625" style="271"/>
    <col min="15896" max="15896" width="2.28515625" style="271" customWidth="1"/>
    <col min="15897" max="15898" width="9.140625" style="271"/>
    <col min="15899" max="15899" width="1.5703125" style="271" customWidth="1"/>
    <col min="15900" max="15901" width="9.140625" style="271"/>
    <col min="15902" max="15902" width="12.7109375" style="271" bestFit="1" customWidth="1"/>
    <col min="15903" max="15903" width="1.85546875" style="271" customWidth="1"/>
    <col min="15904" max="15905" width="0" style="271" hidden="1" customWidth="1"/>
    <col min="15906" max="15907" width="9.140625" style="271"/>
    <col min="15908" max="15908" width="0" style="271" hidden="1" customWidth="1"/>
    <col min="15909" max="15910" width="9.140625" style="271"/>
    <col min="15911" max="15911" width="12.7109375" style="271" customWidth="1"/>
    <col min="15912" max="16129" width="9.140625" style="271"/>
    <col min="16130" max="16130" width="14.7109375" style="271" bestFit="1" customWidth="1"/>
    <col min="16131" max="16133" width="9.140625" style="271"/>
    <col min="16134" max="16134" width="1.28515625" style="271" customWidth="1"/>
    <col min="16135" max="16135" width="1.85546875" style="271" customWidth="1"/>
    <col min="16136" max="16136" width="12.7109375" style="271" bestFit="1" customWidth="1"/>
    <col min="16137" max="16137" width="10.85546875" style="271" bestFit="1" customWidth="1"/>
    <col min="16138" max="16138" width="13.140625" style="271" customWidth="1"/>
    <col min="16139" max="16141" width="9.140625" style="271"/>
    <col min="16142" max="16143" width="2.28515625" style="271" customWidth="1"/>
    <col min="16144" max="16144" width="1.85546875" style="271" customWidth="1"/>
    <col min="16145" max="16146" width="9.140625" style="271"/>
    <col min="16147" max="16147" width="1.7109375" style="271" customWidth="1"/>
    <col min="16148" max="16148" width="9.140625" style="271"/>
    <col min="16149" max="16149" width="7.5703125" style="271" customWidth="1"/>
    <col min="16150" max="16151" width="9.140625" style="271"/>
    <col min="16152" max="16152" width="2.28515625" style="271" customWidth="1"/>
    <col min="16153" max="16154" width="9.140625" style="271"/>
    <col min="16155" max="16155" width="1.5703125" style="271" customWidth="1"/>
    <col min="16156" max="16157" width="9.140625" style="271"/>
    <col min="16158" max="16158" width="12.7109375" style="271" bestFit="1" customWidth="1"/>
    <col min="16159" max="16159" width="1.85546875" style="271" customWidth="1"/>
    <col min="16160" max="16161" width="0" style="271" hidden="1" customWidth="1"/>
    <col min="16162" max="16163" width="9.140625" style="271"/>
    <col min="16164" max="16164" width="0" style="271" hidden="1" customWidth="1"/>
    <col min="16165" max="16166" width="9.140625" style="271"/>
    <col min="16167" max="16167" width="12.7109375" style="271" customWidth="1"/>
    <col min="16168" max="16384" width="9.140625" style="271"/>
  </cols>
  <sheetData>
    <row r="1" spans="1:37" s="505" customFormat="1" ht="15.75" x14ac:dyDescent="0.25">
      <c r="A1" s="503" t="s">
        <v>845</v>
      </c>
      <c r="B1" s="504"/>
      <c r="C1" s="271"/>
      <c r="D1" s="271"/>
      <c r="E1" s="271"/>
    </row>
    <row r="2" spans="1:37" s="322" customFormat="1" ht="11.25" x14ac:dyDescent="0.2">
      <c r="A2" s="506" t="s">
        <v>20</v>
      </c>
      <c r="B2" s="507" t="s">
        <v>47</v>
      </c>
      <c r="C2" s="508"/>
      <c r="D2" s="508"/>
      <c r="E2" s="508"/>
      <c r="H2" s="509"/>
      <c r="I2" s="509"/>
      <c r="J2" s="510"/>
      <c r="K2" s="509"/>
      <c r="L2" s="510"/>
      <c r="M2" s="509"/>
      <c r="Q2" s="508"/>
      <c r="R2" s="508"/>
      <c r="V2" s="508"/>
      <c r="W2" s="508"/>
      <c r="Y2" s="508"/>
      <c r="Z2" s="508"/>
      <c r="AB2" s="508"/>
      <c r="AC2" s="508"/>
      <c r="AD2" s="508"/>
    </row>
    <row r="3" spans="1:37" s="322" customFormat="1" ht="11.25" x14ac:dyDescent="0.2">
      <c r="A3" s="511" t="s">
        <v>846</v>
      </c>
      <c r="B3" s="512"/>
      <c r="H3" s="323"/>
      <c r="I3" s="323"/>
      <c r="J3" s="323"/>
      <c r="K3" s="323"/>
      <c r="L3" s="323"/>
      <c r="M3" s="323"/>
    </row>
    <row r="4" spans="1:37" s="322" customFormat="1" ht="11.25" x14ac:dyDescent="0.2">
      <c r="A4" s="511" t="s">
        <v>847</v>
      </c>
      <c r="B4" s="512"/>
      <c r="C4" s="513"/>
      <c r="D4" s="513"/>
      <c r="E4" s="513"/>
      <c r="H4" s="323"/>
      <c r="I4" s="323"/>
      <c r="J4" s="323"/>
      <c r="K4" s="323"/>
      <c r="L4" s="323"/>
      <c r="M4" s="323"/>
    </row>
    <row r="5" spans="1:37" s="322" customFormat="1" ht="11.25" x14ac:dyDescent="0.2">
      <c r="A5" s="511"/>
      <c r="B5" s="512"/>
      <c r="D5" s="513"/>
      <c r="E5" s="513"/>
      <c r="H5" s="323"/>
      <c r="I5" s="514"/>
      <c r="J5" s="514"/>
      <c r="K5" s="323"/>
      <c r="L5" s="323"/>
      <c r="M5" s="515"/>
      <c r="Q5" s="323"/>
    </row>
    <row r="6" spans="1:37" s="322" customFormat="1" ht="11.25" x14ac:dyDescent="0.2">
      <c r="A6" s="516"/>
      <c r="B6" s="516"/>
      <c r="C6" s="517"/>
      <c r="D6" s="517"/>
      <c r="E6" s="517"/>
      <c r="H6" s="514"/>
      <c r="I6" s="514"/>
      <c r="J6" s="514"/>
      <c r="K6" s="514"/>
      <c r="L6" s="323"/>
      <c r="M6" s="514"/>
      <c r="Q6" s="514"/>
      <c r="R6" s="517"/>
      <c r="V6" s="517"/>
      <c r="W6" s="517"/>
      <c r="Y6" s="517"/>
      <c r="Z6" s="517"/>
      <c r="AB6" s="517"/>
      <c r="AC6" s="517"/>
      <c r="AD6" s="517"/>
    </row>
    <row r="7" spans="1:37" s="322" customFormat="1" ht="11.25" x14ac:dyDescent="0.2">
      <c r="A7" s="518" t="s">
        <v>847</v>
      </c>
      <c r="B7" s="518" t="s">
        <v>47</v>
      </c>
      <c r="C7" s="517"/>
      <c r="D7" s="517"/>
      <c r="E7" s="517"/>
      <c r="H7" s="514"/>
      <c r="I7" s="519"/>
      <c r="J7" s="519"/>
      <c r="K7" s="514"/>
      <c r="L7" s="519"/>
      <c r="M7" s="514"/>
      <c r="Q7" s="517"/>
      <c r="R7" s="517"/>
      <c r="V7" s="517"/>
      <c r="W7" s="517"/>
      <c r="Y7" s="517"/>
      <c r="Z7" s="517"/>
      <c r="AB7" s="517"/>
      <c r="AC7" s="517"/>
      <c r="AD7" s="517"/>
    </row>
    <row r="8" spans="1:37" s="520" customFormat="1" ht="11.25" x14ac:dyDescent="0.2">
      <c r="B8" s="520" t="s">
        <v>848</v>
      </c>
      <c r="H8" s="521"/>
      <c r="I8" s="522"/>
      <c r="J8" s="522"/>
      <c r="K8" s="521"/>
      <c r="L8" s="522"/>
      <c r="M8" s="523"/>
      <c r="AG8" s="524"/>
      <c r="AH8" s="524"/>
      <c r="AI8" s="524"/>
    </row>
    <row r="9" spans="1:37" s="295" customFormat="1" ht="12" x14ac:dyDescent="0.2">
      <c r="A9" s="525" t="s">
        <v>849</v>
      </c>
      <c r="B9" s="295" t="s">
        <v>502</v>
      </c>
      <c r="C9" s="324"/>
      <c r="D9" s="324"/>
      <c r="E9" s="526"/>
      <c r="H9" s="324"/>
      <c r="I9" s="324"/>
      <c r="J9" s="324"/>
      <c r="K9" s="324"/>
      <c r="L9" s="324"/>
      <c r="M9" s="324"/>
      <c r="Q9" s="324"/>
      <c r="R9" s="324"/>
      <c r="T9" s="526"/>
      <c r="V9" s="324"/>
      <c r="W9" s="324"/>
      <c r="Y9" s="324"/>
      <c r="Z9" s="324"/>
      <c r="AB9" s="324"/>
      <c r="AC9" s="324"/>
      <c r="AD9" s="324"/>
      <c r="AE9" s="525"/>
      <c r="AJ9" s="527"/>
      <c r="AK9" s="525"/>
    </row>
    <row r="10" spans="1:37" s="295" customFormat="1" ht="12" x14ac:dyDescent="0.2">
      <c r="A10" s="525" t="s">
        <v>850</v>
      </c>
      <c r="B10" s="295" t="s">
        <v>503</v>
      </c>
      <c r="C10" s="324"/>
      <c r="D10" s="324"/>
      <c r="E10" s="526"/>
      <c r="H10" s="324"/>
      <c r="I10" s="324"/>
      <c r="J10" s="324"/>
      <c r="K10" s="324"/>
      <c r="L10" s="324"/>
      <c r="M10" s="324"/>
      <c r="Q10" s="324"/>
      <c r="R10" s="324"/>
      <c r="T10" s="526"/>
      <c r="V10" s="324"/>
      <c r="W10" s="324"/>
      <c r="Y10" s="324"/>
      <c r="Z10" s="324"/>
      <c r="AB10" s="324"/>
      <c r="AC10" s="324"/>
      <c r="AD10" s="324"/>
      <c r="AE10" s="525"/>
      <c r="AJ10" s="528"/>
      <c r="AK10" s="525"/>
    </row>
    <row r="11" spans="1:37" s="295" customFormat="1" ht="12" x14ac:dyDescent="0.2">
      <c r="A11" s="525" t="s">
        <v>851</v>
      </c>
      <c r="B11" s="295" t="s">
        <v>432</v>
      </c>
      <c r="C11" s="324"/>
      <c r="D11" s="324"/>
      <c r="E11" s="526"/>
      <c r="H11" s="324"/>
      <c r="I11" s="324"/>
      <c r="J11" s="324"/>
      <c r="K11" s="324"/>
      <c r="L11" s="324"/>
      <c r="M11" s="324"/>
      <c r="Q11" s="324"/>
      <c r="R11" s="324"/>
      <c r="T11" s="526"/>
      <c r="V11" s="324"/>
      <c r="W11" s="324"/>
      <c r="Y11" s="324"/>
      <c r="Z11" s="324"/>
      <c r="AB11" s="324"/>
      <c r="AC11" s="324"/>
      <c r="AD11" s="324"/>
      <c r="AE11" s="525"/>
      <c r="AJ11" s="529"/>
      <c r="AK11" s="525"/>
    </row>
    <row r="12" spans="1:37" s="295" customFormat="1" ht="12" x14ac:dyDescent="0.2">
      <c r="A12" s="525" t="s">
        <v>852</v>
      </c>
      <c r="B12" s="295" t="s">
        <v>418</v>
      </c>
      <c r="C12" s="324"/>
      <c r="D12" s="324"/>
      <c r="E12" s="526"/>
      <c r="H12" s="324"/>
      <c r="I12" s="324"/>
      <c r="J12" s="324"/>
      <c r="K12" s="324"/>
      <c r="L12" s="324"/>
      <c r="M12" s="324"/>
      <c r="Q12" s="324"/>
      <c r="R12" s="324"/>
      <c r="T12" s="526"/>
      <c r="V12" s="324"/>
      <c r="W12" s="324"/>
      <c r="Y12" s="324"/>
      <c r="Z12" s="324"/>
      <c r="AB12" s="324"/>
      <c r="AC12" s="324"/>
      <c r="AD12" s="324"/>
      <c r="AE12" s="525"/>
      <c r="AJ12" s="527"/>
      <c r="AK12" s="525"/>
    </row>
    <row r="13" spans="1:37" s="295" customFormat="1" ht="12" x14ac:dyDescent="0.2">
      <c r="A13" s="525" t="s">
        <v>853</v>
      </c>
      <c r="B13" s="295" t="s">
        <v>581</v>
      </c>
      <c r="C13" s="324"/>
      <c r="D13" s="324"/>
      <c r="E13" s="526"/>
      <c r="H13" s="324"/>
      <c r="I13" s="324"/>
      <c r="J13" s="324"/>
      <c r="K13" s="324"/>
      <c r="L13" s="324"/>
      <c r="M13" s="324"/>
      <c r="Q13" s="324"/>
      <c r="R13" s="324"/>
      <c r="T13" s="526"/>
      <c r="V13" s="324"/>
      <c r="W13" s="324"/>
      <c r="Y13" s="324"/>
      <c r="Z13" s="324"/>
      <c r="AB13" s="324"/>
      <c r="AC13" s="324"/>
      <c r="AD13" s="324"/>
      <c r="AE13" s="525"/>
      <c r="AJ13" s="527"/>
      <c r="AK13" s="525"/>
    </row>
    <row r="14" spans="1:37" s="295" customFormat="1" ht="12" x14ac:dyDescent="0.2">
      <c r="A14" s="525" t="s">
        <v>854</v>
      </c>
      <c r="B14" s="295" t="s">
        <v>652</v>
      </c>
      <c r="C14" s="324"/>
      <c r="D14" s="324"/>
      <c r="E14" s="526"/>
      <c r="H14" s="324"/>
      <c r="I14" s="324"/>
      <c r="J14" s="324"/>
      <c r="K14" s="324"/>
      <c r="L14" s="324"/>
      <c r="M14" s="324"/>
      <c r="Q14" s="324"/>
      <c r="R14" s="324"/>
      <c r="T14" s="526"/>
      <c r="V14" s="324"/>
      <c r="W14" s="324"/>
      <c r="Y14" s="324"/>
      <c r="Z14" s="324"/>
      <c r="AB14" s="324"/>
      <c r="AC14" s="324"/>
      <c r="AD14" s="324"/>
      <c r="AE14" s="525"/>
      <c r="AJ14" s="527"/>
      <c r="AK14" s="525"/>
    </row>
    <row r="15" spans="1:37" s="295" customFormat="1" ht="12" x14ac:dyDescent="0.2">
      <c r="A15" s="525" t="s">
        <v>855</v>
      </c>
      <c r="B15" s="295" t="s">
        <v>653</v>
      </c>
      <c r="C15" s="324"/>
      <c r="D15" s="324"/>
      <c r="E15" s="526"/>
      <c r="H15" s="324"/>
      <c r="I15" s="324"/>
      <c r="J15" s="324"/>
      <c r="K15" s="324"/>
      <c r="L15" s="324"/>
      <c r="M15" s="324"/>
      <c r="Q15" s="324"/>
      <c r="R15" s="324"/>
      <c r="T15" s="526"/>
      <c r="V15" s="324"/>
      <c r="W15" s="324"/>
      <c r="Y15" s="324"/>
      <c r="Z15" s="324"/>
      <c r="AB15" s="324"/>
      <c r="AC15" s="324"/>
      <c r="AD15" s="324"/>
      <c r="AE15" s="525"/>
      <c r="AJ15" s="527"/>
      <c r="AK15" s="525"/>
    </row>
    <row r="16" spans="1:37" s="295" customFormat="1" ht="12" x14ac:dyDescent="0.2">
      <c r="A16" s="525" t="s">
        <v>856</v>
      </c>
      <c r="B16" s="295" t="s">
        <v>552</v>
      </c>
      <c r="C16" s="324"/>
      <c r="D16" s="324"/>
      <c r="E16" s="526"/>
      <c r="H16" s="324"/>
      <c r="I16" s="324"/>
      <c r="J16" s="324"/>
      <c r="K16" s="324"/>
      <c r="L16" s="324"/>
      <c r="M16" s="324"/>
      <c r="Q16" s="324"/>
      <c r="R16" s="324"/>
      <c r="T16" s="526"/>
      <c r="V16" s="324"/>
      <c r="W16" s="324"/>
      <c r="Y16" s="324"/>
      <c r="Z16" s="324"/>
      <c r="AB16" s="324"/>
      <c r="AC16" s="324"/>
      <c r="AD16" s="324"/>
      <c r="AE16" s="525"/>
      <c r="AJ16" s="527"/>
      <c r="AK16" s="525"/>
    </row>
    <row r="17" spans="1:37" s="295" customFormat="1" ht="12" x14ac:dyDescent="0.2">
      <c r="A17" s="525" t="s">
        <v>857</v>
      </c>
      <c r="B17" s="295" t="s">
        <v>569</v>
      </c>
      <c r="C17" s="324"/>
      <c r="D17" s="324"/>
      <c r="E17" s="526"/>
      <c r="H17" s="324"/>
      <c r="I17" s="324"/>
      <c r="J17" s="324"/>
      <c r="K17" s="324"/>
      <c r="L17" s="324"/>
      <c r="M17" s="324"/>
      <c r="Q17" s="324"/>
      <c r="R17" s="324"/>
      <c r="T17" s="526"/>
      <c r="V17" s="324"/>
      <c r="W17" s="324"/>
      <c r="Y17" s="324"/>
      <c r="Z17" s="324"/>
      <c r="AB17" s="324"/>
      <c r="AC17" s="324"/>
      <c r="AD17" s="324"/>
      <c r="AE17" s="525"/>
      <c r="AJ17" s="527"/>
      <c r="AK17" s="525"/>
    </row>
    <row r="18" spans="1:37" s="295" customFormat="1" ht="12" x14ac:dyDescent="0.2">
      <c r="A18" s="525" t="s">
        <v>858</v>
      </c>
      <c r="B18" s="295" t="s">
        <v>592</v>
      </c>
      <c r="C18" s="324"/>
      <c r="D18" s="324"/>
      <c r="E18" s="526"/>
      <c r="H18" s="324"/>
      <c r="I18" s="324"/>
      <c r="J18" s="324"/>
      <c r="K18" s="324"/>
      <c r="L18" s="324"/>
      <c r="M18" s="324"/>
      <c r="Q18" s="324"/>
      <c r="R18" s="324"/>
      <c r="T18" s="526"/>
      <c r="V18" s="324"/>
      <c r="W18" s="324"/>
      <c r="Y18" s="324"/>
      <c r="Z18" s="324"/>
      <c r="AB18" s="324"/>
      <c r="AC18" s="324"/>
      <c r="AD18" s="324"/>
      <c r="AE18" s="525"/>
      <c r="AJ18" s="527"/>
      <c r="AK18" s="525"/>
    </row>
    <row r="19" spans="1:37" s="295" customFormat="1" ht="12" x14ac:dyDescent="0.2">
      <c r="A19" s="525" t="s">
        <v>859</v>
      </c>
      <c r="B19" s="295" t="s">
        <v>504</v>
      </c>
      <c r="C19" s="324"/>
      <c r="D19" s="324"/>
      <c r="E19" s="526"/>
      <c r="H19" s="324"/>
      <c r="I19" s="324"/>
      <c r="J19" s="324"/>
      <c r="K19" s="324"/>
      <c r="L19" s="324"/>
      <c r="M19" s="324"/>
      <c r="Q19" s="324"/>
      <c r="R19" s="324"/>
      <c r="T19" s="526"/>
      <c r="V19" s="324"/>
      <c r="W19" s="324"/>
      <c r="Y19" s="324"/>
      <c r="Z19" s="324"/>
      <c r="AB19" s="324"/>
      <c r="AC19" s="324"/>
      <c r="AD19" s="324"/>
      <c r="AE19" s="525"/>
      <c r="AJ19" s="529"/>
      <c r="AK19" s="525"/>
    </row>
    <row r="20" spans="1:37" s="295" customFormat="1" ht="12" x14ac:dyDescent="0.2">
      <c r="A20" s="525" t="s">
        <v>860</v>
      </c>
      <c r="B20" s="295" t="s">
        <v>627</v>
      </c>
      <c r="C20" s="324"/>
      <c r="D20" s="324"/>
      <c r="E20" s="526"/>
      <c r="H20" s="324"/>
      <c r="I20" s="324"/>
      <c r="J20" s="324"/>
      <c r="K20" s="324"/>
      <c r="L20" s="324"/>
      <c r="M20" s="324"/>
      <c r="Q20" s="324"/>
      <c r="R20" s="324"/>
      <c r="T20" s="526"/>
      <c r="V20" s="324"/>
      <c r="W20" s="324"/>
      <c r="Y20" s="324"/>
      <c r="Z20" s="324"/>
      <c r="AB20" s="324"/>
      <c r="AC20" s="324"/>
      <c r="AD20" s="324"/>
      <c r="AE20" s="525"/>
      <c r="AJ20" s="527"/>
      <c r="AK20" s="525"/>
    </row>
    <row r="21" spans="1:37" s="295" customFormat="1" ht="12" x14ac:dyDescent="0.2">
      <c r="A21" s="525" t="s">
        <v>861</v>
      </c>
      <c r="B21" s="295" t="s">
        <v>636</v>
      </c>
      <c r="C21" s="324"/>
      <c r="D21" s="324"/>
      <c r="E21" s="526"/>
      <c r="H21" s="324"/>
      <c r="I21" s="324"/>
      <c r="J21" s="324"/>
      <c r="K21" s="324"/>
      <c r="L21" s="324"/>
      <c r="M21" s="324"/>
      <c r="Q21" s="324"/>
      <c r="R21" s="324"/>
      <c r="T21" s="526"/>
      <c r="V21" s="324"/>
      <c r="W21" s="324"/>
      <c r="Y21" s="324"/>
      <c r="Z21" s="324"/>
      <c r="AB21" s="324"/>
      <c r="AC21" s="324"/>
      <c r="AD21" s="324"/>
      <c r="AE21" s="525"/>
      <c r="AJ21" s="527"/>
      <c r="AK21" s="525"/>
    </row>
    <row r="22" spans="1:37" s="295" customFormat="1" ht="12" x14ac:dyDescent="0.2">
      <c r="A22" s="525" t="s">
        <v>862</v>
      </c>
      <c r="B22" s="295" t="s">
        <v>461</v>
      </c>
      <c r="C22" s="324"/>
      <c r="D22" s="324"/>
      <c r="E22" s="526"/>
      <c r="H22" s="324"/>
      <c r="I22" s="324"/>
      <c r="J22" s="324"/>
      <c r="K22" s="324"/>
      <c r="L22" s="324"/>
      <c r="M22" s="324"/>
      <c r="Q22" s="324"/>
      <c r="R22" s="324"/>
      <c r="T22" s="526"/>
      <c r="V22" s="324"/>
      <c r="W22" s="324"/>
      <c r="Y22" s="324"/>
      <c r="Z22" s="324"/>
      <c r="AB22" s="324"/>
      <c r="AC22" s="324"/>
      <c r="AD22" s="324"/>
      <c r="AE22" s="525"/>
      <c r="AJ22" s="527"/>
      <c r="AK22" s="525"/>
    </row>
    <row r="23" spans="1:37" s="295" customFormat="1" ht="12" x14ac:dyDescent="0.2">
      <c r="A23" s="525" t="s">
        <v>863</v>
      </c>
      <c r="B23" s="295" t="s">
        <v>654</v>
      </c>
      <c r="C23" s="324"/>
      <c r="D23" s="324"/>
      <c r="E23" s="526"/>
      <c r="H23" s="324"/>
      <c r="I23" s="324"/>
      <c r="J23" s="324"/>
      <c r="K23" s="324"/>
      <c r="L23" s="324"/>
      <c r="M23" s="324"/>
      <c r="Q23" s="324"/>
      <c r="R23" s="324"/>
      <c r="T23" s="526"/>
      <c r="V23" s="324"/>
      <c r="W23" s="324"/>
      <c r="Y23" s="324"/>
      <c r="Z23" s="324"/>
      <c r="AB23" s="324"/>
      <c r="AC23" s="324"/>
      <c r="AD23" s="324"/>
      <c r="AE23" s="525"/>
      <c r="AJ23" s="527"/>
      <c r="AK23" s="525"/>
    </row>
    <row r="24" spans="1:37" s="295" customFormat="1" ht="12" x14ac:dyDescent="0.2">
      <c r="A24" s="525" t="s">
        <v>864</v>
      </c>
      <c r="B24" s="295" t="s">
        <v>505</v>
      </c>
      <c r="C24" s="324"/>
      <c r="D24" s="324"/>
      <c r="E24" s="526"/>
      <c r="H24" s="324"/>
      <c r="I24" s="324"/>
      <c r="J24" s="324"/>
      <c r="K24" s="324"/>
      <c r="L24" s="324"/>
      <c r="M24" s="324"/>
      <c r="Q24" s="324"/>
      <c r="R24" s="324"/>
      <c r="T24" s="526"/>
      <c r="V24" s="324"/>
      <c r="W24" s="324"/>
      <c r="Y24" s="324"/>
      <c r="Z24" s="324"/>
      <c r="AB24" s="324"/>
      <c r="AC24" s="324"/>
      <c r="AD24" s="324"/>
      <c r="AE24" s="525"/>
      <c r="AJ24" s="527"/>
      <c r="AK24" s="525"/>
    </row>
    <row r="25" spans="1:37" s="295" customFormat="1" ht="12" x14ac:dyDescent="0.2">
      <c r="A25" s="525" t="s">
        <v>865</v>
      </c>
      <c r="B25" s="295" t="s">
        <v>608</v>
      </c>
      <c r="C25" s="324"/>
      <c r="D25" s="324"/>
      <c r="E25" s="526"/>
      <c r="H25" s="324"/>
      <c r="I25" s="324"/>
      <c r="J25" s="324"/>
      <c r="K25" s="324"/>
      <c r="L25" s="324"/>
      <c r="M25" s="324"/>
      <c r="Q25" s="324"/>
      <c r="R25" s="324"/>
      <c r="T25" s="526"/>
      <c r="V25" s="324"/>
      <c r="W25" s="324"/>
      <c r="Y25" s="324"/>
      <c r="Z25" s="324"/>
      <c r="AB25" s="324"/>
      <c r="AC25" s="324"/>
      <c r="AD25" s="324"/>
      <c r="AE25" s="525"/>
      <c r="AJ25" s="527"/>
      <c r="AK25" s="525"/>
    </row>
    <row r="26" spans="1:37" s="295" customFormat="1" ht="12" x14ac:dyDescent="0.2">
      <c r="A26" s="525" t="s">
        <v>866</v>
      </c>
      <c r="B26" s="295" t="s">
        <v>441</v>
      </c>
      <c r="C26" s="324"/>
      <c r="D26" s="324"/>
      <c r="E26" s="526"/>
      <c r="H26" s="324"/>
      <c r="I26" s="324"/>
      <c r="J26" s="324"/>
      <c r="K26" s="324"/>
      <c r="L26" s="324"/>
      <c r="M26" s="324"/>
      <c r="Q26" s="324"/>
      <c r="R26" s="324"/>
      <c r="T26" s="526"/>
      <c r="V26" s="324"/>
      <c r="W26" s="324"/>
      <c r="Y26" s="324"/>
      <c r="Z26" s="324"/>
      <c r="AB26" s="324"/>
      <c r="AC26" s="324"/>
      <c r="AD26" s="324"/>
      <c r="AE26" s="525"/>
      <c r="AJ26" s="527"/>
      <c r="AK26" s="525"/>
    </row>
    <row r="27" spans="1:37" s="295" customFormat="1" ht="12" x14ac:dyDescent="0.2">
      <c r="A27" s="525" t="s">
        <v>867</v>
      </c>
      <c r="B27" s="295" t="s">
        <v>593</v>
      </c>
      <c r="C27" s="324"/>
      <c r="D27" s="324"/>
      <c r="E27" s="526"/>
      <c r="H27" s="324"/>
      <c r="I27" s="324"/>
      <c r="J27" s="324"/>
      <c r="K27" s="324"/>
      <c r="L27" s="324"/>
      <c r="M27" s="324"/>
      <c r="Q27" s="324"/>
      <c r="R27" s="324"/>
      <c r="T27" s="526"/>
      <c r="V27" s="324"/>
      <c r="W27" s="324"/>
      <c r="Y27" s="324"/>
      <c r="Z27" s="324"/>
      <c r="AB27" s="324"/>
      <c r="AC27" s="324"/>
      <c r="AD27" s="324"/>
      <c r="AE27" s="525"/>
      <c r="AJ27" s="527"/>
      <c r="AK27" s="525"/>
    </row>
    <row r="28" spans="1:37" s="295" customFormat="1" ht="12" x14ac:dyDescent="0.2">
      <c r="A28" s="525" t="s">
        <v>868</v>
      </c>
      <c r="B28" s="295" t="s">
        <v>506</v>
      </c>
      <c r="C28" s="324"/>
      <c r="D28" s="324"/>
      <c r="E28" s="526"/>
      <c r="H28" s="324"/>
      <c r="I28" s="324"/>
      <c r="J28" s="324"/>
      <c r="K28" s="324"/>
      <c r="L28" s="324"/>
      <c r="M28" s="324"/>
      <c r="Q28" s="324"/>
      <c r="R28" s="324"/>
      <c r="T28" s="526"/>
      <c r="V28" s="324"/>
      <c r="W28" s="324"/>
      <c r="Y28" s="324"/>
      <c r="Z28" s="324"/>
      <c r="AB28" s="324"/>
      <c r="AC28" s="324"/>
      <c r="AD28" s="324"/>
      <c r="AE28" s="525"/>
      <c r="AJ28" s="527"/>
      <c r="AK28" s="525"/>
    </row>
    <row r="29" spans="1:37" s="295" customFormat="1" ht="12" x14ac:dyDescent="0.2">
      <c r="A29" s="525" t="s">
        <v>869</v>
      </c>
      <c r="B29" s="295" t="s">
        <v>359</v>
      </c>
      <c r="C29" s="324"/>
      <c r="D29" s="324"/>
      <c r="E29" s="526"/>
      <c r="H29" s="324"/>
      <c r="I29" s="324"/>
      <c r="J29" s="324"/>
      <c r="K29" s="324"/>
      <c r="L29" s="324"/>
      <c r="M29" s="324"/>
      <c r="Q29" s="324"/>
      <c r="R29" s="324"/>
      <c r="T29" s="526"/>
      <c r="V29" s="324"/>
      <c r="W29" s="324"/>
      <c r="Y29" s="324"/>
      <c r="Z29" s="324"/>
      <c r="AB29" s="324"/>
      <c r="AC29" s="324"/>
      <c r="AD29" s="324"/>
      <c r="AE29" s="525"/>
      <c r="AJ29" s="527"/>
      <c r="AK29" s="525"/>
    </row>
    <row r="30" spans="1:37" s="295" customFormat="1" ht="12" x14ac:dyDescent="0.2">
      <c r="A30" s="525" t="s">
        <v>870</v>
      </c>
      <c r="B30" s="295" t="s">
        <v>404</v>
      </c>
      <c r="C30" s="324"/>
      <c r="D30" s="324"/>
      <c r="E30" s="526"/>
      <c r="H30" s="324"/>
      <c r="I30" s="324"/>
      <c r="J30" s="324"/>
      <c r="K30" s="324"/>
      <c r="L30" s="324"/>
      <c r="M30" s="324"/>
      <c r="Q30" s="324"/>
      <c r="R30" s="324"/>
      <c r="T30" s="526"/>
      <c r="V30" s="324"/>
      <c r="W30" s="324"/>
      <c r="Y30" s="324"/>
      <c r="Z30" s="324"/>
      <c r="AB30" s="324"/>
      <c r="AC30" s="324"/>
      <c r="AD30" s="324"/>
      <c r="AE30" s="525"/>
      <c r="AJ30" s="527"/>
      <c r="AK30" s="525"/>
    </row>
    <row r="31" spans="1:37" s="295" customFormat="1" ht="12" x14ac:dyDescent="0.2">
      <c r="A31" s="525" t="s">
        <v>871</v>
      </c>
      <c r="B31" s="295" t="s">
        <v>462</v>
      </c>
      <c r="C31" s="324"/>
      <c r="D31" s="324"/>
      <c r="E31" s="526"/>
      <c r="H31" s="324"/>
      <c r="I31" s="324"/>
      <c r="J31" s="324"/>
      <c r="K31" s="324"/>
      <c r="L31" s="324"/>
      <c r="M31" s="324"/>
      <c r="Q31" s="324"/>
      <c r="R31" s="324"/>
      <c r="T31" s="526"/>
      <c r="V31" s="324"/>
      <c r="W31" s="324"/>
      <c r="Y31" s="324"/>
      <c r="Z31" s="324"/>
      <c r="AB31" s="324"/>
      <c r="AC31" s="324"/>
      <c r="AD31" s="324"/>
      <c r="AE31" s="525"/>
      <c r="AJ31" s="527"/>
      <c r="AK31" s="525"/>
    </row>
    <row r="32" spans="1:37" s="295" customFormat="1" ht="12" x14ac:dyDescent="0.2">
      <c r="A32" s="525" t="s">
        <v>872</v>
      </c>
      <c r="B32" s="295" t="s">
        <v>628</v>
      </c>
      <c r="C32" s="324"/>
      <c r="D32" s="324"/>
      <c r="E32" s="526"/>
      <c r="H32" s="324"/>
      <c r="I32" s="324"/>
      <c r="J32" s="324"/>
      <c r="K32" s="324"/>
      <c r="L32" s="324"/>
      <c r="M32" s="324"/>
      <c r="Q32" s="324"/>
      <c r="R32" s="324"/>
      <c r="T32" s="526"/>
      <c r="V32" s="324"/>
      <c r="W32" s="324"/>
      <c r="Y32" s="324"/>
      <c r="Z32" s="324"/>
      <c r="AB32" s="324"/>
      <c r="AC32" s="324"/>
      <c r="AD32" s="324"/>
      <c r="AE32" s="525"/>
      <c r="AJ32" s="527"/>
      <c r="AK32" s="525"/>
    </row>
    <row r="33" spans="1:37" s="295" customFormat="1" ht="12" x14ac:dyDescent="0.2">
      <c r="A33" s="525" t="s">
        <v>873</v>
      </c>
      <c r="B33" s="295" t="s">
        <v>463</v>
      </c>
      <c r="C33" s="324"/>
      <c r="D33" s="324"/>
      <c r="E33" s="526"/>
      <c r="H33" s="324"/>
      <c r="I33" s="324"/>
      <c r="J33" s="324"/>
      <c r="K33" s="324"/>
      <c r="L33" s="324"/>
      <c r="M33" s="324"/>
      <c r="Q33" s="324"/>
      <c r="R33" s="324"/>
      <c r="T33" s="526"/>
      <c r="V33" s="324"/>
      <c r="W33" s="324"/>
      <c r="Y33" s="324"/>
      <c r="Z33" s="324"/>
      <c r="AB33" s="324"/>
      <c r="AC33" s="324"/>
      <c r="AD33" s="324"/>
      <c r="AE33" s="525"/>
      <c r="AJ33" s="527"/>
      <c r="AK33" s="525"/>
    </row>
    <row r="34" spans="1:37" s="295" customFormat="1" ht="12" x14ac:dyDescent="0.2">
      <c r="A34" s="525" t="s">
        <v>874</v>
      </c>
      <c r="B34" s="295" t="s">
        <v>464</v>
      </c>
      <c r="C34" s="324"/>
      <c r="D34" s="324"/>
      <c r="E34" s="526"/>
      <c r="H34" s="324"/>
      <c r="I34" s="324"/>
      <c r="J34" s="324"/>
      <c r="K34" s="324"/>
      <c r="L34" s="324"/>
      <c r="M34" s="324"/>
      <c r="Q34" s="324"/>
      <c r="R34" s="324"/>
      <c r="T34" s="526"/>
      <c r="V34" s="324"/>
      <c r="W34" s="324"/>
      <c r="Y34" s="324"/>
      <c r="Z34" s="324"/>
      <c r="AB34" s="324"/>
      <c r="AC34" s="324"/>
      <c r="AD34" s="324"/>
      <c r="AE34" s="525"/>
      <c r="AJ34" s="527"/>
      <c r="AK34" s="525"/>
    </row>
    <row r="35" spans="1:37" s="295" customFormat="1" ht="12" x14ac:dyDescent="0.2">
      <c r="A35" s="525" t="s">
        <v>875</v>
      </c>
      <c r="B35" s="295" t="s">
        <v>507</v>
      </c>
      <c r="C35" s="324"/>
      <c r="D35" s="324"/>
      <c r="E35" s="526"/>
      <c r="H35" s="324"/>
      <c r="I35" s="324"/>
      <c r="J35" s="324"/>
      <c r="K35" s="324"/>
      <c r="L35" s="324"/>
      <c r="M35" s="324"/>
      <c r="Q35" s="324"/>
      <c r="R35" s="324"/>
      <c r="T35" s="526"/>
      <c r="V35" s="324"/>
      <c r="W35" s="324"/>
      <c r="Y35" s="324"/>
      <c r="Z35" s="324"/>
      <c r="AB35" s="324"/>
      <c r="AC35" s="324"/>
      <c r="AD35" s="324"/>
      <c r="AE35" s="525"/>
      <c r="AJ35" s="530"/>
      <c r="AK35" s="525"/>
    </row>
    <row r="36" spans="1:37" s="532" customFormat="1" ht="12" x14ac:dyDescent="0.2">
      <c r="A36" s="531" t="s">
        <v>876</v>
      </c>
      <c r="B36" s="532" t="s">
        <v>360</v>
      </c>
      <c r="C36" s="533"/>
      <c r="D36" s="533"/>
      <c r="E36" s="534"/>
      <c r="H36" s="533"/>
      <c r="I36" s="533"/>
      <c r="J36" s="533"/>
      <c r="K36" s="533"/>
      <c r="L36" s="533"/>
      <c r="M36" s="533"/>
      <c r="Q36" s="533"/>
      <c r="R36" s="533"/>
      <c r="T36" s="534"/>
      <c r="V36" s="533"/>
      <c r="W36" s="533"/>
      <c r="Y36" s="533"/>
      <c r="Z36" s="533"/>
      <c r="AB36" s="533"/>
      <c r="AC36" s="533"/>
      <c r="AD36" s="533"/>
      <c r="AE36" s="531"/>
      <c r="AJ36" s="535"/>
      <c r="AK36" s="531"/>
    </row>
    <row r="37" spans="1:37" s="532" customFormat="1" ht="12" x14ac:dyDescent="0.2">
      <c r="A37" s="531" t="s">
        <v>877</v>
      </c>
      <c r="B37" s="532" t="s">
        <v>570</v>
      </c>
      <c r="C37" s="533"/>
      <c r="D37" s="533"/>
      <c r="E37" s="534"/>
      <c r="H37" s="533"/>
      <c r="I37" s="533"/>
      <c r="J37" s="533"/>
      <c r="K37" s="533"/>
      <c r="L37" s="533"/>
      <c r="M37" s="533"/>
      <c r="Q37" s="533"/>
      <c r="R37" s="533"/>
      <c r="T37" s="534"/>
      <c r="V37" s="533"/>
      <c r="W37" s="533"/>
      <c r="Y37" s="533"/>
      <c r="Z37" s="533"/>
      <c r="AB37" s="533"/>
      <c r="AC37" s="533"/>
      <c r="AD37" s="533"/>
      <c r="AE37" s="531"/>
      <c r="AJ37" s="535"/>
      <c r="AK37" s="531"/>
    </row>
    <row r="38" spans="1:37" s="295" customFormat="1" ht="12" x14ac:dyDescent="0.2">
      <c r="A38" s="525" t="s">
        <v>878</v>
      </c>
      <c r="B38" s="295" t="s">
        <v>637</v>
      </c>
      <c r="C38" s="324"/>
      <c r="D38" s="324"/>
      <c r="E38" s="526"/>
      <c r="H38" s="324"/>
      <c r="I38" s="324"/>
      <c r="J38" s="324"/>
      <c r="K38" s="324"/>
      <c r="L38" s="324"/>
      <c r="M38" s="324"/>
      <c r="Q38" s="324"/>
      <c r="R38" s="324"/>
      <c r="T38" s="526"/>
      <c r="V38" s="324"/>
      <c r="W38" s="324"/>
      <c r="Y38" s="324"/>
      <c r="Z38" s="324"/>
      <c r="AB38" s="324"/>
      <c r="AC38" s="324"/>
      <c r="AD38" s="324"/>
      <c r="AE38" s="525"/>
      <c r="AJ38" s="536"/>
      <c r="AK38" s="525"/>
    </row>
    <row r="39" spans="1:37" s="295" customFormat="1" ht="12" x14ac:dyDescent="0.2">
      <c r="A39" s="525" t="s">
        <v>879</v>
      </c>
      <c r="B39" s="295" t="s">
        <v>553</v>
      </c>
      <c r="C39" s="324"/>
      <c r="D39" s="324"/>
      <c r="E39" s="526"/>
      <c r="H39" s="324"/>
      <c r="I39" s="324"/>
      <c r="J39" s="324"/>
      <c r="K39" s="324"/>
      <c r="L39" s="324"/>
      <c r="M39" s="324"/>
      <c r="Q39" s="324"/>
      <c r="R39" s="324"/>
      <c r="T39" s="526"/>
      <c r="V39" s="324"/>
      <c r="W39" s="324"/>
      <c r="Y39" s="324"/>
      <c r="Z39" s="324"/>
      <c r="AB39" s="324"/>
      <c r="AC39" s="324"/>
      <c r="AD39" s="324"/>
      <c r="AE39" s="525"/>
      <c r="AJ39" s="527"/>
      <c r="AK39" s="525"/>
    </row>
    <row r="40" spans="1:37" s="295" customFormat="1" ht="12" x14ac:dyDescent="0.2">
      <c r="A40" s="525" t="s">
        <v>880</v>
      </c>
      <c r="B40" s="295" t="s">
        <v>361</v>
      </c>
      <c r="C40" s="324"/>
      <c r="D40" s="324"/>
      <c r="E40" s="526"/>
      <c r="H40" s="324"/>
      <c r="I40" s="324"/>
      <c r="J40" s="324"/>
      <c r="K40" s="324"/>
      <c r="L40" s="324"/>
      <c r="M40" s="324"/>
      <c r="Q40" s="324"/>
      <c r="R40" s="324"/>
      <c r="T40" s="526"/>
      <c r="V40" s="324"/>
      <c r="W40" s="324"/>
      <c r="Y40" s="324"/>
      <c r="Z40" s="324"/>
      <c r="AB40" s="324"/>
      <c r="AC40" s="324"/>
      <c r="AD40" s="324"/>
      <c r="AE40" s="525"/>
      <c r="AJ40" s="527"/>
      <c r="AK40" s="525"/>
    </row>
    <row r="41" spans="1:37" s="295" customFormat="1" ht="12" x14ac:dyDescent="0.2">
      <c r="A41" s="525" t="s">
        <v>881</v>
      </c>
      <c r="B41" s="295" t="s">
        <v>419</v>
      </c>
      <c r="C41" s="324"/>
      <c r="D41" s="324"/>
      <c r="E41" s="526"/>
      <c r="H41" s="324"/>
      <c r="I41" s="324"/>
      <c r="J41" s="324"/>
      <c r="K41" s="324"/>
      <c r="L41" s="324"/>
      <c r="M41" s="324"/>
      <c r="Q41" s="324"/>
      <c r="R41" s="324"/>
      <c r="T41" s="526"/>
      <c r="V41" s="324"/>
      <c r="W41" s="324"/>
      <c r="Y41" s="324"/>
      <c r="Z41" s="324"/>
      <c r="AB41" s="324"/>
      <c r="AC41" s="324"/>
      <c r="AD41" s="324"/>
      <c r="AE41" s="525"/>
      <c r="AJ41" s="528"/>
      <c r="AK41" s="525"/>
    </row>
    <row r="42" spans="1:37" s="295" customFormat="1" ht="12" x14ac:dyDescent="0.2">
      <c r="A42" s="525" t="s">
        <v>882</v>
      </c>
      <c r="B42" s="295" t="s">
        <v>442</v>
      </c>
      <c r="C42" s="324"/>
      <c r="D42" s="324"/>
      <c r="E42" s="526"/>
      <c r="H42" s="324"/>
      <c r="I42" s="324"/>
      <c r="J42" s="324"/>
      <c r="K42" s="324"/>
      <c r="L42" s="324"/>
      <c r="M42" s="324"/>
      <c r="Q42" s="324"/>
      <c r="R42" s="324"/>
      <c r="T42" s="526"/>
      <c r="V42" s="324"/>
      <c r="W42" s="324"/>
      <c r="Y42" s="324"/>
      <c r="Z42" s="324"/>
      <c r="AB42" s="324"/>
      <c r="AC42" s="324"/>
      <c r="AD42" s="324"/>
      <c r="AE42" s="525"/>
      <c r="AJ42" s="527"/>
      <c r="AK42" s="525"/>
    </row>
    <row r="43" spans="1:37" s="295" customFormat="1" ht="12" x14ac:dyDescent="0.2">
      <c r="A43" s="525" t="s">
        <v>883</v>
      </c>
      <c r="B43" s="295" t="s">
        <v>386</v>
      </c>
      <c r="C43" s="324"/>
      <c r="D43" s="324"/>
      <c r="E43" s="526"/>
      <c r="H43" s="324"/>
      <c r="I43" s="324"/>
      <c r="J43" s="324"/>
      <c r="K43" s="324"/>
      <c r="L43" s="324"/>
      <c r="M43" s="324"/>
      <c r="Q43" s="324"/>
      <c r="R43" s="324"/>
      <c r="T43" s="526"/>
      <c r="V43" s="324"/>
      <c r="W43" s="324"/>
      <c r="Y43" s="324"/>
      <c r="Z43" s="324"/>
      <c r="AB43" s="324"/>
      <c r="AC43" s="324"/>
      <c r="AD43" s="324"/>
      <c r="AE43" s="525"/>
      <c r="AJ43" s="527"/>
      <c r="AK43" s="525"/>
    </row>
    <row r="44" spans="1:37" s="295" customFormat="1" ht="12" x14ac:dyDescent="0.2">
      <c r="A44" s="525" t="s">
        <v>884</v>
      </c>
      <c r="B44" s="295" t="s">
        <v>394</v>
      </c>
      <c r="C44" s="324"/>
      <c r="D44" s="324"/>
      <c r="E44" s="526"/>
      <c r="H44" s="324"/>
      <c r="I44" s="324"/>
      <c r="J44" s="324"/>
      <c r="K44" s="324"/>
      <c r="L44" s="324"/>
      <c r="M44" s="324"/>
      <c r="Q44" s="324"/>
      <c r="R44" s="324"/>
      <c r="T44" s="526"/>
      <c r="V44" s="324"/>
      <c r="W44" s="324"/>
      <c r="Y44" s="324"/>
      <c r="Z44" s="324"/>
      <c r="AB44" s="324"/>
      <c r="AC44" s="324"/>
      <c r="AD44" s="324"/>
      <c r="AE44" s="525"/>
      <c r="AJ44" s="527"/>
      <c r="AK44" s="525"/>
    </row>
    <row r="45" spans="1:37" s="295" customFormat="1" ht="12" x14ac:dyDescent="0.2">
      <c r="A45" s="525" t="s">
        <v>885</v>
      </c>
      <c r="B45" s="295" t="s">
        <v>465</v>
      </c>
      <c r="C45" s="324"/>
      <c r="D45" s="324"/>
      <c r="E45" s="526"/>
      <c r="H45" s="324"/>
      <c r="I45" s="324"/>
      <c r="J45" s="324"/>
      <c r="K45" s="324"/>
      <c r="L45" s="324"/>
      <c r="M45" s="324"/>
      <c r="Q45" s="324"/>
      <c r="R45" s="324"/>
      <c r="T45" s="526"/>
      <c r="V45" s="324"/>
      <c r="W45" s="324"/>
      <c r="Y45" s="324"/>
      <c r="Z45" s="324"/>
      <c r="AB45" s="324"/>
      <c r="AC45" s="324"/>
      <c r="AD45" s="324"/>
      <c r="AE45" s="525"/>
      <c r="AJ45" s="537"/>
      <c r="AK45" s="525"/>
    </row>
    <row r="46" spans="1:37" s="295" customFormat="1" ht="12" x14ac:dyDescent="0.2">
      <c r="A46" s="525" t="s">
        <v>886</v>
      </c>
      <c r="B46" s="295" t="s">
        <v>508</v>
      </c>
      <c r="C46" s="324"/>
      <c r="D46" s="324"/>
      <c r="E46" s="526"/>
      <c r="H46" s="324"/>
      <c r="I46" s="324"/>
      <c r="J46" s="324"/>
      <c r="K46" s="324"/>
      <c r="L46" s="324"/>
      <c r="M46" s="324"/>
      <c r="Q46" s="324"/>
      <c r="R46" s="324"/>
      <c r="T46" s="526"/>
      <c r="V46" s="324"/>
      <c r="W46" s="324"/>
      <c r="Y46" s="324"/>
      <c r="Z46" s="324"/>
      <c r="AB46" s="324"/>
      <c r="AC46" s="324"/>
      <c r="AD46" s="324"/>
      <c r="AE46" s="525"/>
      <c r="AJ46" s="527"/>
      <c r="AK46" s="525"/>
    </row>
    <row r="47" spans="1:37" s="295" customFormat="1" ht="12" x14ac:dyDescent="0.2">
      <c r="A47" s="525" t="s">
        <v>887</v>
      </c>
      <c r="B47" s="295" t="s">
        <v>582</v>
      </c>
      <c r="C47" s="324"/>
      <c r="D47" s="324"/>
      <c r="E47" s="526"/>
      <c r="H47" s="324"/>
      <c r="I47" s="324"/>
      <c r="J47" s="324"/>
      <c r="K47" s="324"/>
      <c r="L47" s="324"/>
      <c r="M47" s="324"/>
      <c r="Q47" s="324"/>
      <c r="R47" s="324"/>
      <c r="T47" s="526"/>
      <c r="V47" s="324"/>
      <c r="W47" s="324"/>
      <c r="Y47" s="324"/>
      <c r="Z47" s="324"/>
      <c r="AB47" s="324"/>
      <c r="AC47" s="324"/>
      <c r="AD47" s="324"/>
      <c r="AE47" s="525"/>
      <c r="AJ47" s="538"/>
      <c r="AK47" s="525"/>
    </row>
    <row r="48" spans="1:37" s="295" customFormat="1" ht="12" x14ac:dyDescent="0.2">
      <c r="A48" s="525" t="s">
        <v>888</v>
      </c>
      <c r="B48" s="295" t="s">
        <v>495</v>
      </c>
      <c r="C48" s="324"/>
      <c r="D48" s="324"/>
      <c r="E48" s="526"/>
      <c r="H48" s="324"/>
      <c r="I48" s="324"/>
      <c r="J48" s="324"/>
      <c r="K48" s="324"/>
      <c r="L48" s="324"/>
      <c r="M48" s="324"/>
      <c r="Q48" s="324"/>
      <c r="R48" s="324"/>
      <c r="T48" s="526"/>
      <c r="V48" s="324"/>
      <c r="W48" s="324"/>
      <c r="Y48" s="324"/>
      <c r="Z48" s="324"/>
      <c r="AB48" s="324"/>
      <c r="AC48" s="324"/>
      <c r="AD48" s="324"/>
      <c r="AE48" s="525"/>
      <c r="AJ48" s="527"/>
      <c r="AK48" s="525"/>
    </row>
    <row r="49" spans="1:37" s="295" customFormat="1" ht="12" x14ac:dyDescent="0.2">
      <c r="A49" s="525" t="s">
        <v>889</v>
      </c>
      <c r="B49" s="295" t="s">
        <v>509</v>
      </c>
      <c r="C49" s="324"/>
      <c r="D49" s="324"/>
      <c r="E49" s="526"/>
      <c r="H49" s="324"/>
      <c r="I49" s="324"/>
      <c r="J49" s="324"/>
      <c r="K49" s="324"/>
      <c r="L49" s="324"/>
      <c r="M49" s="324"/>
      <c r="Q49" s="324"/>
      <c r="R49" s="324"/>
      <c r="T49" s="526"/>
      <c r="V49" s="324"/>
      <c r="W49" s="324"/>
      <c r="Y49" s="324"/>
      <c r="Z49" s="324"/>
      <c r="AB49" s="324"/>
      <c r="AC49" s="324"/>
      <c r="AD49" s="324"/>
      <c r="AE49" s="525"/>
      <c r="AJ49" s="527"/>
      <c r="AK49" s="525"/>
    </row>
    <row r="50" spans="1:37" s="295" customFormat="1" ht="12" x14ac:dyDescent="0.2">
      <c r="A50" s="525" t="s">
        <v>890</v>
      </c>
      <c r="B50" s="295" t="s">
        <v>594</v>
      </c>
      <c r="C50" s="324"/>
      <c r="D50" s="324"/>
      <c r="E50" s="526"/>
      <c r="H50" s="324"/>
      <c r="I50" s="324"/>
      <c r="J50" s="324"/>
      <c r="K50" s="324"/>
      <c r="L50" s="324"/>
      <c r="M50" s="324"/>
      <c r="Q50" s="324"/>
      <c r="R50" s="324"/>
      <c r="T50" s="526"/>
      <c r="V50" s="324"/>
      <c r="W50" s="324"/>
      <c r="Y50" s="324"/>
      <c r="Z50" s="324"/>
      <c r="AB50" s="324"/>
      <c r="AC50" s="324"/>
      <c r="AD50" s="324"/>
      <c r="AE50" s="525"/>
      <c r="AJ50" s="529"/>
      <c r="AK50" s="525"/>
    </row>
    <row r="51" spans="1:37" s="295" customFormat="1" ht="12" x14ac:dyDescent="0.2">
      <c r="A51" s="525" t="s">
        <v>891</v>
      </c>
      <c r="B51" s="295" t="s">
        <v>554</v>
      </c>
      <c r="C51" s="324"/>
      <c r="D51" s="324"/>
      <c r="E51" s="526"/>
      <c r="H51" s="324"/>
      <c r="I51" s="324"/>
      <c r="J51" s="324"/>
      <c r="K51" s="324"/>
      <c r="L51" s="324"/>
      <c r="M51" s="324"/>
      <c r="Q51" s="324"/>
      <c r="R51" s="324"/>
      <c r="T51" s="526"/>
      <c r="V51" s="324"/>
      <c r="W51" s="324"/>
      <c r="Y51" s="324"/>
      <c r="Z51" s="324"/>
      <c r="AB51" s="324"/>
      <c r="AC51" s="324"/>
      <c r="AD51" s="324"/>
      <c r="AE51" s="525"/>
      <c r="AJ51" s="527"/>
      <c r="AK51" s="525"/>
    </row>
    <row r="52" spans="1:37" s="295" customFormat="1" ht="12" x14ac:dyDescent="0.2">
      <c r="A52" s="525" t="s">
        <v>892</v>
      </c>
      <c r="B52" s="295" t="s">
        <v>405</v>
      </c>
      <c r="C52" s="324"/>
      <c r="D52" s="324"/>
      <c r="E52" s="526"/>
      <c r="H52" s="324"/>
      <c r="I52" s="324"/>
      <c r="J52" s="324"/>
      <c r="K52" s="324"/>
      <c r="L52" s="324"/>
      <c r="M52" s="324"/>
      <c r="Q52" s="324"/>
      <c r="R52" s="324"/>
      <c r="T52" s="526"/>
      <c r="V52" s="324"/>
      <c r="W52" s="324"/>
      <c r="Y52" s="324"/>
      <c r="Z52" s="324"/>
      <c r="AB52" s="324"/>
      <c r="AC52" s="324"/>
      <c r="AD52" s="324"/>
      <c r="AE52" s="525"/>
      <c r="AJ52" s="527"/>
      <c r="AK52" s="525"/>
    </row>
    <row r="53" spans="1:37" s="295" customFormat="1" ht="12" x14ac:dyDescent="0.2">
      <c r="A53" s="525" t="s">
        <v>893</v>
      </c>
      <c r="B53" s="295" t="s">
        <v>395</v>
      </c>
      <c r="C53" s="324"/>
      <c r="D53" s="324"/>
      <c r="E53" s="526"/>
      <c r="H53" s="324"/>
      <c r="I53" s="324"/>
      <c r="J53" s="324"/>
      <c r="K53" s="324"/>
      <c r="L53" s="324"/>
      <c r="M53" s="324"/>
      <c r="Q53" s="324"/>
      <c r="R53" s="324"/>
      <c r="T53" s="526"/>
      <c r="V53" s="324"/>
      <c r="W53" s="324"/>
      <c r="Y53" s="324"/>
      <c r="Z53" s="324"/>
      <c r="AB53" s="324"/>
      <c r="AC53" s="324"/>
      <c r="AD53" s="324"/>
      <c r="AE53" s="525"/>
      <c r="AJ53" s="527"/>
      <c r="AK53" s="525"/>
    </row>
    <row r="54" spans="1:37" s="295" customFormat="1" ht="12" x14ac:dyDescent="0.2">
      <c r="A54" s="525" t="s">
        <v>894</v>
      </c>
      <c r="B54" s="295" t="s">
        <v>555</v>
      </c>
      <c r="C54" s="324"/>
      <c r="D54" s="324"/>
      <c r="E54" s="526"/>
      <c r="H54" s="324"/>
      <c r="I54" s="324"/>
      <c r="J54" s="324"/>
      <c r="K54" s="324"/>
      <c r="L54" s="324"/>
      <c r="M54" s="324"/>
      <c r="Q54" s="324"/>
      <c r="R54" s="324"/>
      <c r="T54" s="526"/>
      <c r="V54" s="324"/>
      <c r="W54" s="324"/>
      <c r="Y54" s="324"/>
      <c r="Z54" s="324"/>
      <c r="AB54" s="324"/>
      <c r="AC54" s="324"/>
      <c r="AD54" s="324"/>
      <c r="AE54" s="525"/>
      <c r="AJ54" s="538"/>
      <c r="AK54" s="525"/>
    </row>
    <row r="55" spans="1:37" s="295" customFormat="1" ht="12" x14ac:dyDescent="0.2">
      <c r="A55" s="525" t="s">
        <v>895</v>
      </c>
      <c r="B55" s="295" t="s">
        <v>510</v>
      </c>
      <c r="C55" s="324"/>
      <c r="D55" s="324"/>
      <c r="E55" s="526"/>
      <c r="H55" s="324"/>
      <c r="I55" s="324"/>
      <c r="J55" s="324"/>
      <c r="K55" s="324"/>
      <c r="L55" s="324"/>
      <c r="M55" s="324"/>
      <c r="Q55" s="324"/>
      <c r="R55" s="324"/>
      <c r="T55" s="526"/>
      <c r="V55" s="324"/>
      <c r="W55" s="324"/>
      <c r="Y55" s="324"/>
      <c r="Z55" s="324"/>
      <c r="AB55" s="324"/>
      <c r="AC55" s="324"/>
      <c r="AD55" s="324"/>
      <c r="AE55" s="525"/>
      <c r="AJ55" s="527"/>
      <c r="AK55" s="525"/>
    </row>
    <row r="56" spans="1:37" s="295" customFormat="1" ht="12" x14ac:dyDescent="0.2">
      <c r="A56" s="525" t="s">
        <v>896</v>
      </c>
      <c r="B56" s="295" t="s">
        <v>595</v>
      </c>
      <c r="C56" s="324"/>
      <c r="D56" s="324"/>
      <c r="E56" s="526"/>
      <c r="H56" s="324"/>
      <c r="I56" s="324"/>
      <c r="J56" s="324"/>
      <c r="K56" s="324"/>
      <c r="L56" s="324"/>
      <c r="M56" s="324"/>
      <c r="Q56" s="324"/>
      <c r="R56" s="324"/>
      <c r="T56" s="526"/>
      <c r="V56" s="324"/>
      <c r="W56" s="324"/>
      <c r="Y56" s="324"/>
      <c r="Z56" s="324"/>
      <c r="AB56" s="324"/>
      <c r="AC56" s="324"/>
      <c r="AD56" s="324"/>
      <c r="AE56" s="525"/>
      <c r="AJ56" s="538"/>
      <c r="AK56" s="525"/>
    </row>
    <row r="57" spans="1:37" s="295" customFormat="1" ht="12" x14ac:dyDescent="0.2">
      <c r="A57" s="525" t="s">
        <v>897</v>
      </c>
      <c r="B57" s="295" t="s">
        <v>420</v>
      </c>
      <c r="C57" s="324"/>
      <c r="D57" s="324"/>
      <c r="E57" s="526"/>
      <c r="H57" s="324"/>
      <c r="I57" s="324"/>
      <c r="J57" s="324"/>
      <c r="K57" s="324"/>
      <c r="L57" s="324"/>
      <c r="M57" s="324"/>
      <c r="Q57" s="324"/>
      <c r="R57" s="324"/>
      <c r="T57" s="526"/>
      <c r="V57" s="324"/>
      <c r="W57" s="324"/>
      <c r="Y57" s="324"/>
      <c r="Z57" s="324"/>
      <c r="AB57" s="324"/>
      <c r="AC57" s="324"/>
      <c r="AD57" s="324"/>
      <c r="AE57" s="525"/>
      <c r="AJ57" s="529"/>
      <c r="AK57" s="525"/>
    </row>
    <row r="58" spans="1:37" s="295" customFormat="1" ht="12" x14ac:dyDescent="0.2">
      <c r="A58" s="525" t="s">
        <v>898</v>
      </c>
      <c r="B58" s="295" t="s">
        <v>396</v>
      </c>
      <c r="C58" s="324"/>
      <c r="D58" s="324"/>
      <c r="E58" s="526"/>
      <c r="H58" s="324"/>
      <c r="I58" s="324"/>
      <c r="J58" s="324"/>
      <c r="K58" s="324"/>
      <c r="L58" s="324"/>
      <c r="M58" s="324"/>
      <c r="Q58" s="324"/>
      <c r="R58" s="324"/>
      <c r="T58" s="526"/>
      <c r="V58" s="324"/>
      <c r="W58" s="324"/>
      <c r="Y58" s="324"/>
      <c r="Z58" s="324"/>
      <c r="AB58" s="324"/>
      <c r="AC58" s="324"/>
      <c r="AD58" s="324"/>
      <c r="AE58" s="525"/>
      <c r="AJ58" s="527"/>
      <c r="AK58" s="525"/>
    </row>
    <row r="59" spans="1:37" s="295" customFormat="1" ht="12" x14ac:dyDescent="0.2">
      <c r="A59" s="525" t="s">
        <v>899</v>
      </c>
      <c r="B59" s="295" t="s">
        <v>421</v>
      </c>
      <c r="C59" s="324"/>
      <c r="D59" s="324"/>
      <c r="E59" s="526"/>
      <c r="H59" s="324"/>
      <c r="I59" s="324"/>
      <c r="J59" s="324"/>
      <c r="K59" s="324"/>
      <c r="L59" s="324"/>
      <c r="M59" s="324"/>
      <c r="Q59" s="324"/>
      <c r="R59" s="324"/>
      <c r="T59" s="526"/>
      <c r="V59" s="324"/>
      <c r="W59" s="324"/>
      <c r="Y59" s="324"/>
      <c r="Z59" s="324"/>
      <c r="AB59" s="324"/>
      <c r="AC59" s="324"/>
      <c r="AD59" s="324"/>
      <c r="AE59" s="525"/>
      <c r="AJ59" s="527"/>
      <c r="AK59" s="525"/>
    </row>
    <row r="60" spans="1:37" s="295" customFormat="1" ht="12" x14ac:dyDescent="0.2">
      <c r="A60" s="539" t="s">
        <v>900</v>
      </c>
      <c r="B60" s="322" t="s">
        <v>453</v>
      </c>
      <c r="C60" s="323"/>
      <c r="D60" s="323"/>
      <c r="E60" s="526"/>
      <c r="H60" s="324"/>
      <c r="I60" s="324"/>
      <c r="J60" s="324"/>
      <c r="K60" s="324"/>
      <c r="L60" s="324"/>
      <c r="M60" s="324"/>
      <c r="Q60" s="324"/>
      <c r="R60" s="324"/>
      <c r="T60" s="526"/>
      <c r="V60" s="324"/>
      <c r="W60" s="324"/>
      <c r="Y60" s="324"/>
      <c r="Z60" s="324"/>
      <c r="AB60" s="324"/>
      <c r="AC60" s="324"/>
      <c r="AD60" s="324"/>
      <c r="AE60" s="525"/>
      <c r="AJ60" s="527"/>
      <c r="AK60" s="525"/>
    </row>
    <row r="61" spans="1:37" s="295" customFormat="1" ht="12" x14ac:dyDescent="0.2">
      <c r="A61" s="525" t="s">
        <v>901</v>
      </c>
      <c r="B61" s="295" t="s">
        <v>556</v>
      </c>
      <c r="C61" s="324"/>
      <c r="D61" s="324"/>
      <c r="E61" s="526"/>
      <c r="H61" s="324"/>
      <c r="I61" s="324"/>
      <c r="J61" s="324"/>
      <c r="K61" s="324"/>
      <c r="L61" s="324"/>
      <c r="M61" s="324"/>
      <c r="Q61" s="324"/>
      <c r="R61" s="324"/>
      <c r="T61" s="526"/>
      <c r="V61" s="324"/>
      <c r="W61" s="324"/>
      <c r="Y61" s="324"/>
      <c r="Z61" s="324"/>
      <c r="AB61" s="324"/>
      <c r="AC61" s="324"/>
      <c r="AD61" s="324"/>
      <c r="AE61" s="525"/>
      <c r="AJ61" s="527"/>
      <c r="AK61" s="525"/>
    </row>
    <row r="62" spans="1:37" s="295" customFormat="1" ht="12" x14ac:dyDescent="0.2">
      <c r="A62" s="525" t="s">
        <v>902</v>
      </c>
      <c r="B62" s="295" t="s">
        <v>511</v>
      </c>
      <c r="C62" s="324"/>
      <c r="D62" s="324"/>
      <c r="E62" s="526"/>
      <c r="H62" s="324"/>
      <c r="I62" s="324"/>
      <c r="J62" s="324"/>
      <c r="K62" s="324"/>
      <c r="L62" s="324"/>
      <c r="M62" s="324"/>
      <c r="Q62" s="324"/>
      <c r="R62" s="324"/>
      <c r="T62" s="526"/>
      <c r="V62" s="324"/>
      <c r="W62" s="324"/>
      <c r="Y62" s="324"/>
      <c r="Z62" s="324"/>
      <c r="AB62" s="324"/>
      <c r="AC62" s="324"/>
      <c r="AD62" s="324"/>
      <c r="AE62" s="525"/>
      <c r="AJ62" s="527"/>
      <c r="AK62" s="525"/>
    </row>
    <row r="63" spans="1:37" s="295" customFormat="1" ht="12" x14ac:dyDescent="0.2">
      <c r="A63" s="525" t="s">
        <v>903</v>
      </c>
      <c r="B63" s="295" t="s">
        <v>512</v>
      </c>
      <c r="C63" s="324"/>
      <c r="D63" s="324"/>
      <c r="E63" s="526"/>
      <c r="H63" s="324"/>
      <c r="I63" s="324"/>
      <c r="J63" s="324"/>
      <c r="K63" s="324"/>
      <c r="L63" s="324"/>
      <c r="M63" s="324"/>
      <c r="Q63" s="324"/>
      <c r="R63" s="324"/>
      <c r="T63" s="526"/>
      <c r="V63" s="324"/>
      <c r="W63" s="324"/>
      <c r="Y63" s="324"/>
      <c r="Z63" s="324"/>
      <c r="AB63" s="324"/>
      <c r="AC63" s="324"/>
      <c r="AD63" s="324"/>
      <c r="AE63" s="525"/>
      <c r="AJ63" s="527"/>
      <c r="AK63" s="525"/>
    </row>
    <row r="64" spans="1:37" s="295" customFormat="1" ht="12" x14ac:dyDescent="0.2">
      <c r="A64" s="525" t="s">
        <v>904</v>
      </c>
      <c r="B64" s="295" t="s">
        <v>655</v>
      </c>
      <c r="C64" s="324"/>
      <c r="D64" s="324"/>
      <c r="E64" s="526"/>
      <c r="H64" s="324"/>
      <c r="I64" s="324"/>
      <c r="J64" s="324"/>
      <c r="K64" s="324"/>
      <c r="L64" s="324"/>
      <c r="M64" s="324"/>
      <c r="Q64" s="324"/>
      <c r="R64" s="324"/>
      <c r="T64" s="526"/>
      <c r="V64" s="324"/>
      <c r="W64" s="324"/>
      <c r="Y64" s="324"/>
      <c r="Z64" s="324"/>
      <c r="AB64" s="324"/>
      <c r="AC64" s="324"/>
      <c r="AD64" s="324"/>
      <c r="AE64" s="525"/>
      <c r="AJ64" s="527"/>
      <c r="AK64" s="525"/>
    </row>
    <row r="65" spans="1:37" s="295" customFormat="1" ht="12" x14ac:dyDescent="0.2">
      <c r="A65" s="525" t="s">
        <v>905</v>
      </c>
      <c r="B65" s="295" t="s">
        <v>609</v>
      </c>
      <c r="C65" s="324"/>
      <c r="D65" s="324"/>
      <c r="E65" s="526"/>
      <c r="H65" s="324"/>
      <c r="I65" s="324"/>
      <c r="J65" s="324"/>
      <c r="K65" s="324"/>
      <c r="L65" s="324"/>
      <c r="M65" s="324"/>
      <c r="Q65" s="324"/>
      <c r="R65" s="324"/>
      <c r="T65" s="526"/>
      <c r="V65" s="324"/>
      <c r="W65" s="324"/>
      <c r="Y65" s="324"/>
      <c r="Z65" s="324"/>
      <c r="AB65" s="324"/>
      <c r="AC65" s="324"/>
      <c r="AD65" s="324"/>
      <c r="AE65" s="525"/>
      <c r="AJ65" s="527"/>
      <c r="AK65" s="525"/>
    </row>
    <row r="66" spans="1:37" s="295" customFormat="1" ht="12" x14ac:dyDescent="0.2">
      <c r="A66" s="525" t="s">
        <v>906</v>
      </c>
      <c r="B66" s="295" t="s">
        <v>513</v>
      </c>
      <c r="C66" s="324"/>
      <c r="D66" s="324"/>
      <c r="E66" s="526"/>
      <c r="H66" s="324"/>
      <c r="I66" s="324"/>
      <c r="J66" s="324"/>
      <c r="K66" s="324"/>
      <c r="L66" s="324"/>
      <c r="M66" s="324"/>
      <c r="Q66" s="324"/>
      <c r="R66" s="324"/>
      <c r="T66" s="526"/>
      <c r="V66" s="324"/>
      <c r="W66" s="324"/>
      <c r="Y66" s="324"/>
      <c r="Z66" s="324"/>
      <c r="AB66" s="324"/>
      <c r="AC66" s="324"/>
      <c r="AD66" s="324"/>
      <c r="AE66" s="525"/>
      <c r="AJ66" s="529"/>
      <c r="AK66" s="525"/>
    </row>
    <row r="67" spans="1:37" s="295" customFormat="1" ht="12" x14ac:dyDescent="0.2">
      <c r="A67" s="525" t="s">
        <v>907</v>
      </c>
      <c r="B67" s="295" t="s">
        <v>514</v>
      </c>
      <c r="C67" s="324"/>
      <c r="D67" s="324"/>
      <c r="E67" s="526"/>
      <c r="H67" s="324"/>
      <c r="I67" s="324"/>
      <c r="J67" s="324"/>
      <c r="K67" s="324"/>
      <c r="L67" s="324"/>
      <c r="M67" s="324"/>
      <c r="Q67" s="324"/>
      <c r="R67" s="324"/>
      <c r="T67" s="526"/>
      <c r="V67" s="324"/>
      <c r="W67" s="324"/>
      <c r="Y67" s="324"/>
      <c r="Z67" s="324"/>
      <c r="AB67" s="324"/>
      <c r="AC67" s="324"/>
      <c r="AD67" s="324"/>
      <c r="AE67" s="525"/>
      <c r="AJ67" s="529"/>
      <c r="AK67" s="525"/>
    </row>
    <row r="68" spans="1:37" s="295" customFormat="1" ht="12" x14ac:dyDescent="0.2">
      <c r="A68" s="525" t="s">
        <v>908</v>
      </c>
      <c r="B68" s="295" t="s">
        <v>422</v>
      </c>
      <c r="C68" s="324"/>
      <c r="D68" s="324"/>
      <c r="E68" s="526"/>
      <c r="H68" s="324"/>
      <c r="I68" s="324"/>
      <c r="J68" s="324"/>
      <c r="K68" s="324"/>
      <c r="L68" s="324"/>
      <c r="M68" s="324"/>
      <c r="Q68" s="324"/>
      <c r="R68" s="324"/>
      <c r="T68" s="526"/>
      <c r="V68" s="324"/>
      <c r="W68" s="324"/>
      <c r="Y68" s="324"/>
      <c r="Z68" s="324"/>
      <c r="AB68" s="324"/>
      <c r="AC68" s="324"/>
      <c r="AD68" s="324"/>
      <c r="AE68" s="525"/>
      <c r="AJ68" s="529"/>
      <c r="AK68" s="525"/>
    </row>
    <row r="69" spans="1:37" s="295" customFormat="1" ht="12" x14ac:dyDescent="0.2">
      <c r="A69" s="525" t="s">
        <v>909</v>
      </c>
      <c r="B69" s="295" t="s">
        <v>557</v>
      </c>
      <c r="C69" s="324"/>
      <c r="D69" s="324"/>
      <c r="E69" s="526"/>
      <c r="H69" s="324"/>
      <c r="I69" s="324"/>
      <c r="J69" s="324"/>
      <c r="K69" s="324"/>
      <c r="L69" s="324"/>
      <c r="M69" s="324"/>
      <c r="Q69" s="324"/>
      <c r="R69" s="324"/>
      <c r="T69" s="526"/>
      <c r="V69" s="324"/>
      <c r="W69" s="324"/>
      <c r="Y69" s="324"/>
      <c r="Z69" s="324"/>
      <c r="AB69" s="324"/>
      <c r="AC69" s="324"/>
      <c r="AD69" s="324"/>
      <c r="AE69" s="525"/>
      <c r="AJ69" s="527"/>
      <c r="AK69" s="525"/>
    </row>
    <row r="70" spans="1:37" s="295" customFormat="1" ht="12" x14ac:dyDescent="0.2">
      <c r="A70" s="525" t="s">
        <v>910</v>
      </c>
      <c r="B70" s="295" t="s">
        <v>571</v>
      </c>
      <c r="C70" s="324"/>
      <c r="D70" s="324"/>
      <c r="E70" s="526"/>
      <c r="H70" s="324"/>
      <c r="I70" s="324"/>
      <c r="J70" s="324"/>
      <c r="K70" s="324"/>
      <c r="L70" s="324"/>
      <c r="M70" s="324"/>
      <c r="Q70" s="324"/>
      <c r="R70" s="324"/>
      <c r="T70" s="526"/>
      <c r="V70" s="324"/>
      <c r="W70" s="324"/>
      <c r="Y70" s="324"/>
      <c r="Z70" s="324"/>
      <c r="AB70" s="324"/>
      <c r="AC70" s="324"/>
      <c r="AD70" s="324"/>
      <c r="AE70" s="525"/>
      <c r="AJ70" s="527"/>
      <c r="AK70" s="525"/>
    </row>
    <row r="71" spans="1:37" s="295" customFormat="1" ht="12" x14ac:dyDescent="0.2">
      <c r="A71" s="525" t="s">
        <v>911</v>
      </c>
      <c r="B71" s="295" t="s">
        <v>583</v>
      </c>
      <c r="C71" s="324"/>
      <c r="D71" s="324"/>
      <c r="E71" s="526"/>
      <c r="H71" s="324"/>
      <c r="I71" s="324"/>
      <c r="J71" s="324"/>
      <c r="K71" s="324"/>
      <c r="L71" s="324"/>
      <c r="M71" s="324"/>
      <c r="Q71" s="324"/>
      <c r="R71" s="324"/>
      <c r="T71" s="526"/>
      <c r="V71" s="324"/>
      <c r="W71" s="324"/>
      <c r="Y71" s="324"/>
      <c r="Z71" s="324"/>
      <c r="AB71" s="324"/>
      <c r="AC71" s="324"/>
      <c r="AD71" s="324"/>
      <c r="AE71" s="525"/>
      <c r="AJ71" s="538"/>
      <c r="AK71" s="525"/>
    </row>
    <row r="72" spans="1:37" s="295" customFormat="1" ht="12" x14ac:dyDescent="0.2">
      <c r="A72" s="525" t="s">
        <v>912</v>
      </c>
      <c r="B72" s="295" t="s">
        <v>496</v>
      </c>
      <c r="C72" s="324"/>
      <c r="D72" s="324"/>
      <c r="E72" s="526"/>
      <c r="H72" s="324"/>
      <c r="I72" s="324"/>
      <c r="J72" s="324"/>
      <c r="K72" s="324"/>
      <c r="L72" s="324"/>
      <c r="M72" s="324"/>
      <c r="Q72" s="324"/>
      <c r="R72" s="324"/>
      <c r="T72" s="526"/>
      <c r="V72" s="324"/>
      <c r="W72" s="324"/>
      <c r="Y72" s="324"/>
      <c r="Z72" s="324"/>
      <c r="AB72" s="324"/>
      <c r="AC72" s="324"/>
      <c r="AD72" s="324"/>
      <c r="AE72" s="525"/>
      <c r="AJ72" s="527"/>
      <c r="AK72" s="525"/>
    </row>
    <row r="73" spans="1:37" s="295" customFormat="1" ht="12" x14ac:dyDescent="0.2">
      <c r="A73" s="525" t="s">
        <v>913</v>
      </c>
      <c r="B73" s="295" t="s">
        <v>558</v>
      </c>
      <c r="C73" s="324"/>
      <c r="D73" s="324"/>
      <c r="E73" s="526"/>
      <c r="H73" s="324"/>
      <c r="I73" s="324"/>
      <c r="J73" s="324"/>
      <c r="K73" s="324"/>
      <c r="L73" s="324"/>
      <c r="M73" s="324"/>
      <c r="Q73" s="324"/>
      <c r="R73" s="324"/>
      <c r="T73" s="526"/>
      <c r="V73" s="324"/>
      <c r="W73" s="324"/>
      <c r="Y73" s="324"/>
      <c r="Z73" s="324"/>
      <c r="AB73" s="324"/>
      <c r="AC73" s="324"/>
      <c r="AD73" s="324"/>
      <c r="AE73" s="525"/>
      <c r="AJ73" s="527"/>
      <c r="AK73" s="525"/>
    </row>
    <row r="74" spans="1:37" s="295" customFormat="1" ht="12" x14ac:dyDescent="0.2">
      <c r="A74" s="525" t="s">
        <v>914</v>
      </c>
      <c r="B74" s="295" t="s">
        <v>362</v>
      </c>
      <c r="C74" s="324"/>
      <c r="D74" s="324"/>
      <c r="E74" s="526"/>
      <c r="H74" s="324"/>
      <c r="I74" s="324"/>
      <c r="J74" s="324"/>
      <c r="K74" s="324"/>
      <c r="L74" s="324"/>
      <c r="M74" s="324"/>
      <c r="Q74" s="324"/>
      <c r="R74" s="324"/>
      <c r="T74" s="526"/>
      <c r="V74" s="324"/>
      <c r="W74" s="324"/>
      <c r="Y74" s="324"/>
      <c r="Z74" s="324"/>
      <c r="AB74" s="324"/>
      <c r="AC74" s="324"/>
      <c r="AD74" s="324"/>
      <c r="AE74" s="525"/>
      <c r="AJ74" s="527"/>
      <c r="AK74" s="525"/>
    </row>
    <row r="75" spans="1:37" s="295" customFormat="1" ht="12" x14ac:dyDescent="0.2">
      <c r="A75" s="525" t="s">
        <v>915</v>
      </c>
      <c r="B75" s="295" t="s">
        <v>656</v>
      </c>
      <c r="C75" s="324"/>
      <c r="D75" s="324"/>
      <c r="E75" s="526"/>
      <c r="H75" s="324"/>
      <c r="I75" s="324"/>
      <c r="J75" s="324"/>
      <c r="K75" s="324"/>
      <c r="L75" s="324"/>
      <c r="M75" s="324"/>
      <c r="Q75" s="324"/>
      <c r="R75" s="324"/>
      <c r="T75" s="526"/>
      <c r="V75" s="324"/>
      <c r="W75" s="324"/>
      <c r="Y75" s="324"/>
      <c r="Z75" s="324"/>
      <c r="AB75" s="324"/>
      <c r="AC75" s="324"/>
      <c r="AD75" s="324"/>
      <c r="AE75" s="525"/>
      <c r="AJ75" s="527"/>
      <c r="AK75" s="525"/>
    </row>
    <row r="76" spans="1:37" s="295" customFormat="1" ht="12" x14ac:dyDescent="0.2">
      <c r="A76" s="540" t="s">
        <v>916</v>
      </c>
      <c r="B76" s="295" t="s">
        <v>387</v>
      </c>
      <c r="C76" s="324"/>
      <c r="D76" s="324"/>
      <c r="E76" s="526"/>
      <c r="H76" s="324"/>
      <c r="I76" s="324"/>
      <c r="J76" s="324"/>
      <c r="K76" s="324"/>
      <c r="L76" s="324"/>
      <c r="M76" s="324"/>
      <c r="Q76" s="324"/>
      <c r="R76" s="324"/>
      <c r="T76" s="526"/>
      <c r="V76" s="324"/>
      <c r="W76" s="324"/>
      <c r="Y76" s="324"/>
      <c r="Z76" s="324"/>
      <c r="AB76" s="324"/>
      <c r="AC76" s="324"/>
      <c r="AD76" s="324"/>
      <c r="AE76" s="525"/>
      <c r="AJ76" s="527"/>
      <c r="AK76" s="525"/>
    </row>
    <row r="77" spans="1:37" s="295" customFormat="1" ht="12" x14ac:dyDescent="0.2">
      <c r="A77" s="525" t="s">
        <v>917</v>
      </c>
      <c r="B77" s="295" t="s">
        <v>596</v>
      </c>
      <c r="C77" s="324"/>
      <c r="D77" s="324"/>
      <c r="E77" s="526"/>
      <c r="H77" s="324"/>
      <c r="I77" s="324"/>
      <c r="J77" s="324"/>
      <c r="K77" s="324"/>
      <c r="L77" s="324"/>
      <c r="M77" s="324"/>
      <c r="Q77" s="324"/>
      <c r="R77" s="324"/>
      <c r="T77" s="526"/>
      <c r="V77" s="324"/>
      <c r="W77" s="324"/>
      <c r="Y77" s="324"/>
      <c r="Z77" s="324"/>
      <c r="AB77" s="324"/>
      <c r="AC77" s="324"/>
      <c r="AD77" s="324"/>
      <c r="AE77" s="525"/>
      <c r="AJ77" s="527"/>
      <c r="AK77" s="525"/>
    </row>
    <row r="78" spans="1:37" s="295" customFormat="1" ht="12" x14ac:dyDescent="0.2">
      <c r="A78" s="525" t="s">
        <v>918</v>
      </c>
      <c r="B78" s="295" t="s">
        <v>466</v>
      </c>
      <c r="C78" s="324"/>
      <c r="D78" s="324"/>
      <c r="E78" s="526"/>
      <c r="H78" s="324"/>
      <c r="I78" s="324"/>
      <c r="J78" s="324"/>
      <c r="K78" s="324"/>
      <c r="L78" s="324"/>
      <c r="M78" s="324"/>
      <c r="Q78" s="324"/>
      <c r="R78" s="324"/>
      <c r="T78" s="526"/>
      <c r="V78" s="324"/>
      <c r="W78" s="324"/>
      <c r="Y78" s="324"/>
      <c r="Z78" s="324"/>
      <c r="AB78" s="324"/>
      <c r="AC78" s="324"/>
      <c r="AD78" s="324"/>
      <c r="AE78" s="525"/>
      <c r="AJ78" s="527"/>
      <c r="AK78" s="525"/>
    </row>
    <row r="79" spans="1:37" s="295" customFormat="1" ht="12" x14ac:dyDescent="0.2">
      <c r="A79" s="525" t="s">
        <v>919</v>
      </c>
      <c r="B79" s="295" t="s">
        <v>515</v>
      </c>
      <c r="C79" s="324"/>
      <c r="D79" s="324"/>
      <c r="E79" s="526"/>
      <c r="H79" s="324"/>
      <c r="I79" s="324"/>
      <c r="J79" s="324"/>
      <c r="K79" s="324"/>
      <c r="L79" s="324"/>
      <c r="M79" s="324"/>
      <c r="Q79" s="324"/>
      <c r="R79" s="324"/>
      <c r="T79" s="526"/>
      <c r="V79" s="324"/>
      <c r="W79" s="324"/>
      <c r="Y79" s="324"/>
      <c r="Z79" s="324"/>
      <c r="AB79" s="324"/>
      <c r="AC79" s="324"/>
      <c r="AD79" s="324"/>
      <c r="AE79" s="525"/>
      <c r="AJ79" s="529"/>
      <c r="AK79" s="525"/>
    </row>
    <row r="80" spans="1:37" s="295" customFormat="1" ht="12" x14ac:dyDescent="0.2">
      <c r="A80" s="525" t="s">
        <v>920</v>
      </c>
      <c r="B80" s="295" t="s">
        <v>516</v>
      </c>
      <c r="C80" s="324"/>
      <c r="D80" s="324"/>
      <c r="E80" s="526"/>
      <c r="H80" s="324"/>
      <c r="I80" s="324"/>
      <c r="J80" s="324"/>
      <c r="K80" s="324"/>
      <c r="L80" s="324"/>
      <c r="M80" s="324"/>
      <c r="Q80" s="324"/>
      <c r="R80" s="324"/>
      <c r="T80" s="526"/>
      <c r="V80" s="324"/>
      <c r="W80" s="324"/>
      <c r="Y80" s="324"/>
      <c r="Z80" s="324"/>
      <c r="AB80" s="324"/>
      <c r="AC80" s="324"/>
      <c r="AD80" s="324"/>
      <c r="AE80" s="525"/>
      <c r="AJ80" s="527"/>
      <c r="AK80" s="525"/>
    </row>
    <row r="81" spans="1:37" s="295" customFormat="1" ht="12" x14ac:dyDescent="0.2">
      <c r="A81" s="525" t="s">
        <v>921</v>
      </c>
      <c r="B81" s="295" t="s">
        <v>610</v>
      </c>
      <c r="C81" s="324"/>
      <c r="D81" s="324"/>
      <c r="E81" s="526"/>
      <c r="H81" s="324"/>
      <c r="I81" s="324"/>
      <c r="J81" s="324"/>
      <c r="K81" s="324"/>
      <c r="L81" s="324"/>
      <c r="M81" s="324"/>
      <c r="Q81" s="324"/>
      <c r="R81" s="324"/>
      <c r="T81" s="526"/>
      <c r="V81" s="324"/>
      <c r="W81" s="324"/>
      <c r="Y81" s="324"/>
      <c r="Z81" s="324"/>
      <c r="AB81" s="324"/>
      <c r="AC81" s="324"/>
      <c r="AD81" s="324"/>
      <c r="AE81" s="525"/>
      <c r="AJ81" s="527"/>
      <c r="AK81" s="525"/>
    </row>
    <row r="82" spans="1:37" s="295" customFormat="1" ht="12" x14ac:dyDescent="0.2">
      <c r="A82" s="525" t="s">
        <v>922</v>
      </c>
      <c r="B82" s="295" t="s">
        <v>363</v>
      </c>
      <c r="C82" s="324"/>
      <c r="D82" s="324"/>
      <c r="E82" s="526"/>
      <c r="H82" s="324"/>
      <c r="I82" s="324"/>
      <c r="J82" s="324"/>
      <c r="K82" s="324"/>
      <c r="L82" s="324"/>
      <c r="M82" s="324"/>
      <c r="Q82" s="324"/>
      <c r="R82" s="324"/>
      <c r="T82" s="526"/>
      <c r="V82" s="324"/>
      <c r="W82" s="324"/>
      <c r="Y82" s="324"/>
      <c r="Z82" s="324"/>
      <c r="AB82" s="324"/>
      <c r="AC82" s="324"/>
      <c r="AD82" s="324"/>
      <c r="AE82" s="525"/>
      <c r="AJ82" s="527"/>
      <c r="AK82" s="525"/>
    </row>
    <row r="83" spans="1:37" s="295" customFormat="1" ht="12" x14ac:dyDescent="0.2">
      <c r="A83" s="525" t="s">
        <v>923</v>
      </c>
      <c r="B83" s="295" t="s">
        <v>611</v>
      </c>
      <c r="C83" s="324"/>
      <c r="D83" s="324"/>
      <c r="E83" s="526"/>
      <c r="H83" s="324"/>
      <c r="I83" s="324"/>
      <c r="J83" s="324"/>
      <c r="K83" s="324"/>
      <c r="L83" s="324"/>
      <c r="M83" s="324"/>
      <c r="Q83" s="324"/>
      <c r="R83" s="324"/>
      <c r="T83" s="526"/>
      <c r="V83" s="324"/>
      <c r="W83" s="324"/>
      <c r="Y83" s="324"/>
      <c r="Z83" s="324"/>
      <c r="AB83" s="324"/>
      <c r="AC83" s="324"/>
      <c r="AD83" s="324"/>
      <c r="AE83" s="525"/>
      <c r="AJ83" s="527"/>
      <c r="AK83" s="525"/>
    </row>
    <row r="84" spans="1:37" s="295" customFormat="1" ht="12" x14ac:dyDescent="0.2">
      <c r="A84" s="525" t="s">
        <v>924</v>
      </c>
      <c r="B84" s="295" t="s">
        <v>443</v>
      </c>
      <c r="C84" s="324"/>
      <c r="D84" s="324"/>
      <c r="E84" s="526"/>
      <c r="H84" s="324"/>
      <c r="I84" s="324"/>
      <c r="J84" s="324"/>
      <c r="K84" s="324"/>
      <c r="L84" s="324"/>
      <c r="M84" s="324"/>
      <c r="Q84" s="324"/>
      <c r="R84" s="324"/>
      <c r="T84" s="526"/>
      <c r="V84" s="324"/>
      <c r="W84" s="324"/>
      <c r="Y84" s="324"/>
      <c r="Z84" s="324"/>
      <c r="AB84" s="324"/>
      <c r="AC84" s="324"/>
      <c r="AD84" s="324"/>
      <c r="AE84" s="525"/>
      <c r="AJ84" s="529"/>
      <c r="AK84" s="525"/>
    </row>
    <row r="85" spans="1:37" s="295" customFormat="1" ht="12" x14ac:dyDescent="0.2">
      <c r="A85" s="525" t="s">
        <v>925</v>
      </c>
      <c r="B85" s="295" t="s">
        <v>497</v>
      </c>
      <c r="C85" s="324"/>
      <c r="D85" s="324"/>
      <c r="E85" s="526"/>
      <c r="H85" s="324"/>
      <c r="I85" s="324"/>
      <c r="J85" s="324"/>
      <c r="K85" s="324"/>
      <c r="L85" s="324"/>
      <c r="M85" s="324"/>
      <c r="Q85" s="324"/>
      <c r="R85" s="324"/>
      <c r="T85" s="526"/>
      <c r="V85" s="324"/>
      <c r="W85" s="324"/>
      <c r="Y85" s="324"/>
      <c r="Z85" s="324"/>
      <c r="AB85" s="324"/>
      <c r="AC85" s="324"/>
      <c r="AD85" s="324"/>
      <c r="AE85" s="525"/>
      <c r="AJ85" s="527"/>
      <c r="AK85" s="525"/>
    </row>
    <row r="86" spans="1:37" s="295" customFormat="1" ht="12" x14ac:dyDescent="0.2">
      <c r="A86" s="525" t="s">
        <v>926</v>
      </c>
      <c r="B86" s="295" t="s">
        <v>388</v>
      </c>
      <c r="C86" s="324"/>
      <c r="D86" s="324"/>
      <c r="E86" s="526"/>
      <c r="H86" s="324"/>
      <c r="I86" s="324"/>
      <c r="J86" s="324"/>
      <c r="K86" s="324"/>
      <c r="L86" s="324"/>
      <c r="M86" s="324"/>
      <c r="Q86" s="324"/>
      <c r="R86" s="324"/>
      <c r="T86" s="526"/>
      <c r="V86" s="324"/>
      <c r="W86" s="324"/>
      <c r="Y86" s="324"/>
      <c r="Z86" s="324"/>
      <c r="AB86" s="324"/>
      <c r="AC86" s="324"/>
      <c r="AD86" s="324"/>
      <c r="AE86" s="525"/>
      <c r="AJ86" s="527"/>
      <c r="AK86" s="525"/>
    </row>
    <row r="87" spans="1:37" s="295" customFormat="1" ht="12" x14ac:dyDescent="0.2">
      <c r="A87" s="525" t="s">
        <v>927</v>
      </c>
      <c r="B87" s="295" t="s">
        <v>572</v>
      </c>
      <c r="C87" s="324"/>
      <c r="D87" s="324"/>
      <c r="E87" s="526"/>
      <c r="H87" s="324"/>
      <c r="I87" s="324"/>
      <c r="J87" s="324"/>
      <c r="K87" s="324"/>
      <c r="L87" s="324"/>
      <c r="M87" s="324"/>
      <c r="Q87" s="324"/>
      <c r="R87" s="324"/>
      <c r="T87" s="526"/>
      <c r="V87" s="324"/>
      <c r="W87" s="324"/>
      <c r="Y87" s="324"/>
      <c r="Z87" s="324"/>
      <c r="AB87" s="324"/>
      <c r="AC87" s="324"/>
      <c r="AD87" s="324"/>
      <c r="AE87" s="525"/>
      <c r="AJ87" s="527"/>
      <c r="AK87" s="525"/>
    </row>
    <row r="88" spans="1:37" s="295" customFormat="1" ht="12" x14ac:dyDescent="0.2">
      <c r="A88" s="525" t="s">
        <v>928</v>
      </c>
      <c r="B88" s="295" t="s">
        <v>629</v>
      </c>
      <c r="C88" s="324"/>
      <c r="D88" s="324"/>
      <c r="E88" s="526"/>
      <c r="H88" s="324"/>
      <c r="I88" s="324"/>
      <c r="J88" s="324"/>
      <c r="K88" s="324"/>
      <c r="L88" s="324"/>
      <c r="M88" s="324"/>
      <c r="Q88" s="324"/>
      <c r="R88" s="324"/>
      <c r="T88" s="526"/>
      <c r="V88" s="324"/>
      <c r="W88" s="324"/>
      <c r="Y88" s="324"/>
      <c r="Z88" s="324"/>
      <c r="AB88" s="324"/>
      <c r="AC88" s="324"/>
      <c r="AD88" s="324"/>
      <c r="AE88" s="525"/>
      <c r="AJ88" s="527"/>
      <c r="AK88" s="525"/>
    </row>
    <row r="89" spans="1:37" s="295" customFormat="1" ht="12" x14ac:dyDescent="0.2">
      <c r="A89" s="525" t="s">
        <v>929</v>
      </c>
      <c r="B89" s="295" t="s">
        <v>619</v>
      </c>
      <c r="C89" s="324"/>
      <c r="D89" s="324"/>
      <c r="E89" s="526"/>
      <c r="H89" s="324"/>
      <c r="I89" s="324"/>
      <c r="J89" s="324"/>
      <c r="K89" s="324"/>
      <c r="L89" s="324"/>
      <c r="M89" s="324"/>
      <c r="Q89" s="324"/>
      <c r="R89" s="324"/>
      <c r="T89" s="526"/>
      <c r="V89" s="324"/>
      <c r="W89" s="324"/>
      <c r="Y89" s="324"/>
      <c r="Z89" s="324"/>
      <c r="AB89" s="324"/>
      <c r="AC89" s="324"/>
      <c r="AD89" s="324"/>
      <c r="AE89" s="525"/>
      <c r="AJ89" s="527"/>
      <c r="AK89" s="525"/>
    </row>
    <row r="90" spans="1:37" s="295" customFormat="1" ht="12" x14ac:dyDescent="0.2">
      <c r="A90" s="525" t="s">
        <v>930</v>
      </c>
      <c r="B90" s="295" t="s">
        <v>517</v>
      </c>
      <c r="C90" s="324"/>
      <c r="D90" s="324"/>
      <c r="E90" s="526"/>
      <c r="H90" s="324"/>
      <c r="I90" s="324"/>
      <c r="J90" s="324"/>
      <c r="K90" s="324"/>
      <c r="L90" s="324"/>
      <c r="M90" s="324"/>
      <c r="Q90" s="324"/>
      <c r="R90" s="324"/>
      <c r="T90" s="526"/>
      <c r="V90" s="324"/>
      <c r="W90" s="324"/>
      <c r="Y90" s="324"/>
      <c r="Z90" s="324"/>
      <c r="AB90" s="324"/>
      <c r="AC90" s="324"/>
      <c r="AD90" s="324"/>
      <c r="AE90" s="525"/>
      <c r="AJ90" s="527"/>
      <c r="AK90" s="525"/>
    </row>
    <row r="91" spans="1:37" s="295" customFormat="1" ht="12" x14ac:dyDescent="0.2">
      <c r="A91" s="525" t="s">
        <v>931</v>
      </c>
      <c r="B91" s="295" t="s">
        <v>467</v>
      </c>
      <c r="C91" s="324"/>
      <c r="D91" s="324"/>
      <c r="E91" s="526"/>
      <c r="H91" s="324"/>
      <c r="I91" s="324"/>
      <c r="J91" s="324"/>
      <c r="K91" s="324"/>
      <c r="L91" s="324"/>
      <c r="M91" s="324"/>
      <c r="Q91" s="324"/>
      <c r="R91" s="324"/>
      <c r="T91" s="526"/>
      <c r="V91" s="324"/>
      <c r="W91" s="324"/>
      <c r="Y91" s="324"/>
      <c r="Z91" s="324"/>
      <c r="AB91" s="324"/>
      <c r="AC91" s="324"/>
      <c r="AD91" s="324"/>
      <c r="AE91" s="525"/>
      <c r="AJ91" s="527"/>
      <c r="AK91" s="525"/>
    </row>
    <row r="92" spans="1:37" s="295" customFormat="1" ht="12" x14ac:dyDescent="0.2">
      <c r="A92" s="525" t="s">
        <v>932</v>
      </c>
      <c r="B92" s="295" t="s">
        <v>468</v>
      </c>
      <c r="C92" s="324"/>
      <c r="D92" s="324"/>
      <c r="E92" s="526"/>
      <c r="H92" s="324"/>
      <c r="I92" s="324"/>
      <c r="J92" s="324"/>
      <c r="K92" s="324"/>
      <c r="L92" s="324"/>
      <c r="M92" s="324"/>
      <c r="Q92" s="324"/>
      <c r="R92" s="324"/>
      <c r="T92" s="526"/>
      <c r="V92" s="324"/>
      <c r="W92" s="324"/>
      <c r="Y92" s="324"/>
      <c r="Z92" s="324"/>
      <c r="AB92" s="324"/>
      <c r="AC92" s="324"/>
      <c r="AD92" s="324"/>
      <c r="AE92" s="525"/>
      <c r="AJ92" s="527"/>
      <c r="AK92" s="525"/>
    </row>
    <row r="93" spans="1:37" s="295" customFormat="1" ht="12" x14ac:dyDescent="0.2">
      <c r="A93" s="525" t="s">
        <v>933</v>
      </c>
      <c r="B93" s="295" t="s">
        <v>444</v>
      </c>
      <c r="C93" s="324"/>
      <c r="D93" s="324"/>
      <c r="E93" s="526"/>
      <c r="H93" s="324"/>
      <c r="I93" s="324"/>
      <c r="J93" s="324"/>
      <c r="K93" s="324"/>
      <c r="L93" s="324"/>
      <c r="M93" s="324"/>
      <c r="Q93" s="324"/>
      <c r="R93" s="324"/>
      <c r="T93" s="526"/>
      <c r="V93" s="324"/>
      <c r="W93" s="324"/>
      <c r="Y93" s="324"/>
      <c r="Z93" s="324"/>
      <c r="AB93" s="324"/>
      <c r="AC93" s="324"/>
      <c r="AD93" s="324"/>
      <c r="AE93" s="525"/>
      <c r="AJ93" s="529"/>
      <c r="AK93" s="525"/>
    </row>
    <row r="94" spans="1:37" s="295" customFormat="1" ht="12" x14ac:dyDescent="0.2">
      <c r="A94" s="525" t="s">
        <v>934</v>
      </c>
      <c r="B94" s="295" t="s">
        <v>469</v>
      </c>
      <c r="C94" s="324"/>
      <c r="D94" s="324"/>
      <c r="E94" s="526"/>
      <c r="H94" s="324"/>
      <c r="I94" s="324"/>
      <c r="J94" s="324"/>
      <c r="K94" s="324"/>
      <c r="L94" s="324"/>
      <c r="M94" s="324"/>
      <c r="Q94" s="324"/>
      <c r="R94" s="324"/>
      <c r="T94" s="526"/>
      <c r="V94" s="324"/>
      <c r="W94" s="324"/>
      <c r="Y94" s="324"/>
      <c r="Z94" s="324"/>
      <c r="AB94" s="324"/>
      <c r="AC94" s="324"/>
      <c r="AD94" s="324"/>
      <c r="AE94" s="525"/>
      <c r="AJ94" s="530"/>
      <c r="AK94" s="525"/>
    </row>
    <row r="95" spans="1:37" s="532" customFormat="1" ht="12" x14ac:dyDescent="0.2">
      <c r="A95" s="531" t="s">
        <v>935</v>
      </c>
      <c r="B95" s="532" t="s">
        <v>470</v>
      </c>
      <c r="C95" s="533"/>
      <c r="D95" s="533"/>
      <c r="E95" s="534"/>
      <c r="H95" s="533"/>
      <c r="I95" s="533"/>
      <c r="J95" s="533"/>
      <c r="K95" s="533"/>
      <c r="L95" s="533"/>
      <c r="M95" s="533"/>
      <c r="Q95" s="533"/>
      <c r="R95" s="533"/>
      <c r="T95" s="534"/>
      <c r="V95" s="533"/>
      <c r="W95" s="533"/>
      <c r="Y95" s="533"/>
      <c r="Z95" s="533"/>
      <c r="AB95" s="533"/>
      <c r="AC95" s="533"/>
      <c r="AD95" s="533"/>
      <c r="AE95" s="531"/>
      <c r="AJ95" s="535"/>
      <c r="AK95" s="531"/>
    </row>
    <row r="96" spans="1:37" s="532" customFormat="1" ht="12" x14ac:dyDescent="0.2">
      <c r="A96" s="531" t="s">
        <v>936</v>
      </c>
      <c r="B96" s="532" t="s">
        <v>657</v>
      </c>
      <c r="C96" s="533"/>
      <c r="D96" s="533"/>
      <c r="E96" s="534"/>
      <c r="H96" s="533"/>
      <c r="I96" s="533"/>
      <c r="J96" s="533"/>
      <c r="K96" s="533"/>
      <c r="L96" s="533"/>
      <c r="M96" s="533"/>
      <c r="Q96" s="533"/>
      <c r="R96" s="533"/>
      <c r="T96" s="534"/>
      <c r="V96" s="533"/>
      <c r="W96" s="533"/>
      <c r="Y96" s="533"/>
      <c r="Z96" s="533"/>
      <c r="AB96" s="533"/>
      <c r="AC96" s="533"/>
      <c r="AD96" s="533"/>
      <c r="AE96" s="531"/>
      <c r="AJ96" s="535"/>
      <c r="AK96" s="531"/>
    </row>
    <row r="97" spans="1:37" s="532" customFormat="1" ht="12" x14ac:dyDescent="0.2">
      <c r="A97" s="531" t="s">
        <v>937</v>
      </c>
      <c r="B97" s="532" t="s">
        <v>364</v>
      </c>
      <c r="C97" s="533"/>
      <c r="D97" s="533"/>
      <c r="E97" s="534"/>
      <c r="H97" s="533"/>
      <c r="I97" s="533"/>
      <c r="J97" s="533"/>
      <c r="K97" s="533"/>
      <c r="L97" s="533"/>
      <c r="M97" s="533"/>
      <c r="Q97" s="533"/>
      <c r="R97" s="533"/>
      <c r="T97" s="534"/>
      <c r="V97" s="533"/>
      <c r="W97" s="533"/>
      <c r="Y97" s="533"/>
      <c r="Z97" s="533"/>
      <c r="AB97" s="533"/>
      <c r="AC97" s="533"/>
      <c r="AD97" s="533"/>
      <c r="AE97" s="531"/>
      <c r="AJ97" s="541"/>
      <c r="AK97" s="531"/>
    </row>
    <row r="98" spans="1:37" s="532" customFormat="1" ht="12" x14ac:dyDescent="0.2">
      <c r="A98" s="531" t="s">
        <v>938</v>
      </c>
      <c r="B98" s="532" t="s">
        <v>423</v>
      </c>
      <c r="C98" s="533"/>
      <c r="D98" s="533"/>
      <c r="E98" s="534"/>
      <c r="H98" s="533"/>
      <c r="I98" s="533"/>
      <c r="J98" s="533"/>
      <c r="K98" s="533"/>
      <c r="L98" s="533"/>
      <c r="M98" s="533"/>
      <c r="Q98" s="533"/>
      <c r="R98" s="533"/>
      <c r="T98" s="534"/>
      <c r="V98" s="533"/>
      <c r="W98" s="533"/>
      <c r="Y98" s="533"/>
      <c r="Z98" s="533"/>
      <c r="AB98" s="533"/>
      <c r="AC98" s="533"/>
      <c r="AD98" s="533"/>
      <c r="AE98" s="531"/>
      <c r="AJ98" s="542"/>
      <c r="AK98" s="531"/>
    </row>
    <row r="99" spans="1:37" s="532" customFormat="1" ht="12" x14ac:dyDescent="0.2">
      <c r="A99" s="531" t="s">
        <v>939</v>
      </c>
      <c r="B99" s="532" t="s">
        <v>658</v>
      </c>
      <c r="C99" s="533"/>
      <c r="D99" s="533"/>
      <c r="E99" s="534"/>
      <c r="H99" s="533"/>
      <c r="I99" s="533"/>
      <c r="J99" s="533"/>
      <c r="K99" s="533"/>
      <c r="L99" s="533"/>
      <c r="M99" s="533"/>
      <c r="Q99" s="533"/>
      <c r="R99" s="533"/>
      <c r="T99" s="534"/>
      <c r="V99" s="533"/>
      <c r="W99" s="533"/>
      <c r="Y99" s="533"/>
      <c r="Z99" s="533"/>
      <c r="AB99" s="533"/>
      <c r="AC99" s="533"/>
      <c r="AD99" s="533"/>
      <c r="AE99" s="531"/>
      <c r="AJ99" s="535"/>
      <c r="AK99" s="531"/>
    </row>
    <row r="100" spans="1:37" s="532" customFormat="1" ht="12" x14ac:dyDescent="0.2">
      <c r="A100" s="531" t="s">
        <v>940</v>
      </c>
      <c r="B100" s="532" t="s">
        <v>440</v>
      </c>
      <c r="C100" s="533"/>
      <c r="D100" s="533"/>
      <c r="E100" s="534"/>
      <c r="H100" s="533"/>
      <c r="I100" s="533"/>
      <c r="J100" s="533"/>
      <c r="K100" s="533"/>
      <c r="L100" s="533"/>
      <c r="M100" s="533"/>
      <c r="Q100" s="533"/>
      <c r="R100" s="533"/>
      <c r="T100" s="534"/>
      <c r="V100" s="533"/>
      <c r="W100" s="533"/>
      <c r="Y100" s="533"/>
      <c r="Z100" s="533"/>
      <c r="AB100" s="533"/>
      <c r="AC100" s="533"/>
      <c r="AD100" s="533"/>
      <c r="AE100" s="531"/>
      <c r="AJ100" s="543"/>
      <c r="AK100" s="531"/>
    </row>
    <row r="101" spans="1:37" s="532" customFormat="1" ht="12" x14ac:dyDescent="0.2">
      <c r="A101" s="531" t="s">
        <v>941</v>
      </c>
      <c r="B101" s="532" t="s">
        <v>518</v>
      </c>
      <c r="C101" s="533"/>
      <c r="D101" s="533"/>
      <c r="E101" s="534"/>
      <c r="H101" s="533"/>
      <c r="I101" s="533"/>
      <c r="J101" s="533"/>
      <c r="K101" s="533"/>
      <c r="L101" s="533"/>
      <c r="M101" s="533"/>
      <c r="Q101" s="533"/>
      <c r="R101" s="533"/>
      <c r="T101" s="534"/>
      <c r="V101" s="533"/>
      <c r="W101" s="533"/>
      <c r="Y101" s="533"/>
      <c r="Z101" s="533"/>
      <c r="AB101" s="533"/>
      <c r="AC101" s="533"/>
      <c r="AD101" s="533"/>
      <c r="AE101" s="531"/>
      <c r="AJ101" s="535"/>
      <c r="AK101" s="531"/>
    </row>
    <row r="102" spans="1:37" s="532" customFormat="1" ht="12" x14ac:dyDescent="0.2">
      <c r="A102" s="531" t="s">
        <v>942</v>
      </c>
      <c r="B102" s="532" t="s">
        <v>455</v>
      </c>
      <c r="C102" s="533"/>
      <c r="D102" s="533"/>
      <c r="E102" s="534"/>
      <c r="H102" s="533"/>
      <c r="I102" s="533"/>
      <c r="J102" s="533"/>
      <c r="K102" s="533"/>
      <c r="L102" s="533"/>
      <c r="M102" s="533"/>
      <c r="Q102" s="533"/>
      <c r="R102" s="533"/>
      <c r="T102" s="534"/>
      <c r="V102" s="533"/>
      <c r="W102" s="533"/>
      <c r="Y102" s="533"/>
      <c r="Z102" s="533"/>
      <c r="AB102" s="533"/>
      <c r="AC102" s="533"/>
      <c r="AD102" s="533"/>
      <c r="AE102" s="531"/>
      <c r="AJ102" s="535"/>
      <c r="AK102" s="531"/>
    </row>
    <row r="103" spans="1:37" s="532" customFormat="1" ht="12" x14ac:dyDescent="0.2">
      <c r="A103" s="531" t="s">
        <v>943</v>
      </c>
      <c r="B103" s="532" t="s">
        <v>573</v>
      </c>
      <c r="C103" s="533"/>
      <c r="D103" s="533"/>
      <c r="E103" s="534"/>
      <c r="H103" s="533"/>
      <c r="I103" s="533"/>
      <c r="J103" s="533"/>
      <c r="K103" s="533"/>
      <c r="L103" s="533"/>
      <c r="M103" s="533"/>
      <c r="Q103" s="533"/>
      <c r="R103" s="533"/>
      <c r="T103" s="534"/>
      <c r="V103" s="533"/>
      <c r="W103" s="533"/>
      <c r="Y103" s="533"/>
      <c r="Z103" s="533"/>
      <c r="AB103" s="533"/>
      <c r="AC103" s="533"/>
      <c r="AD103" s="533"/>
      <c r="AE103" s="531"/>
      <c r="AJ103" s="535"/>
      <c r="AK103" s="531"/>
    </row>
    <row r="104" spans="1:37" s="532" customFormat="1" ht="12" x14ac:dyDescent="0.2">
      <c r="A104" s="531" t="s">
        <v>944</v>
      </c>
      <c r="B104" s="532" t="s">
        <v>456</v>
      </c>
      <c r="C104" s="533"/>
      <c r="D104" s="533"/>
      <c r="E104" s="534"/>
      <c r="H104" s="533"/>
      <c r="I104" s="533"/>
      <c r="J104" s="533"/>
      <c r="K104" s="533"/>
      <c r="L104" s="533"/>
      <c r="M104" s="533"/>
      <c r="Q104" s="533"/>
      <c r="R104" s="533"/>
      <c r="T104" s="534"/>
      <c r="V104" s="533"/>
      <c r="W104" s="533"/>
      <c r="Y104" s="533"/>
      <c r="Z104" s="533"/>
      <c r="AB104" s="533"/>
      <c r="AC104" s="533"/>
      <c r="AD104" s="533"/>
      <c r="AE104" s="531"/>
      <c r="AJ104" s="535"/>
      <c r="AK104" s="531"/>
    </row>
    <row r="105" spans="1:37" s="532" customFormat="1" ht="12" x14ac:dyDescent="0.2">
      <c r="A105" s="531" t="s">
        <v>945</v>
      </c>
      <c r="B105" s="532" t="s">
        <v>559</v>
      </c>
      <c r="C105" s="533"/>
      <c r="D105" s="533"/>
      <c r="E105" s="534"/>
      <c r="H105" s="533"/>
      <c r="I105" s="533"/>
      <c r="J105" s="533"/>
      <c r="K105" s="533"/>
      <c r="L105" s="533"/>
      <c r="M105" s="533"/>
      <c r="Q105" s="533"/>
      <c r="R105" s="533"/>
      <c r="T105" s="534"/>
      <c r="V105" s="533"/>
      <c r="W105" s="533"/>
      <c r="Y105" s="533"/>
      <c r="Z105" s="533"/>
      <c r="AB105" s="533"/>
      <c r="AC105" s="533"/>
      <c r="AD105" s="533"/>
      <c r="AE105" s="531"/>
      <c r="AJ105" s="535"/>
      <c r="AK105" s="531"/>
    </row>
    <row r="106" spans="1:37" s="532" customFormat="1" ht="12" x14ac:dyDescent="0.2">
      <c r="A106" s="531" t="s">
        <v>946</v>
      </c>
      <c r="B106" s="532" t="s">
        <v>397</v>
      </c>
      <c r="C106" s="533"/>
      <c r="D106" s="533"/>
      <c r="E106" s="534"/>
      <c r="H106" s="533"/>
      <c r="I106" s="533"/>
      <c r="J106" s="533"/>
      <c r="K106" s="533"/>
      <c r="L106" s="533"/>
      <c r="M106" s="533"/>
      <c r="Q106" s="533"/>
      <c r="R106" s="533"/>
      <c r="T106" s="534"/>
      <c r="V106" s="533"/>
      <c r="W106" s="533"/>
      <c r="Y106" s="533"/>
      <c r="Z106" s="533"/>
      <c r="AB106" s="533"/>
      <c r="AC106" s="533"/>
      <c r="AD106" s="533"/>
      <c r="AE106" s="531"/>
      <c r="AJ106" s="541"/>
      <c r="AK106" s="531"/>
    </row>
    <row r="107" spans="1:37" s="532" customFormat="1" ht="12" x14ac:dyDescent="0.2">
      <c r="A107" s="531" t="s">
        <v>947</v>
      </c>
      <c r="B107" s="532" t="s">
        <v>560</v>
      </c>
      <c r="C107" s="533"/>
      <c r="D107" s="533"/>
      <c r="E107" s="534"/>
      <c r="H107" s="533"/>
      <c r="I107" s="533"/>
      <c r="J107" s="533"/>
      <c r="K107" s="533"/>
      <c r="L107" s="533"/>
      <c r="M107" s="533"/>
      <c r="Q107" s="533"/>
      <c r="R107" s="533"/>
      <c r="T107" s="534"/>
      <c r="V107" s="533"/>
      <c r="W107" s="533"/>
      <c r="Y107" s="533"/>
      <c r="Z107" s="533"/>
      <c r="AB107" s="533"/>
      <c r="AC107" s="533"/>
      <c r="AD107" s="533"/>
      <c r="AE107" s="531"/>
      <c r="AJ107" s="535"/>
      <c r="AK107" s="531"/>
    </row>
    <row r="108" spans="1:37" s="532" customFormat="1" ht="12" x14ac:dyDescent="0.2">
      <c r="A108" s="531" t="s">
        <v>948</v>
      </c>
      <c r="B108" s="532" t="s">
        <v>406</v>
      </c>
      <c r="C108" s="533"/>
      <c r="D108" s="533"/>
      <c r="E108" s="534"/>
      <c r="H108" s="533"/>
      <c r="I108" s="533"/>
      <c r="J108" s="533"/>
      <c r="K108" s="533"/>
      <c r="L108" s="533"/>
      <c r="M108" s="533"/>
      <c r="Q108" s="533"/>
      <c r="R108" s="533"/>
      <c r="T108" s="534"/>
      <c r="V108" s="533"/>
      <c r="W108" s="533"/>
      <c r="Y108" s="533"/>
      <c r="Z108" s="533"/>
      <c r="AB108" s="533"/>
      <c r="AC108" s="533"/>
      <c r="AD108" s="533"/>
      <c r="AE108" s="531"/>
      <c r="AJ108" s="541"/>
      <c r="AK108" s="531"/>
    </row>
    <row r="109" spans="1:37" s="532" customFormat="1" ht="12" x14ac:dyDescent="0.2">
      <c r="A109" s="531" t="s">
        <v>949</v>
      </c>
      <c r="B109" s="532" t="s">
        <v>659</v>
      </c>
      <c r="C109" s="533"/>
      <c r="D109" s="533"/>
      <c r="E109" s="534"/>
      <c r="H109" s="533"/>
      <c r="I109" s="533"/>
      <c r="J109" s="533"/>
      <c r="K109" s="533"/>
      <c r="L109" s="533"/>
      <c r="M109" s="533"/>
      <c r="Q109" s="533"/>
      <c r="R109" s="533"/>
      <c r="T109" s="534"/>
      <c r="V109" s="533"/>
      <c r="W109" s="533"/>
      <c r="Y109" s="533"/>
      <c r="Z109" s="533"/>
      <c r="AB109" s="533"/>
      <c r="AC109" s="533"/>
      <c r="AD109" s="533"/>
      <c r="AE109" s="531"/>
      <c r="AJ109" s="535"/>
      <c r="AK109" s="531"/>
    </row>
    <row r="110" spans="1:37" s="532" customFormat="1" ht="12" x14ac:dyDescent="0.2">
      <c r="A110" s="531" t="s">
        <v>950</v>
      </c>
      <c r="B110" s="532" t="s">
        <v>471</v>
      </c>
      <c r="C110" s="533"/>
      <c r="D110" s="533"/>
      <c r="E110" s="534"/>
      <c r="H110" s="533"/>
      <c r="I110" s="533"/>
      <c r="J110" s="533"/>
      <c r="K110" s="533"/>
      <c r="L110" s="533"/>
      <c r="M110" s="533"/>
      <c r="Q110" s="533"/>
      <c r="R110" s="533"/>
      <c r="T110" s="534"/>
      <c r="V110" s="533"/>
      <c r="W110" s="533"/>
      <c r="Y110" s="533"/>
      <c r="Z110" s="533"/>
      <c r="AB110" s="533"/>
      <c r="AC110" s="533"/>
      <c r="AD110" s="533"/>
      <c r="AE110" s="531"/>
      <c r="AJ110" s="535"/>
      <c r="AK110" s="531"/>
    </row>
    <row r="111" spans="1:37" s="532" customFormat="1" ht="12" x14ac:dyDescent="0.2">
      <c r="A111" s="544" t="s">
        <v>951</v>
      </c>
      <c r="B111" s="517" t="s">
        <v>389</v>
      </c>
      <c r="C111" s="514"/>
      <c r="D111" s="514"/>
      <c r="E111" s="534"/>
      <c r="H111" s="533"/>
      <c r="I111" s="533"/>
      <c r="J111" s="533"/>
      <c r="K111" s="533"/>
      <c r="L111" s="533"/>
      <c r="M111" s="533"/>
      <c r="Q111" s="533"/>
      <c r="R111" s="533"/>
      <c r="T111" s="534"/>
      <c r="V111" s="533"/>
      <c r="W111" s="533"/>
      <c r="Y111" s="533"/>
      <c r="Z111" s="533"/>
      <c r="AB111" s="533"/>
      <c r="AC111" s="533"/>
      <c r="AD111" s="533"/>
      <c r="AE111" s="531"/>
      <c r="AJ111" s="543"/>
      <c r="AK111" s="531"/>
    </row>
    <row r="112" spans="1:37" s="532" customFormat="1" ht="12" x14ac:dyDescent="0.2">
      <c r="A112" s="531" t="s">
        <v>952</v>
      </c>
      <c r="B112" s="532" t="s">
        <v>620</v>
      </c>
      <c r="C112" s="533"/>
      <c r="D112" s="533"/>
      <c r="E112" s="534"/>
      <c r="H112" s="533"/>
      <c r="I112" s="533"/>
      <c r="J112" s="533"/>
      <c r="K112" s="533"/>
      <c r="L112" s="533"/>
      <c r="M112" s="533"/>
      <c r="Q112" s="533"/>
      <c r="R112" s="533"/>
      <c r="T112" s="534"/>
      <c r="V112" s="533"/>
      <c r="W112" s="533"/>
      <c r="Y112" s="533"/>
      <c r="Z112" s="533"/>
      <c r="AB112" s="533"/>
      <c r="AC112" s="533"/>
      <c r="AD112" s="533"/>
      <c r="AE112" s="531"/>
      <c r="AJ112" s="535"/>
      <c r="AK112" s="531"/>
    </row>
    <row r="113" spans="1:37" s="532" customFormat="1" ht="12" x14ac:dyDescent="0.2">
      <c r="A113" s="531" t="s">
        <v>953</v>
      </c>
      <c r="B113" s="532" t="s">
        <v>472</v>
      </c>
      <c r="C113" s="533"/>
      <c r="D113" s="533"/>
      <c r="E113" s="534"/>
      <c r="H113" s="533"/>
      <c r="I113" s="533"/>
      <c r="J113" s="533"/>
      <c r="K113" s="533"/>
      <c r="L113" s="533"/>
      <c r="M113" s="533"/>
      <c r="Q113" s="533"/>
      <c r="R113" s="533"/>
      <c r="T113" s="534"/>
      <c r="V113" s="533"/>
      <c r="W113" s="533"/>
      <c r="Y113" s="533"/>
      <c r="Z113" s="533"/>
      <c r="AB113" s="533"/>
      <c r="AC113" s="533"/>
      <c r="AD113" s="533"/>
      <c r="AE113" s="531"/>
      <c r="AJ113" s="535"/>
      <c r="AK113" s="531"/>
    </row>
    <row r="114" spans="1:37" s="532" customFormat="1" ht="12" x14ac:dyDescent="0.2">
      <c r="A114" s="531" t="s">
        <v>954</v>
      </c>
      <c r="B114" s="532" t="s">
        <v>561</v>
      </c>
      <c r="C114" s="533"/>
      <c r="D114" s="533"/>
      <c r="E114" s="534"/>
      <c r="H114" s="533"/>
      <c r="I114" s="533"/>
      <c r="J114" s="533"/>
      <c r="K114" s="533"/>
      <c r="L114" s="533"/>
      <c r="M114" s="533"/>
      <c r="Q114" s="533"/>
      <c r="R114" s="533"/>
      <c r="T114" s="534"/>
      <c r="V114" s="533"/>
      <c r="W114" s="533"/>
      <c r="Y114" s="533"/>
      <c r="Z114" s="533"/>
      <c r="AB114" s="533"/>
      <c r="AC114" s="533"/>
      <c r="AD114" s="533"/>
      <c r="AE114" s="531"/>
      <c r="AJ114" s="535"/>
      <c r="AK114" s="531"/>
    </row>
    <row r="115" spans="1:37" s="532" customFormat="1" ht="12" x14ac:dyDescent="0.2">
      <c r="A115" s="531" t="s">
        <v>955</v>
      </c>
      <c r="B115" s="532" t="s">
        <v>630</v>
      </c>
      <c r="C115" s="533"/>
      <c r="D115" s="533"/>
      <c r="E115" s="534"/>
      <c r="H115" s="533"/>
      <c r="I115" s="533"/>
      <c r="J115" s="533"/>
      <c r="K115" s="533"/>
      <c r="L115" s="533"/>
      <c r="M115" s="533"/>
      <c r="Q115" s="533"/>
      <c r="R115" s="533"/>
      <c r="T115" s="534"/>
      <c r="V115" s="533"/>
      <c r="W115" s="533"/>
      <c r="Y115" s="533"/>
      <c r="Z115" s="533"/>
      <c r="AB115" s="533"/>
      <c r="AC115" s="533"/>
      <c r="AD115" s="533"/>
      <c r="AE115" s="531"/>
      <c r="AJ115" s="535"/>
      <c r="AK115" s="531"/>
    </row>
    <row r="116" spans="1:37" s="532" customFormat="1" ht="12" x14ac:dyDescent="0.2">
      <c r="A116" s="531" t="s">
        <v>956</v>
      </c>
      <c r="B116" s="532" t="s">
        <v>574</v>
      </c>
      <c r="C116" s="533"/>
      <c r="D116" s="533"/>
      <c r="E116" s="534"/>
      <c r="H116" s="533"/>
      <c r="I116" s="533"/>
      <c r="J116" s="533"/>
      <c r="K116" s="533"/>
      <c r="L116" s="533"/>
      <c r="M116" s="533"/>
      <c r="Q116" s="533"/>
      <c r="R116" s="533"/>
      <c r="T116" s="534"/>
      <c r="V116" s="533"/>
      <c r="W116" s="533"/>
      <c r="Y116" s="533"/>
      <c r="Z116" s="533"/>
      <c r="AB116" s="533"/>
      <c r="AC116" s="533"/>
      <c r="AD116" s="533"/>
      <c r="AE116" s="531"/>
      <c r="AJ116" s="535"/>
      <c r="AK116" s="531"/>
    </row>
    <row r="117" spans="1:37" s="532" customFormat="1" ht="12" x14ac:dyDescent="0.2">
      <c r="A117" s="531" t="s">
        <v>957</v>
      </c>
      <c r="B117" s="532" t="s">
        <v>498</v>
      </c>
      <c r="C117" s="533"/>
      <c r="D117" s="533"/>
      <c r="E117" s="534"/>
      <c r="H117" s="533"/>
      <c r="I117" s="533"/>
      <c r="J117" s="533"/>
      <c r="K117" s="533"/>
      <c r="L117" s="533"/>
      <c r="M117" s="533"/>
      <c r="Q117" s="533"/>
      <c r="R117" s="533"/>
      <c r="T117" s="534"/>
      <c r="V117" s="533"/>
      <c r="W117" s="533"/>
      <c r="Y117" s="533"/>
      <c r="Z117" s="533"/>
      <c r="AB117" s="533"/>
      <c r="AC117" s="533"/>
      <c r="AD117" s="533"/>
      <c r="AE117" s="531"/>
      <c r="AJ117" s="535"/>
      <c r="AK117" s="531"/>
    </row>
    <row r="118" spans="1:37" s="532" customFormat="1" ht="12" x14ac:dyDescent="0.2">
      <c r="A118" s="531" t="s">
        <v>958</v>
      </c>
      <c r="B118" s="532" t="s">
        <v>584</v>
      </c>
      <c r="C118" s="533"/>
      <c r="D118" s="533"/>
      <c r="E118" s="534"/>
      <c r="H118" s="533"/>
      <c r="I118" s="533"/>
      <c r="J118" s="533"/>
      <c r="K118" s="533"/>
      <c r="L118" s="533"/>
      <c r="M118" s="533"/>
      <c r="Q118" s="533"/>
      <c r="R118" s="533"/>
      <c r="T118" s="534"/>
      <c r="V118" s="533"/>
      <c r="W118" s="533"/>
      <c r="Y118" s="533"/>
      <c r="Z118" s="533"/>
      <c r="AB118" s="533"/>
      <c r="AC118" s="533"/>
      <c r="AD118" s="533"/>
      <c r="AE118" s="531"/>
      <c r="AJ118" s="535"/>
      <c r="AK118" s="531"/>
    </row>
    <row r="119" spans="1:37" s="532" customFormat="1" ht="12" x14ac:dyDescent="0.2">
      <c r="A119" s="531" t="s">
        <v>959</v>
      </c>
      <c r="B119" s="532" t="s">
        <v>519</v>
      </c>
      <c r="C119" s="533"/>
      <c r="D119" s="533"/>
      <c r="E119" s="534"/>
      <c r="H119" s="533"/>
      <c r="I119" s="533"/>
      <c r="J119" s="533"/>
      <c r="K119" s="533"/>
      <c r="L119" s="533"/>
      <c r="M119" s="533"/>
      <c r="Q119" s="533"/>
      <c r="R119" s="533"/>
      <c r="T119" s="534"/>
      <c r="V119" s="533"/>
      <c r="W119" s="533"/>
      <c r="Y119" s="533"/>
      <c r="Z119" s="533"/>
      <c r="AB119" s="533"/>
      <c r="AC119" s="533"/>
      <c r="AD119" s="533"/>
      <c r="AE119" s="531"/>
      <c r="AJ119" s="543"/>
      <c r="AK119" s="531"/>
    </row>
    <row r="120" spans="1:37" s="532" customFormat="1" ht="12" x14ac:dyDescent="0.2">
      <c r="A120" s="531" t="s">
        <v>960</v>
      </c>
      <c r="B120" s="532" t="s">
        <v>473</v>
      </c>
      <c r="C120" s="533"/>
      <c r="D120" s="533"/>
      <c r="E120" s="534"/>
      <c r="H120" s="533"/>
      <c r="I120" s="533"/>
      <c r="J120" s="533"/>
      <c r="K120" s="533"/>
      <c r="L120" s="533"/>
      <c r="M120" s="533"/>
      <c r="Q120" s="533"/>
      <c r="R120" s="533"/>
      <c r="T120" s="534"/>
      <c r="V120" s="533"/>
      <c r="W120" s="533"/>
      <c r="Y120" s="533"/>
      <c r="Z120" s="533"/>
      <c r="AB120" s="533"/>
      <c r="AC120" s="533"/>
      <c r="AD120" s="533"/>
      <c r="AE120" s="531"/>
      <c r="AJ120" s="541"/>
      <c r="AK120" s="531"/>
    </row>
    <row r="121" spans="1:37" s="532" customFormat="1" ht="12" x14ac:dyDescent="0.2">
      <c r="A121" s="531" t="s">
        <v>961</v>
      </c>
      <c r="B121" s="532" t="s">
        <v>585</v>
      </c>
      <c r="C121" s="533"/>
      <c r="D121" s="533"/>
      <c r="E121" s="534"/>
      <c r="H121" s="533"/>
      <c r="I121" s="533"/>
      <c r="J121" s="533"/>
      <c r="K121" s="533"/>
      <c r="L121" s="533"/>
      <c r="M121" s="533"/>
      <c r="Q121" s="533"/>
      <c r="R121" s="533"/>
      <c r="T121" s="534"/>
      <c r="V121" s="533"/>
      <c r="W121" s="533"/>
      <c r="Y121" s="533"/>
      <c r="Z121" s="533"/>
      <c r="AB121" s="533"/>
      <c r="AC121" s="533"/>
      <c r="AD121" s="533"/>
      <c r="AE121" s="531"/>
      <c r="AJ121" s="535"/>
      <c r="AK121" s="531"/>
    </row>
    <row r="122" spans="1:37" s="532" customFormat="1" ht="12" x14ac:dyDescent="0.2">
      <c r="A122" s="531" t="s">
        <v>962</v>
      </c>
      <c r="B122" s="532" t="s">
        <v>499</v>
      </c>
      <c r="C122" s="533"/>
      <c r="D122" s="533"/>
      <c r="E122" s="534"/>
      <c r="H122" s="533"/>
      <c r="I122" s="533"/>
      <c r="J122" s="533"/>
      <c r="K122" s="533"/>
      <c r="L122" s="533"/>
      <c r="M122" s="533"/>
      <c r="Q122" s="533"/>
      <c r="R122" s="533"/>
      <c r="T122" s="534"/>
      <c r="V122" s="533"/>
      <c r="W122" s="533"/>
      <c r="Y122" s="533"/>
      <c r="Z122" s="533"/>
      <c r="AB122" s="533"/>
      <c r="AC122" s="533"/>
      <c r="AD122" s="533"/>
      <c r="AE122" s="531"/>
      <c r="AJ122" s="535"/>
      <c r="AK122" s="531"/>
    </row>
    <row r="123" spans="1:37" s="532" customFormat="1" ht="12" x14ac:dyDescent="0.2">
      <c r="A123" s="531" t="s">
        <v>963</v>
      </c>
      <c r="B123" s="532" t="s">
        <v>474</v>
      </c>
      <c r="C123" s="533"/>
      <c r="D123" s="533"/>
      <c r="E123" s="534"/>
      <c r="H123" s="533"/>
      <c r="I123" s="533"/>
      <c r="J123" s="533"/>
      <c r="K123" s="533"/>
      <c r="L123" s="533"/>
      <c r="M123" s="533"/>
      <c r="Q123" s="533"/>
      <c r="R123" s="533"/>
      <c r="T123" s="534"/>
      <c r="V123" s="533"/>
      <c r="W123" s="533"/>
      <c r="Y123" s="533"/>
      <c r="Z123" s="533"/>
      <c r="AB123" s="533"/>
      <c r="AC123" s="533"/>
      <c r="AD123" s="533"/>
      <c r="AE123" s="531"/>
      <c r="AJ123" s="535"/>
      <c r="AK123" s="531"/>
    </row>
    <row r="124" spans="1:37" s="532" customFormat="1" ht="12" x14ac:dyDescent="0.2">
      <c r="A124" s="531" t="s">
        <v>964</v>
      </c>
      <c r="B124" s="532" t="s">
        <v>575</v>
      </c>
      <c r="C124" s="533"/>
      <c r="D124" s="533"/>
      <c r="E124" s="534"/>
      <c r="H124" s="533"/>
      <c r="I124" s="533"/>
      <c r="J124" s="533"/>
      <c r="K124" s="533"/>
      <c r="L124" s="533"/>
      <c r="M124" s="533"/>
      <c r="Q124" s="533"/>
      <c r="R124" s="533"/>
      <c r="T124" s="534"/>
      <c r="V124" s="533"/>
      <c r="W124" s="533"/>
      <c r="Y124" s="533"/>
      <c r="Z124" s="533"/>
      <c r="AB124" s="533"/>
      <c r="AC124" s="533"/>
      <c r="AD124" s="533"/>
      <c r="AE124" s="531"/>
      <c r="AJ124" s="535"/>
      <c r="AK124" s="531"/>
    </row>
    <row r="125" spans="1:37" s="532" customFormat="1" ht="12" x14ac:dyDescent="0.2">
      <c r="A125" s="531" t="s">
        <v>965</v>
      </c>
      <c r="B125" s="532" t="s">
        <v>576</v>
      </c>
      <c r="C125" s="533"/>
      <c r="D125" s="533"/>
      <c r="E125" s="534"/>
      <c r="H125" s="533"/>
      <c r="I125" s="533"/>
      <c r="J125" s="533"/>
      <c r="K125" s="533"/>
      <c r="L125" s="533"/>
      <c r="M125" s="533"/>
      <c r="Q125" s="533"/>
      <c r="R125" s="533"/>
      <c r="T125" s="534"/>
      <c r="V125" s="533"/>
      <c r="W125" s="533"/>
      <c r="Y125" s="533"/>
      <c r="Z125" s="533"/>
      <c r="AB125" s="533"/>
      <c r="AC125" s="533"/>
      <c r="AD125" s="533"/>
      <c r="AE125" s="531"/>
      <c r="AJ125" s="535"/>
      <c r="AK125" s="531"/>
    </row>
    <row r="126" spans="1:37" s="532" customFormat="1" ht="12" x14ac:dyDescent="0.2">
      <c r="A126" s="531" t="s">
        <v>966</v>
      </c>
      <c r="B126" s="532" t="s">
        <v>597</v>
      </c>
      <c r="C126" s="533"/>
      <c r="D126" s="533"/>
      <c r="E126" s="534"/>
      <c r="H126" s="533"/>
      <c r="I126" s="533"/>
      <c r="J126" s="533"/>
      <c r="K126" s="533"/>
      <c r="L126" s="533"/>
      <c r="M126" s="533"/>
      <c r="Q126" s="533"/>
      <c r="R126" s="533"/>
      <c r="T126" s="534"/>
      <c r="V126" s="533"/>
      <c r="W126" s="533"/>
      <c r="Y126" s="533"/>
      <c r="Z126" s="533"/>
      <c r="AB126" s="533"/>
      <c r="AC126" s="533"/>
      <c r="AD126" s="533"/>
      <c r="AE126" s="531"/>
      <c r="AJ126" s="535"/>
      <c r="AK126" s="531"/>
    </row>
    <row r="127" spans="1:37" s="532" customFormat="1" ht="12" x14ac:dyDescent="0.2">
      <c r="A127" s="531" t="s">
        <v>967</v>
      </c>
      <c r="B127" s="532" t="s">
        <v>520</v>
      </c>
      <c r="C127" s="533"/>
      <c r="D127" s="533"/>
      <c r="E127" s="534"/>
      <c r="H127" s="533"/>
      <c r="I127" s="533"/>
      <c r="J127" s="533"/>
      <c r="K127" s="533"/>
      <c r="L127" s="533"/>
      <c r="M127" s="533"/>
      <c r="Q127" s="533"/>
      <c r="R127" s="533"/>
      <c r="T127" s="534"/>
      <c r="V127" s="533"/>
      <c r="W127" s="533"/>
      <c r="Y127" s="533"/>
      <c r="Z127" s="533"/>
      <c r="AB127" s="533"/>
      <c r="AC127" s="533"/>
      <c r="AD127" s="533"/>
      <c r="AE127" s="531"/>
      <c r="AJ127" s="535"/>
      <c r="AK127" s="531"/>
    </row>
    <row r="128" spans="1:37" s="532" customFormat="1" ht="12" x14ac:dyDescent="0.2">
      <c r="A128" s="531" t="s">
        <v>968</v>
      </c>
      <c r="B128" s="532" t="s">
        <v>433</v>
      </c>
      <c r="C128" s="533"/>
      <c r="D128" s="533"/>
      <c r="E128" s="534"/>
      <c r="H128" s="533"/>
      <c r="I128" s="533"/>
      <c r="J128" s="533"/>
      <c r="K128" s="533"/>
      <c r="L128" s="533"/>
      <c r="M128" s="533"/>
      <c r="Q128" s="533"/>
      <c r="R128" s="533"/>
      <c r="T128" s="534"/>
      <c r="V128" s="533"/>
      <c r="W128" s="533"/>
      <c r="Y128" s="533"/>
      <c r="Z128" s="533"/>
      <c r="AB128" s="533"/>
      <c r="AC128" s="533"/>
      <c r="AD128" s="533"/>
      <c r="AE128" s="531"/>
      <c r="AJ128" s="541"/>
      <c r="AK128" s="531"/>
    </row>
    <row r="129" spans="1:37" s="532" customFormat="1" ht="12" x14ac:dyDescent="0.2">
      <c r="A129" s="531" t="s">
        <v>969</v>
      </c>
      <c r="B129" s="532" t="s">
        <v>365</v>
      </c>
      <c r="C129" s="533"/>
      <c r="D129" s="533"/>
      <c r="E129" s="534"/>
      <c r="H129" s="533"/>
      <c r="I129" s="533"/>
      <c r="J129" s="533"/>
      <c r="K129" s="533"/>
      <c r="L129" s="533"/>
      <c r="M129" s="533"/>
      <c r="Q129" s="533"/>
      <c r="R129" s="533"/>
      <c r="T129" s="534"/>
      <c r="V129" s="533"/>
      <c r="W129" s="533"/>
      <c r="Y129" s="533"/>
      <c r="Z129" s="533"/>
      <c r="AB129" s="533"/>
      <c r="AC129" s="533"/>
      <c r="AD129" s="533"/>
      <c r="AE129" s="531"/>
      <c r="AJ129" s="535"/>
      <c r="AK129" s="531"/>
    </row>
    <row r="130" spans="1:37" s="532" customFormat="1" ht="12" x14ac:dyDescent="0.2">
      <c r="A130" s="531" t="s">
        <v>970</v>
      </c>
      <c r="B130" s="532" t="s">
        <v>521</v>
      </c>
      <c r="C130" s="533"/>
      <c r="D130" s="533"/>
      <c r="E130" s="534"/>
      <c r="H130" s="533"/>
      <c r="I130" s="533"/>
      <c r="J130" s="533"/>
      <c r="K130" s="533"/>
      <c r="L130" s="533"/>
      <c r="M130" s="533"/>
      <c r="Q130" s="533"/>
      <c r="R130" s="533"/>
      <c r="T130" s="534"/>
      <c r="V130" s="533"/>
      <c r="W130" s="533"/>
      <c r="Y130" s="533"/>
      <c r="Z130" s="533"/>
      <c r="AB130" s="533"/>
      <c r="AC130" s="533"/>
      <c r="AD130" s="533"/>
      <c r="AE130" s="531"/>
      <c r="AJ130" s="535"/>
      <c r="AK130" s="531"/>
    </row>
    <row r="131" spans="1:37" s="532" customFormat="1" ht="12" x14ac:dyDescent="0.2">
      <c r="A131" s="531" t="s">
        <v>971</v>
      </c>
      <c r="B131" s="532" t="s">
        <v>522</v>
      </c>
      <c r="C131" s="533"/>
      <c r="D131" s="533"/>
      <c r="E131" s="534"/>
      <c r="H131" s="533"/>
      <c r="I131" s="533"/>
      <c r="J131" s="533"/>
      <c r="K131" s="533"/>
      <c r="L131" s="533"/>
      <c r="M131" s="533"/>
      <c r="Q131" s="533"/>
      <c r="R131" s="533"/>
      <c r="T131" s="534"/>
      <c r="V131" s="533"/>
      <c r="W131" s="533"/>
      <c r="Y131" s="533"/>
      <c r="Z131" s="533"/>
      <c r="AB131" s="533"/>
      <c r="AC131" s="533"/>
      <c r="AD131" s="533"/>
      <c r="AE131" s="531"/>
      <c r="AJ131" s="541"/>
      <c r="AK131" s="531"/>
    </row>
    <row r="132" spans="1:37" s="532" customFormat="1" ht="12" x14ac:dyDescent="0.2">
      <c r="A132" s="531" t="s">
        <v>972</v>
      </c>
      <c r="B132" s="532" t="s">
        <v>577</v>
      </c>
      <c r="C132" s="533"/>
      <c r="D132" s="533"/>
      <c r="E132" s="534"/>
      <c r="H132" s="533"/>
      <c r="I132" s="533"/>
      <c r="J132" s="533"/>
      <c r="K132" s="533"/>
      <c r="L132" s="533"/>
      <c r="M132" s="533"/>
      <c r="Q132" s="533"/>
      <c r="R132" s="533"/>
      <c r="T132" s="534"/>
      <c r="V132" s="533"/>
      <c r="W132" s="533"/>
      <c r="Y132" s="533"/>
      <c r="Z132" s="533"/>
      <c r="AB132" s="533"/>
      <c r="AC132" s="533"/>
      <c r="AD132" s="533"/>
      <c r="AE132" s="531"/>
      <c r="AJ132" s="535"/>
      <c r="AK132" s="531"/>
    </row>
    <row r="133" spans="1:37" s="532" customFormat="1" ht="12" x14ac:dyDescent="0.2">
      <c r="A133" s="531" t="s">
        <v>973</v>
      </c>
      <c r="B133" s="532" t="s">
        <v>407</v>
      </c>
      <c r="C133" s="533"/>
      <c r="D133" s="533"/>
      <c r="E133" s="534"/>
      <c r="H133" s="533"/>
      <c r="I133" s="533"/>
      <c r="J133" s="533"/>
      <c r="K133" s="533"/>
      <c r="L133" s="533"/>
      <c r="M133" s="533"/>
      <c r="Q133" s="533"/>
      <c r="R133" s="533"/>
      <c r="T133" s="534"/>
      <c r="V133" s="533"/>
      <c r="W133" s="533"/>
      <c r="Y133" s="533"/>
      <c r="Z133" s="533"/>
      <c r="AB133" s="533"/>
      <c r="AC133" s="533"/>
      <c r="AD133" s="533"/>
      <c r="AE133" s="531"/>
      <c r="AJ133" s="535"/>
      <c r="AK133" s="531"/>
    </row>
    <row r="134" spans="1:37" s="532" customFormat="1" ht="12" x14ac:dyDescent="0.2">
      <c r="A134" s="531" t="s">
        <v>974</v>
      </c>
      <c r="B134" s="532" t="s">
        <v>434</v>
      </c>
      <c r="C134" s="533"/>
      <c r="D134" s="533"/>
      <c r="E134" s="534"/>
      <c r="H134" s="533"/>
      <c r="I134" s="533"/>
      <c r="J134" s="533"/>
      <c r="K134" s="533"/>
      <c r="L134" s="533"/>
      <c r="M134" s="533"/>
      <c r="Q134" s="533"/>
      <c r="R134" s="533"/>
      <c r="T134" s="534"/>
      <c r="V134" s="533"/>
      <c r="W134" s="533"/>
      <c r="Y134" s="533"/>
      <c r="Z134" s="533"/>
      <c r="AB134" s="533"/>
      <c r="AC134" s="533"/>
      <c r="AD134" s="533"/>
      <c r="AE134" s="531"/>
      <c r="AJ134" s="542"/>
      <c r="AK134" s="531"/>
    </row>
    <row r="135" spans="1:37" s="532" customFormat="1" ht="12" x14ac:dyDescent="0.2">
      <c r="A135" s="531" t="s">
        <v>975</v>
      </c>
      <c r="B135" s="532" t="s">
        <v>612</v>
      </c>
      <c r="C135" s="533"/>
      <c r="D135" s="533"/>
      <c r="E135" s="534"/>
      <c r="H135" s="533"/>
      <c r="I135" s="533"/>
      <c r="J135" s="533"/>
      <c r="K135" s="533"/>
      <c r="L135" s="533"/>
      <c r="M135" s="533"/>
      <c r="Q135" s="533"/>
      <c r="R135" s="533"/>
      <c r="T135" s="534"/>
      <c r="V135" s="533"/>
      <c r="W135" s="533"/>
      <c r="Y135" s="533"/>
      <c r="Z135" s="533"/>
      <c r="AB135" s="533"/>
      <c r="AC135" s="533"/>
      <c r="AD135" s="533"/>
      <c r="AE135" s="531"/>
      <c r="AJ135" s="535"/>
      <c r="AK135" s="531"/>
    </row>
    <row r="136" spans="1:37" s="532" customFormat="1" ht="12" x14ac:dyDescent="0.2">
      <c r="A136" s="531" t="s">
        <v>976</v>
      </c>
      <c r="B136" s="532" t="s">
        <v>578</v>
      </c>
      <c r="C136" s="533"/>
      <c r="D136" s="533"/>
      <c r="E136" s="534"/>
      <c r="H136" s="533"/>
      <c r="I136" s="533"/>
      <c r="J136" s="533"/>
      <c r="K136" s="533"/>
      <c r="L136" s="533"/>
      <c r="M136" s="533"/>
      <c r="Q136" s="533"/>
      <c r="R136" s="533"/>
      <c r="T136" s="534"/>
      <c r="V136" s="533"/>
      <c r="W136" s="533"/>
      <c r="Y136" s="533"/>
      <c r="Z136" s="533"/>
      <c r="AB136" s="533"/>
      <c r="AC136" s="533"/>
      <c r="AD136" s="533"/>
      <c r="AE136" s="531"/>
      <c r="AJ136" s="535"/>
      <c r="AK136" s="531"/>
    </row>
    <row r="137" spans="1:37" s="532" customFormat="1" ht="12" x14ac:dyDescent="0.2">
      <c r="A137" s="531" t="s">
        <v>977</v>
      </c>
      <c r="B137" s="532" t="s">
        <v>475</v>
      </c>
      <c r="C137" s="533"/>
      <c r="D137" s="533"/>
      <c r="E137" s="534"/>
      <c r="H137" s="533"/>
      <c r="I137" s="533"/>
      <c r="J137" s="533"/>
      <c r="K137" s="533"/>
      <c r="L137" s="533"/>
      <c r="M137" s="533"/>
      <c r="Q137" s="533"/>
      <c r="R137" s="533"/>
      <c r="T137" s="534"/>
      <c r="V137" s="533"/>
      <c r="W137" s="533"/>
      <c r="Y137" s="533"/>
      <c r="Z137" s="533"/>
      <c r="AB137" s="533"/>
      <c r="AC137" s="533"/>
      <c r="AD137" s="533"/>
      <c r="AE137" s="531"/>
      <c r="AJ137" s="535"/>
      <c r="AK137" s="531"/>
    </row>
    <row r="138" spans="1:37" s="532" customFormat="1" ht="12" x14ac:dyDescent="0.2">
      <c r="A138" s="531" t="s">
        <v>978</v>
      </c>
      <c r="B138" s="532" t="s">
        <v>598</v>
      </c>
      <c r="C138" s="533"/>
      <c r="D138" s="533"/>
      <c r="E138" s="534"/>
      <c r="H138" s="533"/>
      <c r="I138" s="533"/>
      <c r="J138" s="533"/>
      <c r="K138" s="533"/>
      <c r="L138" s="533"/>
      <c r="M138" s="533"/>
      <c r="Q138" s="533"/>
      <c r="R138" s="533"/>
      <c r="T138" s="534"/>
      <c r="V138" s="533"/>
      <c r="W138" s="533"/>
      <c r="Y138" s="533"/>
      <c r="Z138" s="533"/>
      <c r="AB138" s="533"/>
      <c r="AC138" s="533"/>
      <c r="AD138" s="533"/>
      <c r="AE138" s="531"/>
      <c r="AJ138" s="543"/>
      <c r="AK138" s="531"/>
    </row>
    <row r="139" spans="1:37" s="532" customFormat="1" ht="12" x14ac:dyDescent="0.2">
      <c r="A139" s="531" t="s">
        <v>979</v>
      </c>
      <c r="B139" s="532" t="s">
        <v>660</v>
      </c>
      <c r="C139" s="533"/>
      <c r="D139" s="533"/>
      <c r="E139" s="534"/>
      <c r="H139" s="533"/>
      <c r="I139" s="533"/>
      <c r="J139" s="533"/>
      <c r="K139" s="533"/>
      <c r="L139" s="533"/>
      <c r="M139" s="533"/>
      <c r="Q139" s="533"/>
      <c r="R139" s="533"/>
      <c r="T139" s="534"/>
      <c r="V139" s="533"/>
      <c r="W139" s="533"/>
      <c r="Y139" s="533"/>
      <c r="Z139" s="533"/>
      <c r="AB139" s="533"/>
      <c r="AC139" s="533"/>
      <c r="AD139" s="533"/>
      <c r="AE139" s="531"/>
      <c r="AJ139" s="535"/>
      <c r="AK139" s="531"/>
    </row>
    <row r="140" spans="1:37" s="532" customFormat="1" ht="12" x14ac:dyDescent="0.2">
      <c r="A140" s="531" t="s">
        <v>980</v>
      </c>
      <c r="B140" s="532" t="s">
        <v>476</v>
      </c>
      <c r="C140" s="533"/>
      <c r="D140" s="533"/>
      <c r="E140" s="534"/>
      <c r="H140" s="533"/>
      <c r="I140" s="533"/>
      <c r="J140" s="533"/>
      <c r="K140" s="533"/>
      <c r="L140" s="533"/>
      <c r="M140" s="533"/>
      <c r="Q140" s="533"/>
      <c r="R140" s="533"/>
      <c r="T140" s="534"/>
      <c r="V140" s="533"/>
      <c r="W140" s="533"/>
      <c r="Y140" s="533"/>
      <c r="Z140" s="533"/>
      <c r="AB140" s="533"/>
      <c r="AC140" s="533"/>
      <c r="AD140" s="533"/>
      <c r="AE140" s="531"/>
      <c r="AJ140" s="535"/>
      <c r="AK140" s="531"/>
    </row>
    <row r="141" spans="1:37" s="532" customFormat="1" ht="12" x14ac:dyDescent="0.2">
      <c r="A141" s="531" t="s">
        <v>981</v>
      </c>
      <c r="B141" s="532" t="s">
        <v>638</v>
      </c>
      <c r="C141" s="533"/>
      <c r="D141" s="533"/>
      <c r="E141" s="534"/>
      <c r="H141" s="533"/>
      <c r="I141" s="533"/>
      <c r="J141" s="533"/>
      <c r="K141" s="533"/>
      <c r="L141" s="533"/>
      <c r="M141" s="533"/>
      <c r="Q141" s="533"/>
      <c r="R141" s="533"/>
      <c r="T141" s="534"/>
      <c r="V141" s="533"/>
      <c r="W141" s="533"/>
      <c r="Y141" s="533"/>
      <c r="Z141" s="533"/>
      <c r="AB141" s="533"/>
      <c r="AC141" s="533"/>
      <c r="AD141" s="533"/>
      <c r="AE141" s="531"/>
      <c r="AJ141" s="535"/>
      <c r="AK141" s="531"/>
    </row>
    <row r="142" spans="1:37" s="532" customFormat="1" ht="12" x14ac:dyDescent="0.2">
      <c r="A142" s="531" t="s">
        <v>982</v>
      </c>
      <c r="B142" s="532" t="s">
        <v>523</v>
      </c>
      <c r="C142" s="533"/>
      <c r="D142" s="533"/>
      <c r="E142" s="534"/>
      <c r="H142" s="533"/>
      <c r="I142" s="533"/>
      <c r="J142" s="533"/>
      <c r="K142" s="533"/>
      <c r="L142" s="533"/>
      <c r="M142" s="533"/>
      <c r="Q142" s="533"/>
      <c r="R142" s="533"/>
      <c r="T142" s="534"/>
      <c r="V142" s="533"/>
      <c r="W142" s="533"/>
      <c r="Y142" s="533"/>
      <c r="Z142" s="533"/>
      <c r="AB142" s="533"/>
      <c r="AC142" s="533"/>
      <c r="AD142" s="533"/>
      <c r="AE142" s="531"/>
      <c r="AJ142" s="542"/>
      <c r="AK142" s="531"/>
    </row>
    <row r="143" spans="1:37" s="532" customFormat="1" ht="12" x14ac:dyDescent="0.2">
      <c r="A143" s="531" t="s">
        <v>983</v>
      </c>
      <c r="B143" s="532" t="s">
        <v>477</v>
      </c>
      <c r="C143" s="533"/>
      <c r="D143" s="533"/>
      <c r="E143" s="534"/>
      <c r="H143" s="533"/>
      <c r="I143" s="533"/>
      <c r="J143" s="533"/>
      <c r="K143" s="533"/>
      <c r="L143" s="533"/>
      <c r="M143" s="533"/>
      <c r="Q143" s="533"/>
      <c r="R143" s="533"/>
      <c r="T143" s="534"/>
      <c r="V143" s="533"/>
      <c r="W143" s="533"/>
      <c r="Y143" s="533"/>
      <c r="Z143" s="533"/>
      <c r="AB143" s="533"/>
      <c r="AC143" s="533"/>
      <c r="AD143" s="533"/>
      <c r="AE143" s="531"/>
      <c r="AJ143" s="535"/>
      <c r="AK143" s="531"/>
    </row>
    <row r="144" spans="1:37" s="532" customFormat="1" ht="12" x14ac:dyDescent="0.2">
      <c r="A144" s="531" t="s">
        <v>984</v>
      </c>
      <c r="B144" s="532" t="s">
        <v>599</v>
      </c>
      <c r="C144" s="533"/>
      <c r="D144" s="533"/>
      <c r="E144" s="534"/>
      <c r="H144" s="533"/>
      <c r="I144" s="533"/>
      <c r="J144" s="533"/>
      <c r="K144" s="533"/>
      <c r="L144" s="533"/>
      <c r="M144" s="533"/>
      <c r="Q144" s="533"/>
      <c r="R144" s="533"/>
      <c r="T144" s="534"/>
      <c r="V144" s="533"/>
      <c r="W144" s="533"/>
      <c r="Y144" s="533"/>
      <c r="Z144" s="533"/>
      <c r="AB144" s="533"/>
      <c r="AC144" s="533"/>
      <c r="AD144" s="533"/>
      <c r="AE144" s="531"/>
      <c r="AJ144" s="535"/>
      <c r="AK144" s="531"/>
    </row>
    <row r="145" spans="1:37" s="532" customFormat="1" ht="12" x14ac:dyDescent="0.2">
      <c r="A145" s="531" t="s">
        <v>985</v>
      </c>
      <c r="B145" s="532" t="s">
        <v>639</v>
      </c>
      <c r="C145" s="533"/>
      <c r="D145" s="533"/>
      <c r="E145" s="534"/>
      <c r="H145" s="533"/>
      <c r="I145" s="533"/>
      <c r="J145" s="533"/>
      <c r="K145" s="533"/>
      <c r="L145" s="533"/>
      <c r="M145" s="533"/>
      <c r="Q145" s="533"/>
      <c r="R145" s="533"/>
      <c r="T145" s="534"/>
      <c r="V145" s="533"/>
      <c r="W145" s="533"/>
      <c r="Y145" s="533"/>
      <c r="Z145" s="533"/>
      <c r="AB145" s="533"/>
      <c r="AC145" s="533"/>
      <c r="AD145" s="533"/>
      <c r="AE145" s="531"/>
      <c r="AJ145" s="535"/>
      <c r="AK145" s="531"/>
    </row>
    <row r="146" spans="1:37" s="532" customFormat="1" ht="12" x14ac:dyDescent="0.2">
      <c r="A146" s="531" t="s">
        <v>986</v>
      </c>
      <c r="B146" s="532" t="s">
        <v>524</v>
      </c>
      <c r="C146" s="533"/>
      <c r="D146" s="533"/>
      <c r="E146" s="534"/>
      <c r="H146" s="533"/>
      <c r="I146" s="533"/>
      <c r="J146" s="533"/>
      <c r="K146" s="533"/>
      <c r="L146" s="533"/>
      <c r="M146" s="533"/>
      <c r="Q146" s="533"/>
      <c r="R146" s="533"/>
      <c r="T146" s="534"/>
      <c r="V146" s="533"/>
      <c r="W146" s="533"/>
      <c r="Y146" s="533"/>
      <c r="Z146" s="533"/>
      <c r="AB146" s="533"/>
      <c r="AC146" s="533"/>
      <c r="AD146" s="533"/>
      <c r="AE146" s="531"/>
      <c r="AJ146" s="535"/>
      <c r="AK146" s="531"/>
    </row>
    <row r="147" spans="1:37" s="532" customFormat="1" ht="12" x14ac:dyDescent="0.2">
      <c r="A147" s="531" t="s">
        <v>987</v>
      </c>
      <c r="B147" s="532" t="s">
        <v>525</v>
      </c>
      <c r="C147" s="533"/>
      <c r="D147" s="533"/>
      <c r="E147" s="534"/>
      <c r="H147" s="533"/>
      <c r="I147" s="533"/>
      <c r="J147" s="533"/>
      <c r="K147" s="533"/>
      <c r="L147" s="533"/>
      <c r="M147" s="533"/>
      <c r="Q147" s="533"/>
      <c r="R147" s="533"/>
      <c r="T147" s="534"/>
      <c r="V147" s="533"/>
      <c r="W147" s="533"/>
      <c r="Y147" s="533"/>
      <c r="Z147" s="533"/>
      <c r="AB147" s="533"/>
      <c r="AC147" s="533"/>
      <c r="AD147" s="533"/>
      <c r="AE147" s="531"/>
      <c r="AJ147" s="542"/>
      <c r="AK147" s="531"/>
    </row>
    <row r="148" spans="1:37" s="532" customFormat="1" ht="12" x14ac:dyDescent="0.2">
      <c r="A148" s="531" t="s">
        <v>988</v>
      </c>
      <c r="B148" s="532" t="s">
        <v>435</v>
      </c>
      <c r="C148" s="533"/>
      <c r="D148" s="533"/>
      <c r="E148" s="534"/>
      <c r="H148" s="533"/>
      <c r="I148" s="533"/>
      <c r="J148" s="533"/>
      <c r="K148" s="533"/>
      <c r="L148" s="533"/>
      <c r="M148" s="533"/>
      <c r="Q148" s="533"/>
      <c r="R148" s="533"/>
      <c r="T148" s="534"/>
      <c r="V148" s="533"/>
      <c r="W148" s="533"/>
      <c r="Y148" s="533"/>
      <c r="Z148" s="533"/>
      <c r="AB148" s="533"/>
      <c r="AC148" s="533"/>
      <c r="AD148" s="533"/>
      <c r="AE148" s="531"/>
      <c r="AJ148" s="542"/>
      <c r="AK148" s="531"/>
    </row>
    <row r="149" spans="1:37" s="532" customFormat="1" ht="12" x14ac:dyDescent="0.2">
      <c r="A149" s="531" t="s">
        <v>989</v>
      </c>
      <c r="B149" s="532" t="s">
        <v>526</v>
      </c>
      <c r="C149" s="533"/>
      <c r="D149" s="533"/>
      <c r="E149" s="534"/>
      <c r="H149" s="533"/>
      <c r="I149" s="533"/>
      <c r="J149" s="533"/>
      <c r="K149" s="533"/>
      <c r="L149" s="533"/>
      <c r="M149" s="533"/>
      <c r="Q149" s="533"/>
      <c r="R149" s="533"/>
      <c r="T149" s="534"/>
      <c r="V149" s="533"/>
      <c r="W149" s="533"/>
      <c r="Y149" s="533"/>
      <c r="Z149" s="533"/>
      <c r="AB149" s="533"/>
      <c r="AC149" s="533"/>
      <c r="AD149" s="533"/>
      <c r="AE149" s="531"/>
      <c r="AJ149" s="535"/>
      <c r="AK149" s="531"/>
    </row>
    <row r="150" spans="1:37" s="532" customFormat="1" ht="12" x14ac:dyDescent="0.2">
      <c r="A150" s="531" t="s">
        <v>990</v>
      </c>
      <c r="B150" s="532" t="s">
        <v>408</v>
      </c>
      <c r="C150" s="533"/>
      <c r="D150" s="533"/>
      <c r="E150" s="534"/>
      <c r="H150" s="533"/>
      <c r="I150" s="533"/>
      <c r="J150" s="533"/>
      <c r="K150" s="533"/>
      <c r="L150" s="533"/>
      <c r="M150" s="533"/>
      <c r="Q150" s="533"/>
      <c r="R150" s="533"/>
      <c r="T150" s="534"/>
      <c r="V150" s="533"/>
      <c r="W150" s="533"/>
      <c r="Y150" s="533"/>
      <c r="Z150" s="533"/>
      <c r="AB150" s="533"/>
      <c r="AC150" s="533"/>
      <c r="AD150" s="533"/>
      <c r="AE150" s="531"/>
      <c r="AJ150" s="535"/>
      <c r="AK150" s="531"/>
    </row>
    <row r="151" spans="1:37" s="532" customFormat="1" ht="12" x14ac:dyDescent="0.2">
      <c r="A151" s="531" t="s">
        <v>991</v>
      </c>
      <c r="B151" s="532" t="s">
        <v>600</v>
      </c>
      <c r="C151" s="533"/>
      <c r="D151" s="533"/>
      <c r="E151" s="534"/>
      <c r="H151" s="533"/>
      <c r="I151" s="533"/>
      <c r="J151" s="533"/>
      <c r="K151" s="533"/>
      <c r="L151" s="533"/>
      <c r="M151" s="533"/>
      <c r="Q151" s="533"/>
      <c r="R151" s="533"/>
      <c r="T151" s="534"/>
      <c r="V151" s="533"/>
      <c r="W151" s="533"/>
      <c r="Y151" s="533"/>
      <c r="Z151" s="533"/>
      <c r="AB151" s="533"/>
      <c r="AC151" s="533"/>
      <c r="AD151" s="533"/>
      <c r="AE151" s="531"/>
      <c r="AJ151" s="535"/>
      <c r="AK151" s="531"/>
    </row>
    <row r="152" spans="1:37" s="532" customFormat="1" ht="12" x14ac:dyDescent="0.2">
      <c r="A152" s="531" t="s">
        <v>992</v>
      </c>
      <c r="B152" s="532" t="s">
        <v>409</v>
      </c>
      <c r="C152" s="533"/>
      <c r="D152" s="533"/>
      <c r="E152" s="534"/>
      <c r="H152" s="533"/>
      <c r="I152" s="533"/>
      <c r="J152" s="533"/>
      <c r="K152" s="533"/>
      <c r="L152" s="533"/>
      <c r="M152" s="533"/>
      <c r="Q152" s="533"/>
      <c r="R152" s="533"/>
      <c r="T152" s="534"/>
      <c r="V152" s="533"/>
      <c r="W152" s="533"/>
      <c r="Y152" s="533"/>
      <c r="Z152" s="533"/>
      <c r="AB152" s="533"/>
      <c r="AC152" s="533"/>
      <c r="AD152" s="533"/>
      <c r="AE152" s="531"/>
      <c r="AJ152" s="535"/>
      <c r="AK152" s="531"/>
    </row>
    <row r="153" spans="1:37" s="532" customFormat="1" ht="12" x14ac:dyDescent="0.2">
      <c r="A153" s="531" t="s">
        <v>993</v>
      </c>
      <c r="B153" s="532" t="s">
        <v>424</v>
      </c>
      <c r="C153" s="533"/>
      <c r="D153" s="533"/>
      <c r="E153" s="534"/>
      <c r="H153" s="533"/>
      <c r="I153" s="533"/>
      <c r="J153" s="533"/>
      <c r="K153" s="533"/>
      <c r="L153" s="533"/>
      <c r="M153" s="533"/>
      <c r="Q153" s="533"/>
      <c r="R153" s="533"/>
      <c r="T153" s="534"/>
      <c r="V153" s="533"/>
      <c r="W153" s="533"/>
      <c r="Y153" s="533"/>
      <c r="Z153" s="533"/>
      <c r="AB153" s="533"/>
      <c r="AC153" s="533"/>
      <c r="AD153" s="533"/>
      <c r="AE153" s="531"/>
      <c r="AJ153" s="535"/>
      <c r="AK153" s="531"/>
    </row>
    <row r="154" spans="1:37" s="532" customFormat="1" ht="12" x14ac:dyDescent="0.2">
      <c r="A154" s="531" t="s">
        <v>994</v>
      </c>
      <c r="B154" s="532" t="s">
        <v>527</v>
      </c>
      <c r="C154" s="533"/>
      <c r="D154" s="533"/>
      <c r="E154" s="534"/>
      <c r="H154" s="533"/>
      <c r="I154" s="533"/>
      <c r="J154" s="533"/>
      <c r="K154" s="533"/>
      <c r="L154" s="533"/>
      <c r="M154" s="533"/>
      <c r="Q154" s="533"/>
      <c r="R154" s="533"/>
      <c r="T154" s="534"/>
      <c r="V154" s="533"/>
      <c r="W154" s="533"/>
      <c r="Y154" s="533"/>
      <c r="Z154" s="533"/>
      <c r="AB154" s="533"/>
      <c r="AC154" s="533"/>
      <c r="AD154" s="533"/>
      <c r="AE154" s="531"/>
      <c r="AJ154" s="535"/>
      <c r="AK154" s="531"/>
    </row>
    <row r="155" spans="1:37" s="532" customFormat="1" ht="12" x14ac:dyDescent="0.2">
      <c r="A155" s="531" t="s">
        <v>995</v>
      </c>
      <c r="B155" s="532" t="s">
        <v>562</v>
      </c>
      <c r="C155" s="533"/>
      <c r="D155" s="533"/>
      <c r="E155" s="534"/>
      <c r="H155" s="533"/>
      <c r="I155" s="533"/>
      <c r="J155" s="533"/>
      <c r="K155" s="533"/>
      <c r="L155" s="533"/>
      <c r="M155" s="533"/>
      <c r="Q155" s="533"/>
      <c r="R155" s="533"/>
      <c r="T155" s="534"/>
      <c r="V155" s="533"/>
      <c r="W155" s="533"/>
      <c r="Y155" s="533"/>
      <c r="Z155" s="533"/>
      <c r="AB155" s="533"/>
      <c r="AC155" s="533"/>
      <c r="AD155" s="533"/>
      <c r="AE155" s="531"/>
      <c r="AJ155" s="535"/>
      <c r="AK155" s="531"/>
    </row>
    <row r="156" spans="1:37" s="532" customFormat="1" ht="12" x14ac:dyDescent="0.2">
      <c r="A156" s="531" t="s">
        <v>996</v>
      </c>
      <c r="B156" s="532" t="s">
        <v>528</v>
      </c>
      <c r="C156" s="533"/>
      <c r="D156" s="533"/>
      <c r="E156" s="534"/>
      <c r="H156" s="533"/>
      <c r="I156" s="533"/>
      <c r="J156" s="533"/>
      <c r="K156" s="533"/>
      <c r="L156" s="533"/>
      <c r="M156" s="533"/>
      <c r="Q156" s="533"/>
      <c r="R156" s="533"/>
      <c r="T156" s="534"/>
      <c r="V156" s="533"/>
      <c r="W156" s="533"/>
      <c r="Y156" s="533"/>
      <c r="Z156" s="533"/>
      <c r="AB156" s="533"/>
      <c r="AC156" s="533"/>
      <c r="AD156" s="533"/>
      <c r="AE156" s="531"/>
      <c r="AJ156" s="542"/>
      <c r="AK156" s="531"/>
    </row>
    <row r="157" spans="1:37" s="532" customFormat="1" ht="12" x14ac:dyDescent="0.2">
      <c r="A157" s="531" t="s">
        <v>997</v>
      </c>
      <c r="B157" s="532" t="s">
        <v>445</v>
      </c>
      <c r="C157" s="533"/>
      <c r="D157" s="533"/>
      <c r="E157" s="534"/>
      <c r="H157" s="533"/>
      <c r="I157" s="533"/>
      <c r="J157" s="533"/>
      <c r="K157" s="533"/>
      <c r="L157" s="533"/>
      <c r="M157" s="533"/>
      <c r="Q157" s="533"/>
      <c r="R157" s="533"/>
      <c r="T157" s="534"/>
      <c r="V157" s="533"/>
      <c r="W157" s="533"/>
      <c r="Y157" s="533"/>
      <c r="Z157" s="533"/>
      <c r="AB157" s="533"/>
      <c r="AC157" s="533"/>
      <c r="AD157" s="533"/>
      <c r="AE157" s="531"/>
      <c r="AJ157" s="542"/>
      <c r="AK157" s="531"/>
    </row>
    <row r="158" spans="1:37" s="532" customFormat="1" ht="12" x14ac:dyDescent="0.2">
      <c r="A158" s="531" t="s">
        <v>998</v>
      </c>
      <c r="B158" s="532" t="s">
        <v>446</v>
      </c>
      <c r="C158" s="533"/>
      <c r="D158" s="533"/>
      <c r="E158" s="534"/>
      <c r="H158" s="533"/>
      <c r="I158" s="533"/>
      <c r="J158" s="533"/>
      <c r="K158" s="533"/>
      <c r="L158" s="533"/>
      <c r="M158" s="533"/>
      <c r="Q158" s="533"/>
      <c r="R158" s="533"/>
      <c r="T158" s="534"/>
      <c r="V158" s="533"/>
      <c r="W158" s="533"/>
      <c r="Y158" s="533"/>
      <c r="Z158" s="533"/>
      <c r="AB158" s="533"/>
      <c r="AC158" s="533"/>
      <c r="AD158" s="533"/>
      <c r="AE158" s="531"/>
      <c r="AJ158" s="542"/>
      <c r="AK158" s="531"/>
    </row>
    <row r="159" spans="1:37" s="532" customFormat="1" ht="12" x14ac:dyDescent="0.2">
      <c r="A159" s="531" t="s">
        <v>999</v>
      </c>
      <c r="B159" s="532" t="s">
        <v>366</v>
      </c>
      <c r="C159" s="533"/>
      <c r="D159" s="533"/>
      <c r="E159" s="534"/>
      <c r="H159" s="533"/>
      <c r="I159" s="533"/>
      <c r="J159" s="533"/>
      <c r="K159" s="533"/>
      <c r="L159" s="533"/>
      <c r="M159" s="533"/>
      <c r="Q159" s="533"/>
      <c r="R159" s="533"/>
      <c r="T159" s="534"/>
      <c r="V159" s="533"/>
      <c r="W159" s="533"/>
      <c r="Y159" s="533"/>
      <c r="Z159" s="533"/>
      <c r="AB159" s="533"/>
      <c r="AC159" s="533"/>
      <c r="AD159" s="533"/>
      <c r="AE159" s="531"/>
      <c r="AJ159" s="541"/>
      <c r="AK159" s="531"/>
    </row>
    <row r="160" spans="1:37" s="532" customFormat="1" ht="12" x14ac:dyDescent="0.2">
      <c r="A160" s="531" t="s">
        <v>1000</v>
      </c>
      <c r="B160" s="532" t="s">
        <v>579</v>
      </c>
      <c r="C160" s="533"/>
      <c r="D160" s="533"/>
      <c r="E160" s="534"/>
      <c r="H160" s="533"/>
      <c r="I160" s="533"/>
      <c r="J160" s="533"/>
      <c r="K160" s="533"/>
      <c r="L160" s="533"/>
      <c r="M160" s="533"/>
      <c r="Q160" s="533"/>
      <c r="R160" s="533"/>
      <c r="T160" s="534"/>
      <c r="V160" s="533"/>
      <c r="W160" s="533"/>
      <c r="Y160" s="533"/>
      <c r="Z160" s="533"/>
      <c r="AB160" s="533"/>
      <c r="AC160" s="533"/>
      <c r="AD160" s="533"/>
      <c r="AE160" s="531"/>
      <c r="AJ160" s="535"/>
      <c r="AK160" s="531"/>
    </row>
    <row r="161" spans="1:37" s="532" customFormat="1" ht="12" x14ac:dyDescent="0.2">
      <c r="A161" s="531" t="s">
        <v>1001</v>
      </c>
      <c r="B161" s="532" t="s">
        <v>586</v>
      </c>
      <c r="C161" s="533"/>
      <c r="D161" s="533"/>
      <c r="E161" s="534"/>
      <c r="H161" s="533"/>
      <c r="I161" s="533"/>
      <c r="J161" s="533"/>
      <c r="K161" s="533"/>
      <c r="L161" s="533"/>
      <c r="M161" s="533"/>
      <c r="Q161" s="533"/>
      <c r="R161" s="533"/>
      <c r="T161" s="534"/>
      <c r="V161" s="533"/>
      <c r="W161" s="533"/>
      <c r="Y161" s="533"/>
      <c r="Z161" s="533"/>
      <c r="AB161" s="533"/>
      <c r="AC161" s="533"/>
      <c r="AD161" s="533"/>
      <c r="AE161" s="531"/>
      <c r="AJ161" s="543"/>
      <c r="AK161" s="531"/>
    </row>
    <row r="162" spans="1:37" s="532" customFormat="1" ht="12" x14ac:dyDescent="0.2">
      <c r="A162" s="531" t="s">
        <v>1002</v>
      </c>
      <c r="B162" s="532" t="s">
        <v>613</v>
      </c>
      <c r="C162" s="533"/>
      <c r="D162" s="533"/>
      <c r="E162" s="534"/>
      <c r="H162" s="533"/>
      <c r="I162" s="533"/>
      <c r="J162" s="533"/>
      <c r="K162" s="533"/>
      <c r="L162" s="533"/>
      <c r="M162" s="533"/>
      <c r="Q162" s="533"/>
      <c r="R162" s="533"/>
      <c r="T162" s="534"/>
      <c r="V162" s="533"/>
      <c r="W162" s="533"/>
      <c r="Y162" s="533"/>
      <c r="Z162" s="533"/>
      <c r="AB162" s="533"/>
      <c r="AC162" s="533"/>
      <c r="AD162" s="533"/>
      <c r="AE162" s="531"/>
      <c r="AJ162" s="542"/>
      <c r="AK162" s="531"/>
    </row>
    <row r="163" spans="1:37" s="532" customFormat="1" ht="12" x14ac:dyDescent="0.2">
      <c r="A163" s="531" t="s">
        <v>1003</v>
      </c>
      <c r="B163" s="532" t="s">
        <v>640</v>
      </c>
      <c r="C163" s="533"/>
      <c r="D163" s="533"/>
      <c r="E163" s="534"/>
      <c r="H163" s="533"/>
      <c r="I163" s="533"/>
      <c r="J163" s="533"/>
      <c r="K163" s="533"/>
      <c r="L163" s="533"/>
      <c r="M163" s="533"/>
      <c r="Q163" s="533"/>
      <c r="R163" s="533"/>
      <c r="T163" s="534"/>
      <c r="V163" s="533"/>
      <c r="W163" s="533"/>
      <c r="Y163" s="533"/>
      <c r="Z163" s="533"/>
      <c r="AB163" s="533"/>
      <c r="AC163" s="533"/>
      <c r="AD163" s="533"/>
      <c r="AE163" s="531"/>
      <c r="AJ163" s="535"/>
      <c r="AK163" s="531"/>
    </row>
    <row r="164" spans="1:37" s="532" customFormat="1" ht="12" x14ac:dyDescent="0.2">
      <c r="A164" s="531" t="s">
        <v>1004</v>
      </c>
      <c r="B164" s="532" t="s">
        <v>410</v>
      </c>
      <c r="C164" s="533"/>
      <c r="D164" s="533"/>
      <c r="E164" s="534"/>
      <c r="H164" s="533"/>
      <c r="I164" s="533"/>
      <c r="J164" s="533"/>
      <c r="K164" s="533"/>
      <c r="L164" s="533"/>
      <c r="M164" s="533"/>
      <c r="Q164" s="533"/>
      <c r="R164" s="533"/>
      <c r="T164" s="534"/>
      <c r="V164" s="533"/>
      <c r="W164" s="533"/>
      <c r="Y164" s="533"/>
      <c r="Z164" s="533"/>
      <c r="AB164" s="533"/>
      <c r="AC164" s="533"/>
      <c r="AD164" s="533"/>
      <c r="AE164" s="531"/>
      <c r="AJ164" s="535"/>
      <c r="AK164" s="531"/>
    </row>
    <row r="165" spans="1:37" s="532" customFormat="1" ht="12" x14ac:dyDescent="0.2">
      <c r="A165" s="531" t="s">
        <v>1005</v>
      </c>
      <c r="B165" s="532" t="s">
        <v>367</v>
      </c>
      <c r="C165" s="533"/>
      <c r="D165" s="533"/>
      <c r="E165" s="534"/>
      <c r="H165" s="533"/>
      <c r="I165" s="533"/>
      <c r="J165" s="533"/>
      <c r="K165" s="533"/>
      <c r="L165" s="533"/>
      <c r="M165" s="533"/>
      <c r="Q165" s="533"/>
      <c r="R165" s="533"/>
      <c r="T165" s="534"/>
      <c r="V165" s="533"/>
      <c r="W165" s="533"/>
      <c r="Y165" s="533"/>
      <c r="Z165" s="533"/>
      <c r="AB165" s="533"/>
      <c r="AC165" s="533"/>
      <c r="AD165" s="533"/>
      <c r="AE165" s="531"/>
      <c r="AJ165" s="535"/>
      <c r="AK165" s="531"/>
    </row>
    <row r="166" spans="1:37" s="532" customFormat="1" ht="12" x14ac:dyDescent="0.2">
      <c r="A166" s="531" t="s">
        <v>1006</v>
      </c>
      <c r="B166" s="532" t="s">
        <v>641</v>
      </c>
      <c r="C166" s="533"/>
      <c r="D166" s="533"/>
      <c r="E166" s="534"/>
      <c r="H166" s="533"/>
      <c r="I166" s="533"/>
      <c r="J166" s="533"/>
      <c r="K166" s="533"/>
      <c r="L166" s="533"/>
      <c r="M166" s="533"/>
      <c r="Q166" s="533"/>
      <c r="R166" s="533"/>
      <c r="T166" s="534"/>
      <c r="V166" s="533"/>
      <c r="W166" s="533"/>
      <c r="Y166" s="533"/>
      <c r="Z166" s="533"/>
      <c r="AB166" s="533"/>
      <c r="AC166" s="533"/>
      <c r="AD166" s="533"/>
      <c r="AE166" s="531"/>
      <c r="AJ166" s="535"/>
      <c r="AK166" s="531"/>
    </row>
    <row r="167" spans="1:37" s="532" customFormat="1" ht="12" x14ac:dyDescent="0.2">
      <c r="A167" s="531" t="s">
        <v>1007</v>
      </c>
      <c r="B167" s="532" t="s">
        <v>447</v>
      </c>
      <c r="C167" s="533"/>
      <c r="D167" s="533"/>
      <c r="E167" s="534"/>
      <c r="H167" s="533"/>
      <c r="I167" s="533"/>
      <c r="J167" s="533"/>
      <c r="K167" s="533"/>
      <c r="L167" s="533"/>
      <c r="M167" s="533"/>
      <c r="Q167" s="533"/>
      <c r="R167" s="533"/>
      <c r="T167" s="534"/>
      <c r="V167" s="533"/>
      <c r="W167" s="533"/>
      <c r="Y167" s="533"/>
      <c r="Z167" s="533"/>
      <c r="AB167" s="533"/>
      <c r="AC167" s="533"/>
      <c r="AD167" s="533"/>
      <c r="AE167" s="531"/>
      <c r="AJ167" s="535"/>
      <c r="AK167" s="531"/>
    </row>
    <row r="168" spans="1:37" s="532" customFormat="1" ht="12" x14ac:dyDescent="0.2">
      <c r="A168" s="531" t="s">
        <v>1008</v>
      </c>
      <c r="B168" s="532" t="s">
        <v>368</v>
      </c>
      <c r="C168" s="533"/>
      <c r="D168" s="533"/>
      <c r="E168" s="534"/>
      <c r="H168" s="533"/>
      <c r="I168" s="533"/>
      <c r="J168" s="533"/>
      <c r="K168" s="533"/>
      <c r="L168" s="533"/>
      <c r="M168" s="533"/>
      <c r="Q168" s="533"/>
      <c r="R168" s="533"/>
      <c r="T168" s="534"/>
      <c r="V168" s="533"/>
      <c r="W168" s="533"/>
      <c r="Y168" s="533"/>
      <c r="Z168" s="533"/>
      <c r="AB168" s="533"/>
      <c r="AC168" s="533"/>
      <c r="AD168" s="533"/>
      <c r="AE168" s="531"/>
      <c r="AJ168" s="535"/>
      <c r="AK168" s="531"/>
    </row>
    <row r="169" spans="1:37" s="532" customFormat="1" ht="12" x14ac:dyDescent="0.2">
      <c r="A169" s="531" t="s">
        <v>1009</v>
      </c>
      <c r="B169" s="532" t="s">
        <v>398</v>
      </c>
      <c r="C169" s="533"/>
      <c r="D169" s="533"/>
      <c r="E169" s="534"/>
      <c r="H169" s="533"/>
      <c r="I169" s="533"/>
      <c r="J169" s="533"/>
      <c r="K169" s="533"/>
      <c r="L169" s="533"/>
      <c r="M169" s="533"/>
      <c r="Q169" s="533"/>
      <c r="R169" s="533"/>
      <c r="T169" s="534"/>
      <c r="V169" s="533"/>
      <c r="W169" s="533"/>
      <c r="Y169" s="533"/>
      <c r="Z169" s="533"/>
      <c r="AB169" s="533"/>
      <c r="AC169" s="533"/>
      <c r="AD169" s="533"/>
      <c r="AE169" s="531"/>
      <c r="AJ169" s="535"/>
      <c r="AK169" s="531"/>
    </row>
    <row r="170" spans="1:37" s="532" customFormat="1" ht="12" x14ac:dyDescent="0.2">
      <c r="A170" s="531" t="s">
        <v>1010</v>
      </c>
      <c r="B170" s="532" t="s">
        <v>369</v>
      </c>
      <c r="C170" s="533"/>
      <c r="D170" s="533"/>
      <c r="E170" s="534"/>
      <c r="H170" s="533"/>
      <c r="I170" s="533"/>
      <c r="J170" s="533"/>
      <c r="K170" s="533"/>
      <c r="L170" s="533"/>
      <c r="M170" s="533"/>
      <c r="Q170" s="533"/>
      <c r="R170" s="533"/>
      <c r="T170" s="534"/>
      <c r="V170" s="533"/>
      <c r="W170" s="533"/>
      <c r="Y170" s="533"/>
      <c r="Z170" s="533"/>
      <c r="AB170" s="533"/>
      <c r="AC170" s="533"/>
      <c r="AD170" s="533"/>
      <c r="AE170" s="531"/>
      <c r="AJ170" s="535"/>
      <c r="AK170" s="531"/>
    </row>
    <row r="171" spans="1:37" s="532" customFormat="1" ht="12" x14ac:dyDescent="0.2">
      <c r="A171" s="531" t="s">
        <v>1011</v>
      </c>
      <c r="B171" s="532" t="s">
        <v>425</v>
      </c>
      <c r="C171" s="533"/>
      <c r="D171" s="533"/>
      <c r="E171" s="534"/>
      <c r="H171" s="533"/>
      <c r="I171" s="533"/>
      <c r="J171" s="533"/>
      <c r="K171" s="533"/>
      <c r="L171" s="533"/>
      <c r="M171" s="533"/>
      <c r="Q171" s="533"/>
      <c r="R171" s="533"/>
      <c r="T171" s="534"/>
      <c r="V171" s="533"/>
      <c r="W171" s="533"/>
      <c r="Y171" s="533"/>
      <c r="Z171" s="533"/>
      <c r="AB171" s="533"/>
      <c r="AC171" s="533"/>
      <c r="AD171" s="533"/>
      <c r="AE171" s="531"/>
      <c r="AJ171" s="542"/>
      <c r="AK171" s="531"/>
    </row>
    <row r="172" spans="1:37" s="532" customFormat="1" ht="12" x14ac:dyDescent="0.2">
      <c r="A172" s="531" t="s">
        <v>1012</v>
      </c>
      <c r="B172" s="532" t="s">
        <v>614</v>
      </c>
      <c r="C172" s="533"/>
      <c r="D172" s="533"/>
      <c r="E172" s="534"/>
      <c r="H172" s="533"/>
      <c r="I172" s="533"/>
      <c r="J172" s="533"/>
      <c r="K172" s="533"/>
      <c r="L172" s="533"/>
      <c r="M172" s="533"/>
      <c r="Q172" s="533"/>
      <c r="R172" s="533"/>
      <c r="T172" s="534"/>
      <c r="V172" s="533"/>
      <c r="W172" s="533"/>
      <c r="Y172" s="533"/>
      <c r="Z172" s="533"/>
      <c r="AB172" s="533"/>
      <c r="AC172" s="533"/>
      <c r="AD172" s="533"/>
      <c r="AE172" s="531"/>
      <c r="AJ172" s="535"/>
      <c r="AK172" s="531"/>
    </row>
    <row r="173" spans="1:37" s="532" customFormat="1" ht="12" x14ac:dyDescent="0.2">
      <c r="A173" s="531" t="s">
        <v>1013</v>
      </c>
      <c r="B173" s="532" t="s">
        <v>457</v>
      </c>
      <c r="C173" s="533"/>
      <c r="D173" s="533"/>
      <c r="E173" s="534"/>
      <c r="H173" s="533"/>
      <c r="I173" s="533"/>
      <c r="J173" s="533"/>
      <c r="K173" s="533"/>
      <c r="L173" s="533"/>
      <c r="M173" s="533"/>
      <c r="Q173" s="533"/>
      <c r="R173" s="533"/>
      <c r="T173" s="534"/>
      <c r="V173" s="533"/>
      <c r="W173" s="533"/>
      <c r="Y173" s="533"/>
      <c r="Z173" s="533"/>
      <c r="AB173" s="533"/>
      <c r="AC173" s="533"/>
      <c r="AD173" s="533"/>
      <c r="AE173" s="531"/>
      <c r="AJ173" s="535"/>
      <c r="AK173" s="531"/>
    </row>
    <row r="174" spans="1:37" s="532" customFormat="1" ht="12" x14ac:dyDescent="0.2">
      <c r="A174" s="531" t="s">
        <v>1014</v>
      </c>
      <c r="B174" s="532" t="s">
        <v>601</v>
      </c>
      <c r="C174" s="533"/>
      <c r="D174" s="533"/>
      <c r="E174" s="534"/>
      <c r="H174" s="533"/>
      <c r="I174" s="533"/>
      <c r="J174" s="533"/>
      <c r="K174" s="533"/>
      <c r="L174" s="533"/>
      <c r="M174" s="533"/>
      <c r="Q174" s="533"/>
      <c r="R174" s="533"/>
      <c r="T174" s="534"/>
      <c r="V174" s="533"/>
      <c r="W174" s="533"/>
      <c r="Y174" s="533"/>
      <c r="Z174" s="533"/>
      <c r="AB174" s="533"/>
      <c r="AC174" s="533"/>
      <c r="AD174" s="533"/>
      <c r="AE174" s="531"/>
      <c r="AJ174" s="535"/>
      <c r="AK174" s="531"/>
    </row>
    <row r="175" spans="1:37" s="532" customFormat="1" ht="12" x14ac:dyDescent="0.2">
      <c r="A175" s="531" t="s">
        <v>1015</v>
      </c>
      <c r="B175" s="532" t="s">
        <v>529</v>
      </c>
      <c r="C175" s="533"/>
      <c r="D175" s="533"/>
      <c r="E175" s="534"/>
      <c r="H175" s="533"/>
      <c r="I175" s="533"/>
      <c r="J175" s="533"/>
      <c r="K175" s="533"/>
      <c r="L175" s="533"/>
      <c r="M175" s="533"/>
      <c r="Q175" s="533"/>
      <c r="R175" s="533"/>
      <c r="T175" s="534"/>
      <c r="V175" s="533"/>
      <c r="W175" s="533"/>
      <c r="Y175" s="533"/>
      <c r="Z175" s="533"/>
      <c r="AB175" s="533"/>
      <c r="AC175" s="533"/>
      <c r="AD175" s="533"/>
      <c r="AE175" s="531"/>
      <c r="AJ175" s="541"/>
      <c r="AK175" s="531"/>
    </row>
    <row r="176" spans="1:37" s="532" customFormat="1" ht="12" x14ac:dyDescent="0.2">
      <c r="A176" s="531" t="s">
        <v>1016</v>
      </c>
      <c r="B176" s="532" t="s">
        <v>478</v>
      </c>
      <c r="C176" s="533"/>
      <c r="D176" s="533"/>
      <c r="E176" s="534"/>
      <c r="H176" s="533"/>
      <c r="I176" s="533"/>
      <c r="J176" s="533"/>
      <c r="K176" s="533"/>
      <c r="L176" s="533"/>
      <c r="M176" s="533"/>
      <c r="Q176" s="533"/>
      <c r="R176" s="533"/>
      <c r="T176" s="534"/>
      <c r="V176" s="533"/>
      <c r="W176" s="533"/>
      <c r="Y176" s="533"/>
      <c r="Z176" s="533"/>
      <c r="AB176" s="533"/>
      <c r="AC176" s="533"/>
      <c r="AD176" s="533"/>
      <c r="AE176" s="531"/>
      <c r="AJ176" s="535"/>
      <c r="AK176" s="531"/>
    </row>
    <row r="177" spans="1:37" s="532" customFormat="1" ht="12" x14ac:dyDescent="0.2">
      <c r="A177" s="531" t="s">
        <v>1017</v>
      </c>
      <c r="B177" s="532" t="s">
        <v>448</v>
      </c>
      <c r="C177" s="533"/>
      <c r="D177" s="533"/>
      <c r="E177" s="534"/>
      <c r="H177" s="533"/>
      <c r="I177" s="533"/>
      <c r="J177" s="533"/>
      <c r="K177" s="533"/>
      <c r="L177" s="533"/>
      <c r="M177" s="533"/>
      <c r="Q177" s="533"/>
      <c r="R177" s="533"/>
      <c r="T177" s="534"/>
      <c r="V177" s="533"/>
      <c r="W177" s="533"/>
      <c r="Y177" s="533"/>
      <c r="Z177" s="533"/>
      <c r="AB177" s="533"/>
      <c r="AC177" s="533"/>
      <c r="AD177" s="533"/>
      <c r="AE177" s="531"/>
      <c r="AJ177" s="535"/>
      <c r="AK177" s="531"/>
    </row>
    <row r="178" spans="1:37" s="532" customFormat="1" ht="12" x14ac:dyDescent="0.2">
      <c r="A178" s="531" t="s">
        <v>1018</v>
      </c>
      <c r="B178" s="532" t="s">
        <v>615</v>
      </c>
      <c r="C178" s="533"/>
      <c r="D178" s="533"/>
      <c r="E178" s="534"/>
      <c r="H178" s="533"/>
      <c r="I178" s="533"/>
      <c r="J178" s="533"/>
      <c r="K178" s="533"/>
      <c r="L178" s="533"/>
      <c r="M178" s="533"/>
      <c r="Q178" s="533"/>
      <c r="R178" s="533"/>
      <c r="T178" s="534"/>
      <c r="V178" s="533"/>
      <c r="W178" s="533"/>
      <c r="Y178" s="533"/>
      <c r="Z178" s="533"/>
      <c r="AB178" s="533"/>
      <c r="AC178" s="533"/>
      <c r="AD178" s="533"/>
      <c r="AE178" s="531"/>
      <c r="AJ178" s="535"/>
      <c r="AK178" s="531"/>
    </row>
    <row r="179" spans="1:37" s="532" customFormat="1" ht="12" x14ac:dyDescent="0.2">
      <c r="A179" s="531" t="s">
        <v>1019</v>
      </c>
      <c r="B179" s="532" t="s">
        <v>399</v>
      </c>
      <c r="C179" s="533"/>
      <c r="D179" s="533"/>
      <c r="E179" s="534"/>
      <c r="H179" s="533"/>
      <c r="I179" s="533"/>
      <c r="J179" s="533"/>
      <c r="K179" s="533"/>
      <c r="L179" s="533"/>
      <c r="M179" s="533"/>
      <c r="Q179" s="533"/>
      <c r="R179" s="533"/>
      <c r="T179" s="534"/>
      <c r="V179" s="533"/>
      <c r="W179" s="533"/>
      <c r="Y179" s="533"/>
      <c r="Z179" s="533"/>
      <c r="AB179" s="533"/>
      <c r="AC179" s="533"/>
      <c r="AD179" s="533"/>
      <c r="AE179" s="531"/>
      <c r="AJ179" s="535"/>
      <c r="AK179" s="531"/>
    </row>
    <row r="180" spans="1:37" s="532" customFormat="1" ht="12" x14ac:dyDescent="0.2">
      <c r="A180" s="531" t="s">
        <v>1020</v>
      </c>
      <c r="B180" s="532" t="s">
        <v>661</v>
      </c>
      <c r="C180" s="533"/>
      <c r="D180" s="533"/>
      <c r="E180" s="534"/>
      <c r="H180" s="533"/>
      <c r="I180" s="533"/>
      <c r="J180" s="533"/>
      <c r="K180" s="533"/>
      <c r="L180" s="533"/>
      <c r="M180" s="533"/>
      <c r="Q180" s="533"/>
      <c r="R180" s="533"/>
      <c r="T180" s="534"/>
      <c r="V180" s="533"/>
      <c r="W180" s="533"/>
      <c r="Y180" s="533"/>
      <c r="Z180" s="533"/>
      <c r="AB180" s="533"/>
      <c r="AC180" s="533"/>
      <c r="AD180" s="533"/>
      <c r="AE180" s="531"/>
      <c r="AJ180" s="535"/>
      <c r="AK180" s="531"/>
    </row>
    <row r="181" spans="1:37" s="532" customFormat="1" ht="12" x14ac:dyDescent="0.2">
      <c r="A181" s="531" t="s">
        <v>1021</v>
      </c>
      <c r="B181" s="532" t="s">
        <v>530</v>
      </c>
      <c r="C181" s="533"/>
      <c r="D181" s="533"/>
      <c r="E181" s="534"/>
      <c r="H181" s="533"/>
      <c r="I181" s="533"/>
      <c r="J181" s="533"/>
      <c r="K181" s="533"/>
      <c r="L181" s="533"/>
      <c r="M181" s="533"/>
      <c r="Q181" s="533"/>
      <c r="R181" s="533"/>
      <c r="T181" s="534"/>
      <c r="V181" s="533"/>
      <c r="W181" s="533"/>
      <c r="Y181" s="533"/>
      <c r="Z181" s="533"/>
      <c r="AB181" s="533"/>
      <c r="AC181" s="533"/>
      <c r="AD181" s="533"/>
      <c r="AE181" s="531"/>
      <c r="AJ181" s="535"/>
      <c r="AK181" s="531"/>
    </row>
    <row r="182" spans="1:37" s="532" customFormat="1" ht="12" x14ac:dyDescent="0.2">
      <c r="A182" s="531" t="s">
        <v>1022</v>
      </c>
      <c r="B182" s="532" t="s">
        <v>479</v>
      </c>
      <c r="C182" s="533"/>
      <c r="D182" s="533"/>
      <c r="E182" s="534"/>
      <c r="H182" s="533"/>
      <c r="I182" s="533"/>
      <c r="J182" s="533"/>
      <c r="K182" s="533"/>
      <c r="L182" s="533"/>
      <c r="M182" s="533"/>
      <c r="Q182" s="533"/>
      <c r="R182" s="533"/>
      <c r="T182" s="534"/>
      <c r="V182" s="533"/>
      <c r="W182" s="533"/>
      <c r="Y182" s="533"/>
      <c r="Z182" s="533"/>
      <c r="AB182" s="533"/>
      <c r="AC182" s="533"/>
      <c r="AD182" s="533"/>
      <c r="AE182" s="531"/>
      <c r="AJ182" s="541"/>
      <c r="AK182" s="531"/>
    </row>
    <row r="183" spans="1:37" s="532" customFormat="1" ht="12" x14ac:dyDescent="0.2">
      <c r="A183" s="531" t="s">
        <v>1023</v>
      </c>
      <c r="B183" s="532" t="s">
        <v>662</v>
      </c>
      <c r="C183" s="533"/>
      <c r="D183" s="533"/>
      <c r="E183" s="534"/>
      <c r="H183" s="533"/>
      <c r="I183" s="533"/>
      <c r="J183" s="533"/>
      <c r="K183" s="533"/>
      <c r="L183" s="533"/>
      <c r="M183" s="533"/>
      <c r="Q183" s="533"/>
      <c r="R183" s="533"/>
      <c r="T183" s="534"/>
      <c r="V183" s="533"/>
      <c r="W183" s="533"/>
      <c r="Y183" s="533"/>
      <c r="Z183" s="533"/>
      <c r="AB183" s="533"/>
      <c r="AC183" s="533"/>
      <c r="AD183" s="533"/>
      <c r="AE183" s="531"/>
      <c r="AJ183" s="535"/>
      <c r="AK183" s="531"/>
    </row>
    <row r="184" spans="1:37" s="532" customFormat="1" ht="12" x14ac:dyDescent="0.2">
      <c r="A184" s="531" t="s">
        <v>1024</v>
      </c>
      <c r="B184" s="532" t="s">
        <v>631</v>
      </c>
      <c r="C184" s="533"/>
      <c r="D184" s="533"/>
      <c r="E184" s="534"/>
      <c r="H184" s="533"/>
      <c r="I184" s="533"/>
      <c r="J184" s="533"/>
      <c r="K184" s="533"/>
      <c r="L184" s="533"/>
      <c r="M184" s="533"/>
      <c r="Q184" s="533"/>
      <c r="R184" s="533"/>
      <c r="T184" s="534"/>
      <c r="V184" s="533"/>
      <c r="W184" s="533"/>
      <c r="Y184" s="533"/>
      <c r="Z184" s="533"/>
      <c r="AB184" s="533"/>
      <c r="AC184" s="533"/>
      <c r="AD184" s="533"/>
      <c r="AE184" s="531"/>
      <c r="AJ184" s="535"/>
      <c r="AK184" s="531"/>
    </row>
    <row r="185" spans="1:37" s="532" customFormat="1" ht="12" x14ac:dyDescent="0.2">
      <c r="A185" s="531" t="s">
        <v>1025</v>
      </c>
      <c r="B185" s="532" t="s">
        <v>642</v>
      </c>
      <c r="C185" s="533"/>
      <c r="D185" s="533"/>
      <c r="E185" s="534"/>
      <c r="H185" s="533"/>
      <c r="I185" s="533"/>
      <c r="J185" s="533"/>
      <c r="K185" s="533"/>
      <c r="L185" s="533"/>
      <c r="M185" s="533"/>
      <c r="Q185" s="533"/>
      <c r="R185" s="533"/>
      <c r="T185" s="534"/>
      <c r="V185" s="533"/>
      <c r="W185" s="533"/>
      <c r="Y185" s="533"/>
      <c r="Z185" s="533"/>
      <c r="AB185" s="533"/>
      <c r="AC185" s="533"/>
      <c r="AD185" s="533"/>
      <c r="AE185" s="531"/>
      <c r="AJ185" s="535"/>
      <c r="AK185" s="531"/>
    </row>
    <row r="186" spans="1:37" s="532" customFormat="1" ht="12" x14ac:dyDescent="0.2">
      <c r="A186" s="531" t="s">
        <v>1026</v>
      </c>
      <c r="B186" s="532" t="s">
        <v>458</v>
      </c>
      <c r="C186" s="533"/>
      <c r="D186" s="533"/>
      <c r="E186" s="534"/>
      <c r="H186" s="533"/>
      <c r="I186" s="533"/>
      <c r="J186" s="533"/>
      <c r="K186" s="533"/>
      <c r="L186" s="533"/>
      <c r="M186" s="533"/>
      <c r="Q186" s="533"/>
      <c r="R186" s="533"/>
      <c r="T186" s="534"/>
      <c r="V186" s="533"/>
      <c r="W186" s="533"/>
      <c r="Y186" s="533"/>
      <c r="Z186" s="533"/>
      <c r="AB186" s="533"/>
      <c r="AC186" s="533"/>
      <c r="AD186" s="533"/>
      <c r="AE186" s="531"/>
      <c r="AJ186" s="535"/>
      <c r="AK186" s="531"/>
    </row>
    <row r="187" spans="1:37" s="532" customFormat="1" ht="12" x14ac:dyDescent="0.2">
      <c r="A187" s="531" t="s">
        <v>1027</v>
      </c>
      <c r="B187" s="532" t="s">
        <v>602</v>
      </c>
      <c r="C187" s="533"/>
      <c r="D187" s="533"/>
      <c r="E187" s="534"/>
      <c r="H187" s="533"/>
      <c r="I187" s="533"/>
      <c r="J187" s="533"/>
      <c r="K187" s="533"/>
      <c r="L187" s="533"/>
      <c r="M187" s="533"/>
      <c r="Q187" s="533"/>
      <c r="R187" s="533"/>
      <c r="T187" s="534"/>
      <c r="V187" s="533"/>
      <c r="W187" s="533"/>
      <c r="Y187" s="533"/>
      <c r="Z187" s="533"/>
      <c r="AB187" s="533"/>
      <c r="AC187" s="533"/>
      <c r="AD187" s="533"/>
      <c r="AE187" s="531"/>
      <c r="AJ187" s="535"/>
      <c r="AK187" s="531"/>
    </row>
    <row r="188" spans="1:37" s="532" customFormat="1" ht="12" x14ac:dyDescent="0.2">
      <c r="A188" s="531" t="s">
        <v>1028</v>
      </c>
      <c r="B188" s="532" t="s">
        <v>587</v>
      </c>
      <c r="C188" s="533"/>
      <c r="D188" s="533"/>
      <c r="E188" s="534"/>
      <c r="H188" s="533"/>
      <c r="I188" s="533"/>
      <c r="J188" s="533"/>
      <c r="K188" s="533"/>
      <c r="L188" s="533"/>
      <c r="M188" s="533"/>
      <c r="Q188" s="533"/>
      <c r="R188" s="533"/>
      <c r="T188" s="534"/>
      <c r="V188" s="533"/>
      <c r="W188" s="533"/>
      <c r="Y188" s="533"/>
      <c r="Z188" s="533"/>
      <c r="AB188" s="533"/>
      <c r="AC188" s="533"/>
      <c r="AD188" s="533"/>
      <c r="AE188" s="531"/>
      <c r="AJ188" s="535"/>
      <c r="AK188" s="531"/>
    </row>
    <row r="189" spans="1:37" s="532" customFormat="1" ht="12" x14ac:dyDescent="0.2">
      <c r="A189" s="531" t="s">
        <v>1029</v>
      </c>
      <c r="B189" s="532" t="s">
        <v>370</v>
      </c>
      <c r="C189" s="533"/>
      <c r="D189" s="533"/>
      <c r="E189" s="534"/>
      <c r="H189" s="533"/>
      <c r="I189" s="533"/>
      <c r="J189" s="533"/>
      <c r="K189" s="533"/>
      <c r="L189" s="533"/>
      <c r="M189" s="533"/>
      <c r="Q189" s="533"/>
      <c r="R189" s="533"/>
      <c r="T189" s="534"/>
      <c r="V189" s="533"/>
      <c r="W189" s="533"/>
      <c r="Y189" s="533"/>
      <c r="Z189" s="533"/>
      <c r="AB189" s="533"/>
      <c r="AC189" s="533"/>
      <c r="AD189" s="533"/>
      <c r="AE189" s="531"/>
      <c r="AJ189" s="535"/>
      <c r="AK189" s="531"/>
    </row>
    <row r="190" spans="1:37" s="532" customFormat="1" ht="12" x14ac:dyDescent="0.2">
      <c r="A190" s="531" t="s">
        <v>1030</v>
      </c>
      <c r="B190" s="532" t="s">
        <v>616</v>
      </c>
      <c r="C190" s="533"/>
      <c r="D190" s="533"/>
      <c r="E190" s="534"/>
      <c r="H190" s="533"/>
      <c r="I190" s="533"/>
      <c r="J190" s="533"/>
      <c r="K190" s="533"/>
      <c r="L190" s="533"/>
      <c r="M190" s="533"/>
      <c r="Q190" s="533"/>
      <c r="R190" s="533"/>
      <c r="T190" s="534"/>
      <c r="V190" s="533"/>
      <c r="W190" s="533"/>
      <c r="Y190" s="533"/>
      <c r="Z190" s="533"/>
      <c r="AB190" s="533"/>
      <c r="AC190" s="533"/>
      <c r="AD190" s="533"/>
      <c r="AE190" s="531"/>
      <c r="AJ190" s="535"/>
      <c r="AK190" s="531"/>
    </row>
    <row r="191" spans="1:37" s="532" customFormat="1" ht="12" x14ac:dyDescent="0.2">
      <c r="A191" s="531" t="s">
        <v>1031</v>
      </c>
      <c r="B191" s="532" t="s">
        <v>371</v>
      </c>
      <c r="C191" s="533"/>
      <c r="D191" s="533"/>
      <c r="E191" s="534"/>
      <c r="H191" s="533"/>
      <c r="I191" s="533"/>
      <c r="J191" s="533"/>
      <c r="K191" s="533"/>
      <c r="L191" s="533"/>
      <c r="M191" s="533"/>
      <c r="Q191" s="533"/>
      <c r="R191" s="533"/>
      <c r="T191" s="534"/>
      <c r="V191" s="533"/>
      <c r="W191" s="533"/>
      <c r="Y191" s="533"/>
      <c r="Z191" s="533"/>
      <c r="AB191" s="533"/>
      <c r="AC191" s="533"/>
      <c r="AD191" s="533"/>
      <c r="AE191" s="531"/>
      <c r="AJ191" s="535"/>
      <c r="AK191" s="531"/>
    </row>
    <row r="192" spans="1:37" s="532" customFormat="1" ht="12" x14ac:dyDescent="0.2">
      <c r="A192" s="531" t="s">
        <v>1032</v>
      </c>
      <c r="B192" s="532" t="s">
        <v>480</v>
      </c>
      <c r="C192" s="533"/>
      <c r="D192" s="533"/>
      <c r="E192" s="534"/>
      <c r="H192" s="533"/>
      <c r="I192" s="533"/>
      <c r="J192" s="533"/>
      <c r="K192" s="533"/>
      <c r="L192" s="533"/>
      <c r="M192" s="533"/>
      <c r="Q192" s="533"/>
      <c r="R192" s="533"/>
      <c r="T192" s="534"/>
      <c r="V192" s="533"/>
      <c r="W192" s="533"/>
      <c r="Y192" s="533"/>
      <c r="Z192" s="533"/>
      <c r="AB192" s="533"/>
      <c r="AC192" s="533"/>
      <c r="AD192" s="533"/>
      <c r="AE192" s="531"/>
      <c r="AJ192" s="535"/>
      <c r="AK192" s="531"/>
    </row>
    <row r="193" spans="1:37" s="532" customFormat="1" ht="12" x14ac:dyDescent="0.2">
      <c r="A193" s="531" t="s">
        <v>1033</v>
      </c>
      <c r="B193" s="532" t="s">
        <v>481</v>
      </c>
      <c r="C193" s="533"/>
      <c r="D193" s="533"/>
      <c r="E193" s="534"/>
      <c r="H193" s="533"/>
      <c r="I193" s="533"/>
      <c r="J193" s="533"/>
      <c r="K193" s="533"/>
      <c r="L193" s="533"/>
      <c r="M193" s="533"/>
      <c r="Q193" s="533"/>
      <c r="R193" s="533"/>
      <c r="T193" s="534"/>
      <c r="V193" s="533"/>
      <c r="W193" s="533"/>
      <c r="Y193" s="533"/>
      <c r="Z193" s="533"/>
      <c r="AB193" s="533"/>
      <c r="AC193" s="533"/>
      <c r="AD193" s="533"/>
      <c r="AE193" s="531"/>
      <c r="AJ193" s="535"/>
      <c r="AK193" s="531"/>
    </row>
    <row r="194" spans="1:37" s="532" customFormat="1" ht="12" x14ac:dyDescent="0.2">
      <c r="A194" s="531" t="s">
        <v>1034</v>
      </c>
      <c r="B194" s="532" t="s">
        <v>531</v>
      </c>
      <c r="C194" s="533"/>
      <c r="D194" s="533"/>
      <c r="E194" s="534"/>
      <c r="H194" s="533"/>
      <c r="I194" s="533"/>
      <c r="J194" s="533"/>
      <c r="K194" s="533"/>
      <c r="L194" s="533"/>
      <c r="M194" s="533"/>
      <c r="Q194" s="533"/>
      <c r="R194" s="533"/>
      <c r="T194" s="534"/>
      <c r="V194" s="533"/>
      <c r="W194" s="533"/>
      <c r="Y194" s="533"/>
      <c r="Z194" s="533"/>
      <c r="AB194" s="533"/>
      <c r="AC194" s="533"/>
      <c r="AD194" s="533"/>
      <c r="AE194" s="531"/>
      <c r="AJ194" s="535"/>
      <c r="AK194" s="531"/>
    </row>
    <row r="195" spans="1:37" s="532" customFormat="1" ht="12" x14ac:dyDescent="0.2">
      <c r="A195" s="531" t="s">
        <v>1035</v>
      </c>
      <c r="B195" s="532" t="s">
        <v>643</v>
      </c>
      <c r="C195" s="533"/>
      <c r="D195" s="533"/>
      <c r="E195" s="534"/>
      <c r="H195" s="533"/>
      <c r="I195" s="533"/>
      <c r="J195" s="533"/>
      <c r="K195" s="533"/>
      <c r="L195" s="533"/>
      <c r="M195" s="533"/>
      <c r="Q195" s="533"/>
      <c r="R195" s="533"/>
      <c r="T195" s="534"/>
      <c r="V195" s="533"/>
      <c r="W195" s="533"/>
      <c r="Y195" s="533"/>
      <c r="Z195" s="533"/>
      <c r="AB195" s="533"/>
      <c r="AC195" s="533"/>
      <c r="AD195" s="533"/>
      <c r="AE195" s="531"/>
      <c r="AJ195" s="535"/>
      <c r="AK195" s="531"/>
    </row>
    <row r="196" spans="1:37" s="532" customFormat="1" ht="12" x14ac:dyDescent="0.2">
      <c r="A196" s="531" t="s">
        <v>1036</v>
      </c>
      <c r="B196" s="532" t="s">
        <v>588</v>
      </c>
      <c r="C196" s="533"/>
      <c r="D196" s="533"/>
      <c r="E196" s="534"/>
      <c r="H196" s="533"/>
      <c r="I196" s="533"/>
      <c r="J196" s="533"/>
      <c r="K196" s="533"/>
      <c r="L196" s="533"/>
      <c r="M196" s="533"/>
      <c r="Q196" s="533"/>
      <c r="R196" s="533"/>
      <c r="T196" s="534"/>
      <c r="V196" s="533"/>
      <c r="W196" s="533"/>
      <c r="Y196" s="533"/>
      <c r="Z196" s="533"/>
      <c r="AB196" s="533"/>
      <c r="AC196" s="533"/>
      <c r="AD196" s="533"/>
      <c r="AE196" s="531"/>
      <c r="AJ196" s="543"/>
      <c r="AK196" s="531"/>
    </row>
    <row r="197" spans="1:37" s="532" customFormat="1" ht="12" x14ac:dyDescent="0.2">
      <c r="A197" s="531" t="s">
        <v>1037</v>
      </c>
      <c r="B197" s="532" t="s">
        <v>482</v>
      </c>
      <c r="C197" s="533"/>
      <c r="D197" s="533"/>
      <c r="E197" s="534"/>
      <c r="H197" s="533"/>
      <c r="I197" s="533"/>
      <c r="J197" s="533"/>
      <c r="K197" s="533"/>
      <c r="L197" s="533"/>
      <c r="M197" s="533"/>
      <c r="Q197" s="533"/>
      <c r="R197" s="533"/>
      <c r="T197" s="534"/>
      <c r="V197" s="533"/>
      <c r="W197" s="533"/>
      <c r="Y197" s="533"/>
      <c r="Z197" s="533"/>
      <c r="AB197" s="533"/>
      <c r="AC197" s="533"/>
      <c r="AD197" s="533"/>
      <c r="AE197" s="531"/>
      <c r="AJ197" s="535"/>
      <c r="AK197" s="531"/>
    </row>
    <row r="198" spans="1:37" s="532" customFormat="1" ht="12" x14ac:dyDescent="0.2">
      <c r="A198" s="531" t="s">
        <v>1038</v>
      </c>
      <c r="B198" s="532" t="s">
        <v>532</v>
      </c>
      <c r="C198" s="533"/>
      <c r="D198" s="533"/>
      <c r="E198" s="534"/>
      <c r="H198" s="533"/>
      <c r="I198" s="533"/>
      <c r="J198" s="533"/>
      <c r="K198" s="533"/>
      <c r="L198" s="533"/>
      <c r="M198" s="533"/>
      <c r="Q198" s="533"/>
      <c r="R198" s="533"/>
      <c r="T198" s="534"/>
      <c r="V198" s="533"/>
      <c r="W198" s="533"/>
      <c r="Y198" s="533"/>
      <c r="Z198" s="533"/>
      <c r="AB198" s="533"/>
      <c r="AC198" s="533"/>
      <c r="AD198" s="533"/>
      <c r="AE198" s="531"/>
      <c r="AJ198" s="535"/>
      <c r="AK198" s="531"/>
    </row>
    <row r="199" spans="1:37" s="532" customFormat="1" ht="12" x14ac:dyDescent="0.2">
      <c r="A199" s="531" t="s">
        <v>1039</v>
      </c>
      <c r="B199" s="532" t="s">
        <v>603</v>
      </c>
      <c r="C199" s="533"/>
      <c r="D199" s="533"/>
      <c r="E199" s="534"/>
      <c r="H199" s="533"/>
      <c r="I199" s="533"/>
      <c r="J199" s="533"/>
      <c r="K199" s="533"/>
      <c r="L199" s="533"/>
      <c r="M199" s="533"/>
      <c r="Q199" s="533"/>
      <c r="R199" s="533"/>
      <c r="T199" s="534"/>
      <c r="V199" s="533"/>
      <c r="W199" s="533"/>
      <c r="Y199" s="533"/>
      <c r="Z199" s="533"/>
      <c r="AB199" s="533"/>
      <c r="AC199" s="533"/>
      <c r="AD199" s="533"/>
      <c r="AE199" s="531"/>
      <c r="AJ199" s="535"/>
      <c r="AK199" s="531"/>
    </row>
    <row r="200" spans="1:37" s="532" customFormat="1" ht="12" x14ac:dyDescent="0.2">
      <c r="A200" s="531" t="s">
        <v>1040</v>
      </c>
      <c r="B200" s="532" t="s">
        <v>621</v>
      </c>
      <c r="C200" s="533"/>
      <c r="D200" s="533"/>
      <c r="E200" s="534"/>
      <c r="H200" s="533"/>
      <c r="I200" s="533"/>
      <c r="J200" s="533"/>
      <c r="K200" s="533"/>
      <c r="L200" s="533"/>
      <c r="M200" s="533"/>
      <c r="Q200" s="533"/>
      <c r="R200" s="533"/>
      <c r="T200" s="534"/>
      <c r="V200" s="533"/>
      <c r="W200" s="533"/>
      <c r="Y200" s="533"/>
      <c r="Z200" s="533"/>
      <c r="AB200" s="533"/>
      <c r="AC200" s="533"/>
      <c r="AD200" s="533"/>
      <c r="AE200" s="531"/>
      <c r="AJ200" s="535"/>
      <c r="AK200" s="531"/>
    </row>
    <row r="201" spans="1:37" s="532" customFormat="1" ht="12" x14ac:dyDescent="0.2">
      <c r="A201" s="531" t="s">
        <v>1041</v>
      </c>
      <c r="B201" s="532" t="s">
        <v>372</v>
      </c>
      <c r="C201" s="533"/>
      <c r="D201" s="533"/>
      <c r="E201" s="534"/>
      <c r="H201" s="533"/>
      <c r="I201" s="533"/>
      <c r="J201" s="533"/>
      <c r="K201" s="533"/>
      <c r="L201" s="533"/>
      <c r="M201" s="533"/>
      <c r="Q201" s="533"/>
      <c r="R201" s="533"/>
      <c r="T201" s="534"/>
      <c r="V201" s="533"/>
      <c r="W201" s="533"/>
      <c r="Y201" s="533"/>
      <c r="Z201" s="533"/>
      <c r="AB201" s="533"/>
      <c r="AC201" s="533"/>
      <c r="AD201" s="533"/>
      <c r="AE201" s="531"/>
      <c r="AJ201" s="535"/>
      <c r="AK201" s="531"/>
    </row>
    <row r="202" spans="1:37" s="532" customFormat="1" ht="12" x14ac:dyDescent="0.2">
      <c r="A202" s="531" t="s">
        <v>1042</v>
      </c>
      <c r="B202" s="532" t="s">
        <v>373</v>
      </c>
      <c r="C202" s="533"/>
      <c r="D202" s="533"/>
      <c r="E202" s="534"/>
      <c r="H202" s="533"/>
      <c r="I202" s="533"/>
      <c r="J202" s="533"/>
      <c r="K202" s="533"/>
      <c r="L202" s="533"/>
      <c r="M202" s="533"/>
      <c r="Q202" s="533"/>
      <c r="R202" s="533"/>
      <c r="T202" s="534"/>
      <c r="V202" s="533"/>
      <c r="W202" s="533"/>
      <c r="Y202" s="533"/>
      <c r="Z202" s="533"/>
      <c r="AB202" s="533"/>
      <c r="AC202" s="533"/>
      <c r="AD202" s="533"/>
      <c r="AE202" s="531"/>
      <c r="AJ202" s="541"/>
      <c r="AK202" s="531"/>
    </row>
    <row r="203" spans="1:37" s="532" customFormat="1" ht="12" x14ac:dyDescent="0.2">
      <c r="A203" s="531" t="s">
        <v>1043</v>
      </c>
      <c r="B203" s="532" t="s">
        <v>644</v>
      </c>
      <c r="C203" s="533"/>
      <c r="D203" s="533"/>
      <c r="E203" s="534"/>
      <c r="H203" s="533"/>
      <c r="I203" s="533"/>
      <c r="J203" s="533"/>
      <c r="K203" s="533"/>
      <c r="L203" s="533"/>
      <c r="M203" s="533"/>
      <c r="Q203" s="533"/>
      <c r="R203" s="533"/>
      <c r="T203" s="534"/>
      <c r="V203" s="533"/>
      <c r="W203" s="533"/>
      <c r="Y203" s="533"/>
      <c r="Z203" s="533"/>
      <c r="AB203" s="533"/>
      <c r="AC203" s="533"/>
      <c r="AD203" s="533"/>
      <c r="AE203" s="531"/>
      <c r="AJ203" s="535"/>
      <c r="AK203" s="531"/>
    </row>
    <row r="204" spans="1:37" s="532" customFormat="1" ht="12" x14ac:dyDescent="0.2">
      <c r="A204" s="531" t="s">
        <v>1044</v>
      </c>
      <c r="B204" s="532" t="s">
        <v>533</v>
      </c>
      <c r="C204" s="533"/>
      <c r="D204" s="533"/>
      <c r="E204" s="534"/>
      <c r="H204" s="533"/>
      <c r="I204" s="533"/>
      <c r="J204" s="533"/>
      <c r="K204" s="533"/>
      <c r="L204" s="533"/>
      <c r="M204" s="533"/>
      <c r="Q204" s="533"/>
      <c r="R204" s="533"/>
      <c r="T204" s="534"/>
      <c r="V204" s="533"/>
      <c r="W204" s="533"/>
      <c r="Y204" s="533"/>
      <c r="Z204" s="533"/>
      <c r="AB204" s="533"/>
      <c r="AC204" s="533"/>
      <c r="AD204" s="533"/>
      <c r="AE204" s="531"/>
      <c r="AJ204" s="535"/>
      <c r="AK204" s="531"/>
    </row>
    <row r="205" spans="1:37" s="532" customFormat="1" ht="12" x14ac:dyDescent="0.2">
      <c r="A205" s="531" t="s">
        <v>1045</v>
      </c>
      <c r="B205" s="532" t="s">
        <v>483</v>
      </c>
      <c r="C205" s="533"/>
      <c r="D205" s="533"/>
      <c r="E205" s="534"/>
      <c r="H205" s="533"/>
      <c r="I205" s="533"/>
      <c r="J205" s="533"/>
      <c r="K205" s="533"/>
      <c r="L205" s="533"/>
      <c r="M205" s="533"/>
      <c r="Q205" s="533"/>
      <c r="R205" s="533"/>
      <c r="T205" s="534"/>
      <c r="V205" s="533"/>
      <c r="W205" s="533"/>
      <c r="Y205" s="533"/>
      <c r="Z205" s="533"/>
      <c r="AB205" s="533"/>
      <c r="AC205" s="533"/>
      <c r="AD205" s="533"/>
      <c r="AE205" s="531"/>
      <c r="AJ205" s="543"/>
      <c r="AK205" s="531"/>
    </row>
    <row r="206" spans="1:37" s="532" customFormat="1" ht="12" x14ac:dyDescent="0.2">
      <c r="A206" s="531" t="s">
        <v>1046</v>
      </c>
      <c r="B206" s="532" t="s">
        <v>534</v>
      </c>
      <c r="C206" s="533"/>
      <c r="D206" s="533"/>
      <c r="E206" s="534"/>
      <c r="H206" s="533"/>
      <c r="I206" s="533"/>
      <c r="J206" s="533"/>
      <c r="K206" s="533"/>
      <c r="L206" s="533"/>
      <c r="M206" s="533"/>
      <c r="Q206" s="533"/>
      <c r="R206" s="533"/>
      <c r="T206" s="534"/>
      <c r="V206" s="533"/>
      <c r="W206" s="533"/>
      <c r="Y206" s="533"/>
      <c r="Z206" s="533"/>
      <c r="AB206" s="533"/>
      <c r="AC206" s="533"/>
      <c r="AD206" s="533"/>
      <c r="AE206" s="531"/>
      <c r="AJ206" s="535"/>
      <c r="AK206" s="531"/>
    </row>
    <row r="207" spans="1:37" s="532" customFormat="1" ht="12" x14ac:dyDescent="0.2">
      <c r="A207" s="531" t="s">
        <v>1047</v>
      </c>
      <c r="B207" s="532" t="s">
        <v>374</v>
      </c>
      <c r="C207" s="533"/>
      <c r="D207" s="533"/>
      <c r="E207" s="534"/>
      <c r="H207" s="533"/>
      <c r="I207" s="533"/>
      <c r="J207" s="533"/>
      <c r="K207" s="533"/>
      <c r="L207" s="533"/>
      <c r="M207" s="533"/>
      <c r="Q207" s="533"/>
      <c r="R207" s="533"/>
      <c r="T207" s="534"/>
      <c r="V207" s="533"/>
      <c r="W207" s="533"/>
      <c r="Y207" s="533"/>
      <c r="Z207" s="533"/>
      <c r="AB207" s="533"/>
      <c r="AC207" s="533"/>
      <c r="AD207" s="533"/>
      <c r="AE207" s="531"/>
      <c r="AJ207" s="535"/>
      <c r="AK207" s="531"/>
    </row>
    <row r="208" spans="1:37" s="532" customFormat="1" ht="12" x14ac:dyDescent="0.2">
      <c r="A208" s="531" t="s">
        <v>1048</v>
      </c>
      <c r="B208" s="532" t="s">
        <v>563</v>
      </c>
      <c r="C208" s="533"/>
      <c r="D208" s="533"/>
      <c r="E208" s="534"/>
      <c r="H208" s="533"/>
      <c r="I208" s="533"/>
      <c r="J208" s="533"/>
      <c r="K208" s="533"/>
      <c r="L208" s="533"/>
      <c r="M208" s="533"/>
      <c r="Q208" s="533"/>
      <c r="R208" s="533"/>
      <c r="T208" s="534"/>
      <c r="V208" s="533"/>
      <c r="W208" s="533"/>
      <c r="Y208" s="533"/>
      <c r="Z208" s="533"/>
      <c r="AB208" s="533"/>
      <c r="AC208" s="533"/>
      <c r="AD208" s="533"/>
      <c r="AE208" s="531"/>
      <c r="AJ208" s="535"/>
      <c r="AK208" s="531"/>
    </row>
    <row r="209" spans="1:37" s="532" customFormat="1" ht="12" x14ac:dyDescent="0.2">
      <c r="A209" s="531" t="s">
        <v>1049</v>
      </c>
      <c r="B209" s="532" t="s">
        <v>645</v>
      </c>
      <c r="C209" s="533"/>
      <c r="D209" s="533"/>
      <c r="E209" s="534"/>
      <c r="H209" s="533"/>
      <c r="I209" s="533"/>
      <c r="J209" s="533"/>
      <c r="K209" s="533"/>
      <c r="L209" s="533"/>
      <c r="M209" s="533"/>
      <c r="Q209" s="533"/>
      <c r="R209" s="533"/>
      <c r="T209" s="534"/>
      <c r="V209" s="533"/>
      <c r="W209" s="533"/>
      <c r="Y209" s="533"/>
      <c r="Z209" s="533"/>
      <c r="AB209" s="533"/>
      <c r="AC209" s="533"/>
      <c r="AD209" s="533"/>
      <c r="AE209" s="531"/>
      <c r="AJ209" s="535"/>
      <c r="AK209" s="531"/>
    </row>
    <row r="210" spans="1:37" s="532" customFormat="1" ht="12" x14ac:dyDescent="0.2">
      <c r="A210" s="531" t="s">
        <v>1050</v>
      </c>
      <c r="B210" s="532" t="s">
        <v>400</v>
      </c>
      <c r="C210" s="533"/>
      <c r="D210" s="533"/>
      <c r="E210" s="534"/>
      <c r="H210" s="533"/>
      <c r="I210" s="533"/>
      <c r="J210" s="533"/>
      <c r="K210" s="533"/>
      <c r="L210" s="533"/>
      <c r="M210" s="533"/>
      <c r="Q210" s="533"/>
      <c r="R210" s="533"/>
      <c r="T210" s="534"/>
      <c r="V210" s="533"/>
      <c r="W210" s="533"/>
      <c r="Y210" s="533"/>
      <c r="Z210" s="533"/>
      <c r="AB210" s="533"/>
      <c r="AC210" s="533"/>
      <c r="AD210" s="533"/>
      <c r="AE210" s="531"/>
      <c r="AJ210" s="535"/>
      <c r="AK210" s="531"/>
    </row>
    <row r="211" spans="1:37" s="532" customFormat="1" ht="12" x14ac:dyDescent="0.2">
      <c r="A211" s="531" t="s">
        <v>1051</v>
      </c>
      <c r="B211" s="532" t="s">
        <v>535</v>
      </c>
      <c r="C211" s="533"/>
      <c r="D211" s="533"/>
      <c r="E211" s="534"/>
      <c r="H211" s="533"/>
      <c r="I211" s="533"/>
      <c r="J211" s="533"/>
      <c r="K211" s="533"/>
      <c r="L211" s="533"/>
      <c r="M211" s="533"/>
      <c r="Q211" s="533"/>
      <c r="R211" s="533"/>
      <c r="T211" s="534"/>
      <c r="V211" s="533"/>
      <c r="W211" s="533"/>
      <c r="Y211" s="533"/>
      <c r="Z211" s="533"/>
      <c r="AB211" s="533"/>
      <c r="AC211" s="533"/>
      <c r="AD211" s="533"/>
      <c r="AE211" s="531"/>
      <c r="AJ211" s="542"/>
      <c r="AK211" s="531"/>
    </row>
    <row r="212" spans="1:37" s="532" customFormat="1" ht="12" x14ac:dyDescent="0.2">
      <c r="A212" s="531" t="s">
        <v>1052</v>
      </c>
      <c r="B212" s="532" t="s">
        <v>632</v>
      </c>
      <c r="C212" s="533"/>
      <c r="D212" s="533"/>
      <c r="E212" s="534"/>
      <c r="H212" s="533"/>
      <c r="I212" s="533"/>
      <c r="J212" s="533"/>
      <c r="K212" s="533"/>
      <c r="L212" s="533"/>
      <c r="M212" s="533"/>
      <c r="Q212" s="533"/>
      <c r="R212" s="533"/>
      <c r="T212" s="534"/>
      <c r="V212" s="533"/>
      <c r="W212" s="533"/>
      <c r="Y212" s="533"/>
      <c r="Z212" s="533"/>
      <c r="AB212" s="533"/>
      <c r="AC212" s="533"/>
      <c r="AD212" s="533"/>
      <c r="AE212" s="531"/>
      <c r="AJ212" s="535"/>
      <c r="AK212" s="531"/>
    </row>
    <row r="213" spans="1:37" s="532" customFormat="1" ht="12" x14ac:dyDescent="0.2">
      <c r="A213" s="531" t="s">
        <v>1053</v>
      </c>
      <c r="B213" s="532" t="s">
        <v>375</v>
      </c>
      <c r="C213" s="533"/>
      <c r="D213" s="533"/>
      <c r="E213" s="534"/>
      <c r="H213" s="533"/>
      <c r="I213" s="533"/>
      <c r="J213" s="533"/>
      <c r="K213" s="533"/>
      <c r="L213" s="533"/>
      <c r="M213" s="533"/>
      <c r="Q213" s="533"/>
      <c r="R213" s="533"/>
      <c r="T213" s="534"/>
      <c r="V213" s="533"/>
      <c r="W213" s="533"/>
      <c r="Y213" s="533"/>
      <c r="Z213" s="533"/>
      <c r="AB213" s="533"/>
      <c r="AC213" s="533"/>
      <c r="AD213" s="533"/>
      <c r="AE213" s="531"/>
      <c r="AJ213" s="543"/>
      <c r="AK213" s="531"/>
    </row>
    <row r="214" spans="1:37" s="532" customFormat="1" ht="12" x14ac:dyDescent="0.2">
      <c r="A214" s="531" t="s">
        <v>1054</v>
      </c>
      <c r="B214" s="532" t="s">
        <v>622</v>
      </c>
      <c r="C214" s="533"/>
      <c r="D214" s="533"/>
      <c r="E214" s="534"/>
      <c r="H214" s="533"/>
      <c r="I214" s="533"/>
      <c r="J214" s="533"/>
      <c r="K214" s="533"/>
      <c r="L214" s="533"/>
      <c r="M214" s="533"/>
      <c r="Q214" s="533"/>
      <c r="R214" s="533"/>
      <c r="T214" s="534"/>
      <c r="V214" s="533"/>
      <c r="W214" s="533"/>
      <c r="Y214" s="533"/>
      <c r="Z214" s="533"/>
      <c r="AB214" s="533"/>
      <c r="AC214" s="533"/>
      <c r="AD214" s="533"/>
      <c r="AE214" s="531"/>
      <c r="AJ214" s="535"/>
      <c r="AK214" s="531"/>
    </row>
    <row r="215" spans="1:37" s="532" customFormat="1" ht="12" x14ac:dyDescent="0.2">
      <c r="A215" s="531" t="s">
        <v>1055</v>
      </c>
      <c r="B215" s="532" t="s">
        <v>564</v>
      </c>
      <c r="C215" s="533"/>
      <c r="D215" s="533"/>
      <c r="E215" s="534"/>
      <c r="H215" s="533"/>
      <c r="I215" s="533"/>
      <c r="J215" s="533"/>
      <c r="K215" s="533"/>
      <c r="L215" s="533"/>
      <c r="M215" s="533"/>
      <c r="Q215" s="533"/>
      <c r="R215" s="533"/>
      <c r="T215" s="534"/>
      <c r="V215" s="533"/>
      <c r="W215" s="533"/>
      <c r="Y215" s="533"/>
      <c r="Z215" s="533"/>
      <c r="AB215" s="533"/>
      <c r="AC215" s="533"/>
      <c r="AD215" s="533"/>
      <c r="AE215" s="531"/>
      <c r="AJ215" s="535"/>
      <c r="AK215" s="531"/>
    </row>
    <row r="216" spans="1:37" s="532" customFormat="1" ht="12" x14ac:dyDescent="0.2">
      <c r="A216" s="531" t="s">
        <v>1056</v>
      </c>
      <c r="B216" s="532" t="s">
        <v>589</v>
      </c>
      <c r="C216" s="533"/>
      <c r="D216" s="533"/>
      <c r="E216" s="534"/>
      <c r="H216" s="533"/>
      <c r="I216" s="533"/>
      <c r="J216" s="533"/>
      <c r="K216" s="533"/>
      <c r="L216" s="533"/>
      <c r="M216" s="533"/>
      <c r="Q216" s="533"/>
      <c r="R216" s="533"/>
      <c r="T216" s="534"/>
      <c r="V216" s="533"/>
      <c r="W216" s="533"/>
      <c r="Y216" s="533"/>
      <c r="Z216" s="533"/>
      <c r="AB216" s="533"/>
      <c r="AC216" s="533"/>
      <c r="AD216" s="533"/>
      <c r="AE216" s="531"/>
      <c r="AJ216" s="535"/>
      <c r="AK216" s="531"/>
    </row>
    <row r="217" spans="1:37" s="532" customFormat="1" ht="12" x14ac:dyDescent="0.2">
      <c r="A217" s="531" t="s">
        <v>1057</v>
      </c>
      <c r="B217" s="532" t="s">
        <v>484</v>
      </c>
      <c r="C217" s="533"/>
      <c r="D217" s="533"/>
      <c r="E217" s="534"/>
      <c r="H217" s="533"/>
      <c r="I217" s="533"/>
      <c r="J217" s="533"/>
      <c r="K217" s="533"/>
      <c r="L217" s="533"/>
      <c r="M217" s="533"/>
      <c r="Q217" s="533"/>
      <c r="R217" s="533"/>
      <c r="T217" s="534"/>
      <c r="V217" s="533"/>
      <c r="W217" s="533"/>
      <c r="Y217" s="533"/>
      <c r="Z217" s="533"/>
      <c r="AB217" s="533"/>
      <c r="AC217" s="533"/>
      <c r="AD217" s="533"/>
      <c r="AE217" s="531"/>
      <c r="AJ217" s="535"/>
      <c r="AK217" s="531"/>
    </row>
    <row r="218" spans="1:37" s="532" customFormat="1" ht="12" x14ac:dyDescent="0.2">
      <c r="A218" s="531" t="s">
        <v>1058</v>
      </c>
      <c r="B218" s="532" t="s">
        <v>485</v>
      </c>
      <c r="C218" s="533"/>
      <c r="D218" s="533"/>
      <c r="E218" s="534"/>
      <c r="H218" s="533"/>
      <c r="I218" s="533"/>
      <c r="J218" s="533"/>
      <c r="K218" s="533"/>
      <c r="L218" s="533"/>
      <c r="M218" s="533"/>
      <c r="Q218" s="533"/>
      <c r="R218" s="533"/>
      <c r="T218" s="534"/>
      <c r="V218" s="533"/>
      <c r="W218" s="533"/>
      <c r="Y218" s="533"/>
      <c r="Z218" s="533"/>
      <c r="AB218" s="533"/>
      <c r="AC218" s="533"/>
      <c r="AD218" s="533"/>
      <c r="AE218" s="531"/>
      <c r="AJ218" s="535"/>
      <c r="AK218" s="531"/>
    </row>
    <row r="219" spans="1:37" s="532" customFormat="1" ht="12" x14ac:dyDescent="0.2">
      <c r="A219" s="531" t="s">
        <v>1059</v>
      </c>
      <c r="B219" s="532" t="s">
        <v>536</v>
      </c>
      <c r="C219" s="533"/>
      <c r="D219" s="533"/>
      <c r="E219" s="534"/>
      <c r="H219" s="533"/>
      <c r="I219" s="533"/>
      <c r="J219" s="533"/>
      <c r="K219" s="533"/>
      <c r="L219" s="533"/>
      <c r="M219" s="533"/>
      <c r="Q219" s="533"/>
      <c r="R219" s="533"/>
      <c r="T219" s="534"/>
      <c r="V219" s="533"/>
      <c r="W219" s="533"/>
      <c r="Y219" s="533"/>
      <c r="Z219" s="533"/>
      <c r="AB219" s="533"/>
      <c r="AC219" s="533"/>
      <c r="AD219" s="533"/>
      <c r="AE219" s="531"/>
      <c r="AJ219" s="543"/>
      <c r="AK219" s="531"/>
    </row>
    <row r="220" spans="1:37" s="532" customFormat="1" ht="12" x14ac:dyDescent="0.2">
      <c r="A220" s="531" t="s">
        <v>1060</v>
      </c>
      <c r="B220" s="532" t="s">
        <v>565</v>
      </c>
      <c r="C220" s="533"/>
      <c r="D220" s="533"/>
      <c r="E220" s="534"/>
      <c r="H220" s="533"/>
      <c r="I220" s="533"/>
      <c r="J220" s="533"/>
      <c r="K220" s="533"/>
      <c r="L220" s="533"/>
      <c r="M220" s="533"/>
      <c r="Q220" s="533"/>
      <c r="R220" s="533"/>
      <c r="T220" s="534"/>
      <c r="V220" s="533"/>
      <c r="W220" s="533"/>
      <c r="Y220" s="533"/>
      <c r="Z220" s="533"/>
      <c r="AB220" s="533"/>
      <c r="AC220" s="533"/>
      <c r="AD220" s="533"/>
      <c r="AE220" s="531"/>
      <c r="AJ220" s="535"/>
      <c r="AK220" s="531"/>
    </row>
    <row r="221" spans="1:37" s="532" customFormat="1" ht="12" x14ac:dyDescent="0.2">
      <c r="A221" s="531" t="s">
        <v>1061</v>
      </c>
      <c r="B221" s="532" t="s">
        <v>604</v>
      </c>
      <c r="C221" s="533"/>
      <c r="D221" s="533"/>
      <c r="E221" s="534"/>
      <c r="H221" s="533"/>
      <c r="I221" s="533"/>
      <c r="J221" s="533"/>
      <c r="K221" s="533"/>
      <c r="L221" s="533"/>
      <c r="M221" s="533"/>
      <c r="Q221" s="533"/>
      <c r="R221" s="533"/>
      <c r="T221" s="534"/>
      <c r="V221" s="533"/>
      <c r="W221" s="533"/>
      <c r="Y221" s="533"/>
      <c r="Z221" s="533"/>
      <c r="AB221" s="533"/>
      <c r="AC221" s="533"/>
      <c r="AD221" s="533"/>
      <c r="AE221" s="531"/>
      <c r="AJ221" s="543"/>
      <c r="AK221" s="531"/>
    </row>
    <row r="222" spans="1:37" s="532" customFormat="1" ht="12" x14ac:dyDescent="0.2">
      <c r="A222" s="531" t="s">
        <v>1062</v>
      </c>
      <c r="B222" s="532" t="s">
        <v>426</v>
      </c>
      <c r="C222" s="533"/>
      <c r="D222" s="533"/>
      <c r="E222" s="534"/>
      <c r="H222" s="533"/>
      <c r="I222" s="533"/>
      <c r="J222" s="533"/>
      <c r="K222" s="533"/>
      <c r="L222" s="533"/>
      <c r="M222" s="533"/>
      <c r="Q222" s="533"/>
      <c r="R222" s="533"/>
      <c r="T222" s="534"/>
      <c r="V222" s="533"/>
      <c r="W222" s="533"/>
      <c r="Y222" s="533"/>
      <c r="Z222" s="533"/>
      <c r="AB222" s="533"/>
      <c r="AC222" s="533"/>
      <c r="AD222" s="533"/>
      <c r="AE222" s="531"/>
      <c r="AJ222" s="542"/>
      <c r="AK222" s="531"/>
    </row>
    <row r="223" spans="1:37" s="532" customFormat="1" ht="12" x14ac:dyDescent="0.2">
      <c r="A223" s="531" t="s">
        <v>1063</v>
      </c>
      <c r="B223" s="532" t="s">
        <v>617</v>
      </c>
      <c r="C223" s="533"/>
      <c r="D223" s="533"/>
      <c r="E223" s="534"/>
      <c r="H223" s="533"/>
      <c r="I223" s="533"/>
      <c r="J223" s="533"/>
      <c r="K223" s="533"/>
      <c r="L223" s="533"/>
      <c r="M223" s="533"/>
      <c r="Q223" s="533"/>
      <c r="R223" s="533"/>
      <c r="T223" s="534"/>
      <c r="V223" s="533"/>
      <c r="W223" s="533"/>
      <c r="Y223" s="533"/>
      <c r="Z223" s="533"/>
      <c r="AB223" s="533"/>
      <c r="AC223" s="533"/>
      <c r="AD223" s="533"/>
      <c r="AE223" s="531"/>
      <c r="AJ223" s="535"/>
      <c r="AK223" s="531"/>
    </row>
    <row r="224" spans="1:37" s="532" customFormat="1" ht="12" x14ac:dyDescent="0.2">
      <c r="A224" s="531" t="s">
        <v>1064</v>
      </c>
      <c r="B224" s="532" t="s">
        <v>411</v>
      </c>
      <c r="C224" s="533"/>
      <c r="D224" s="533"/>
      <c r="E224" s="534"/>
      <c r="H224" s="533"/>
      <c r="I224" s="533"/>
      <c r="J224" s="533"/>
      <c r="K224" s="533"/>
      <c r="L224" s="533"/>
      <c r="M224" s="533"/>
      <c r="Q224" s="533"/>
      <c r="R224" s="533"/>
      <c r="T224" s="534"/>
      <c r="V224" s="533"/>
      <c r="W224" s="533"/>
      <c r="Y224" s="533"/>
      <c r="Z224" s="533"/>
      <c r="AB224" s="533"/>
      <c r="AC224" s="533"/>
      <c r="AD224" s="533"/>
      <c r="AE224" s="531"/>
      <c r="AJ224" s="535"/>
      <c r="AK224" s="531"/>
    </row>
    <row r="225" spans="1:37" s="532" customFormat="1" ht="12" x14ac:dyDescent="0.2">
      <c r="A225" s="531" t="s">
        <v>1065</v>
      </c>
      <c r="B225" s="532" t="s">
        <v>376</v>
      </c>
      <c r="C225" s="533"/>
      <c r="D225" s="533"/>
      <c r="E225" s="534"/>
      <c r="H225" s="533"/>
      <c r="I225" s="533"/>
      <c r="J225" s="533"/>
      <c r="K225" s="533"/>
      <c r="L225" s="533"/>
      <c r="M225" s="533"/>
      <c r="Q225" s="533"/>
      <c r="R225" s="533"/>
      <c r="T225" s="534"/>
      <c r="V225" s="533"/>
      <c r="W225" s="533"/>
      <c r="Y225" s="533"/>
      <c r="Z225" s="533"/>
      <c r="AB225" s="533"/>
      <c r="AC225" s="533"/>
      <c r="AD225" s="533"/>
      <c r="AE225" s="531"/>
      <c r="AJ225" s="535"/>
      <c r="AK225" s="531"/>
    </row>
    <row r="226" spans="1:37" s="532" customFormat="1" ht="12" x14ac:dyDescent="0.2">
      <c r="A226" s="531" t="s">
        <v>1066</v>
      </c>
      <c r="B226" s="532" t="s">
        <v>459</v>
      </c>
      <c r="C226" s="533"/>
      <c r="D226" s="533"/>
      <c r="E226" s="534"/>
      <c r="H226" s="533"/>
      <c r="I226" s="533"/>
      <c r="J226" s="533"/>
      <c r="K226" s="533"/>
      <c r="L226" s="533"/>
      <c r="M226" s="533"/>
      <c r="Q226" s="533"/>
      <c r="R226" s="533"/>
      <c r="T226" s="534"/>
      <c r="V226" s="533"/>
      <c r="W226" s="533"/>
      <c r="Y226" s="533"/>
      <c r="Z226" s="533"/>
      <c r="AB226" s="533"/>
      <c r="AC226" s="533"/>
      <c r="AD226" s="533"/>
      <c r="AE226" s="531"/>
      <c r="AJ226" s="535"/>
      <c r="AK226" s="531"/>
    </row>
    <row r="227" spans="1:37" s="532" customFormat="1" ht="12" x14ac:dyDescent="0.2">
      <c r="A227" s="531" t="s">
        <v>1067</v>
      </c>
      <c r="B227" s="532" t="s">
        <v>537</v>
      </c>
      <c r="C227" s="533"/>
      <c r="D227" s="533"/>
      <c r="E227" s="534"/>
      <c r="H227" s="533"/>
      <c r="I227" s="533"/>
      <c r="J227" s="533"/>
      <c r="K227" s="533"/>
      <c r="L227" s="533"/>
      <c r="M227" s="533"/>
      <c r="Q227" s="533"/>
      <c r="R227" s="533"/>
      <c r="T227" s="534"/>
      <c r="V227" s="533"/>
      <c r="W227" s="533"/>
      <c r="Y227" s="533"/>
      <c r="Z227" s="533"/>
      <c r="AB227" s="533"/>
      <c r="AC227" s="533"/>
      <c r="AD227" s="533"/>
      <c r="AE227" s="531"/>
      <c r="AJ227" s="535"/>
      <c r="AK227" s="531"/>
    </row>
    <row r="228" spans="1:37" s="532" customFormat="1" ht="12" x14ac:dyDescent="0.2">
      <c r="A228" s="531" t="s">
        <v>1068</v>
      </c>
      <c r="B228" s="532" t="s">
        <v>538</v>
      </c>
      <c r="C228" s="533"/>
      <c r="D228" s="533"/>
      <c r="E228" s="534"/>
      <c r="H228" s="533"/>
      <c r="I228" s="533"/>
      <c r="J228" s="533"/>
      <c r="K228" s="533"/>
      <c r="L228" s="533"/>
      <c r="M228" s="533"/>
      <c r="Q228" s="533"/>
      <c r="R228" s="533"/>
      <c r="T228" s="534"/>
      <c r="V228" s="533"/>
      <c r="W228" s="533"/>
      <c r="Y228" s="533"/>
      <c r="Z228" s="533"/>
      <c r="AB228" s="533"/>
      <c r="AC228" s="533"/>
      <c r="AD228" s="533"/>
      <c r="AE228" s="531"/>
      <c r="AJ228" s="542"/>
      <c r="AK228" s="531"/>
    </row>
    <row r="229" spans="1:37" s="532" customFormat="1" ht="12" x14ac:dyDescent="0.2">
      <c r="A229" s="531" t="s">
        <v>1069</v>
      </c>
      <c r="B229" s="532" t="s">
        <v>539</v>
      </c>
      <c r="C229" s="533"/>
      <c r="D229" s="533"/>
      <c r="E229" s="534"/>
      <c r="H229" s="533"/>
      <c r="I229" s="533"/>
      <c r="J229" s="533"/>
      <c r="K229" s="533"/>
      <c r="L229" s="533"/>
      <c r="M229" s="533"/>
      <c r="Q229" s="533"/>
      <c r="R229" s="533"/>
      <c r="T229" s="534"/>
      <c r="V229" s="533"/>
      <c r="W229" s="533"/>
      <c r="Y229" s="533"/>
      <c r="Z229" s="533"/>
      <c r="AB229" s="533"/>
      <c r="AC229" s="533"/>
      <c r="AD229" s="533"/>
      <c r="AE229" s="531"/>
      <c r="AJ229" s="535"/>
      <c r="AK229" s="531"/>
    </row>
    <row r="230" spans="1:37" s="532" customFormat="1" ht="12" x14ac:dyDescent="0.2">
      <c r="A230" s="531" t="s">
        <v>1070</v>
      </c>
      <c r="B230" s="532" t="s">
        <v>390</v>
      </c>
      <c r="C230" s="533"/>
      <c r="D230" s="533"/>
      <c r="E230" s="534"/>
      <c r="H230" s="533"/>
      <c r="I230" s="533"/>
      <c r="J230" s="533"/>
      <c r="K230" s="533"/>
      <c r="L230" s="533"/>
      <c r="M230" s="533"/>
      <c r="Q230" s="533"/>
      <c r="R230" s="533"/>
      <c r="T230" s="534"/>
      <c r="V230" s="533"/>
      <c r="W230" s="533"/>
      <c r="Y230" s="533"/>
      <c r="Z230" s="533"/>
      <c r="AB230" s="533"/>
      <c r="AC230" s="533"/>
      <c r="AD230" s="533"/>
      <c r="AE230" s="531"/>
      <c r="AJ230" s="535"/>
      <c r="AK230" s="531"/>
    </row>
    <row r="231" spans="1:37" s="532" customFormat="1" ht="12" x14ac:dyDescent="0.2">
      <c r="A231" s="531" t="s">
        <v>1071</v>
      </c>
      <c r="B231" s="532" t="s">
        <v>623</v>
      </c>
      <c r="C231" s="533"/>
      <c r="D231" s="533"/>
      <c r="E231" s="534"/>
      <c r="H231" s="533"/>
      <c r="I231" s="533"/>
      <c r="J231" s="533"/>
      <c r="K231" s="533"/>
      <c r="L231" s="533"/>
      <c r="M231" s="533"/>
      <c r="Q231" s="533"/>
      <c r="R231" s="533"/>
      <c r="T231" s="534"/>
      <c r="V231" s="533"/>
      <c r="W231" s="533"/>
      <c r="Y231" s="533"/>
      <c r="Z231" s="533"/>
      <c r="AB231" s="533"/>
      <c r="AC231" s="533"/>
      <c r="AD231" s="533"/>
      <c r="AE231" s="531"/>
      <c r="AJ231" s="535"/>
      <c r="AK231" s="531"/>
    </row>
    <row r="232" spans="1:37" s="532" customFormat="1" ht="12" x14ac:dyDescent="0.2">
      <c r="A232" s="531" t="s">
        <v>1072</v>
      </c>
      <c r="B232" s="532" t="s">
        <v>436</v>
      </c>
      <c r="C232" s="533"/>
      <c r="D232" s="533"/>
      <c r="E232" s="534"/>
      <c r="H232" s="533"/>
      <c r="I232" s="533"/>
      <c r="J232" s="533"/>
      <c r="K232" s="533"/>
      <c r="L232" s="533"/>
      <c r="M232" s="533"/>
      <c r="Q232" s="533"/>
      <c r="R232" s="533"/>
      <c r="T232" s="534"/>
      <c r="V232" s="533"/>
      <c r="W232" s="533"/>
      <c r="Y232" s="533"/>
      <c r="Z232" s="533"/>
      <c r="AB232" s="533"/>
      <c r="AC232" s="533"/>
      <c r="AD232" s="533"/>
      <c r="AE232" s="531"/>
      <c r="AJ232" s="542"/>
      <c r="AK232" s="531"/>
    </row>
    <row r="233" spans="1:37" s="532" customFormat="1" ht="12" x14ac:dyDescent="0.2">
      <c r="A233" s="531" t="s">
        <v>1073</v>
      </c>
      <c r="B233" s="532" t="s">
        <v>540</v>
      </c>
      <c r="C233" s="533"/>
      <c r="D233" s="533"/>
      <c r="E233" s="534"/>
      <c r="H233" s="533"/>
      <c r="I233" s="533"/>
      <c r="J233" s="533"/>
      <c r="K233" s="533"/>
      <c r="L233" s="533"/>
      <c r="M233" s="533"/>
      <c r="Q233" s="533"/>
      <c r="R233" s="533"/>
      <c r="T233" s="534"/>
      <c r="V233" s="533"/>
      <c r="W233" s="533"/>
      <c r="Y233" s="533"/>
      <c r="Z233" s="533"/>
      <c r="AB233" s="533"/>
      <c r="AC233" s="533"/>
      <c r="AD233" s="533"/>
      <c r="AE233" s="531"/>
      <c r="AJ233" s="535"/>
      <c r="AK233" s="531"/>
    </row>
    <row r="234" spans="1:37" s="532" customFormat="1" ht="12" x14ac:dyDescent="0.2">
      <c r="A234" s="531" t="s">
        <v>1074</v>
      </c>
      <c r="B234" s="532" t="s">
        <v>486</v>
      </c>
      <c r="C234" s="533"/>
      <c r="D234" s="533"/>
      <c r="E234" s="534"/>
      <c r="H234" s="533"/>
      <c r="I234" s="533"/>
      <c r="J234" s="533"/>
      <c r="K234" s="533"/>
      <c r="L234" s="533"/>
      <c r="M234" s="533"/>
      <c r="Q234" s="533"/>
      <c r="R234" s="533"/>
      <c r="T234" s="534"/>
      <c r="V234" s="533"/>
      <c r="W234" s="533"/>
      <c r="Y234" s="533"/>
      <c r="Z234" s="533"/>
      <c r="AB234" s="533"/>
      <c r="AC234" s="533"/>
      <c r="AD234" s="533"/>
      <c r="AE234" s="531"/>
      <c r="AJ234" s="535"/>
      <c r="AK234" s="531"/>
    </row>
    <row r="235" spans="1:37" s="532" customFormat="1" ht="12" x14ac:dyDescent="0.2">
      <c r="A235" s="531" t="s">
        <v>1075</v>
      </c>
      <c r="B235" s="532" t="s">
        <v>566</v>
      </c>
      <c r="C235" s="533"/>
      <c r="D235" s="533"/>
      <c r="E235" s="534"/>
      <c r="H235" s="533"/>
      <c r="I235" s="533"/>
      <c r="J235" s="533"/>
      <c r="K235" s="533"/>
      <c r="L235" s="533"/>
      <c r="M235" s="533"/>
      <c r="Q235" s="533"/>
      <c r="R235" s="533"/>
      <c r="T235" s="534"/>
      <c r="V235" s="533"/>
      <c r="W235" s="533"/>
      <c r="Y235" s="533"/>
      <c r="Z235" s="533"/>
      <c r="AB235" s="533"/>
      <c r="AC235" s="533"/>
      <c r="AD235" s="533"/>
      <c r="AE235" s="531"/>
      <c r="AJ235" s="535"/>
      <c r="AK235" s="531"/>
    </row>
    <row r="236" spans="1:37" s="532" customFormat="1" ht="12" x14ac:dyDescent="0.2">
      <c r="A236" s="531" t="s">
        <v>1076</v>
      </c>
      <c r="B236" s="532" t="s">
        <v>449</v>
      </c>
      <c r="C236" s="533"/>
      <c r="D236" s="533"/>
      <c r="E236" s="534"/>
      <c r="H236" s="533"/>
      <c r="I236" s="533"/>
      <c r="J236" s="533"/>
      <c r="K236" s="533"/>
      <c r="L236" s="533"/>
      <c r="M236" s="533"/>
      <c r="Q236" s="533"/>
      <c r="R236" s="533"/>
      <c r="T236" s="534"/>
      <c r="V236" s="533"/>
      <c r="W236" s="533"/>
      <c r="Y236" s="533"/>
      <c r="Z236" s="533"/>
      <c r="AB236" s="533"/>
      <c r="AC236" s="533"/>
      <c r="AD236" s="533"/>
      <c r="AE236" s="531"/>
      <c r="AJ236" s="542"/>
      <c r="AK236" s="531"/>
    </row>
    <row r="237" spans="1:37" s="532" customFormat="1" ht="12" x14ac:dyDescent="0.2">
      <c r="A237" s="531" t="s">
        <v>1077</v>
      </c>
      <c r="B237" s="532" t="s">
        <v>541</v>
      </c>
      <c r="C237" s="533"/>
      <c r="D237" s="533"/>
      <c r="E237" s="534"/>
      <c r="H237" s="533"/>
      <c r="I237" s="533"/>
      <c r="J237" s="533"/>
      <c r="K237" s="533"/>
      <c r="L237" s="533"/>
      <c r="M237" s="533"/>
      <c r="Q237" s="533"/>
      <c r="R237" s="533"/>
      <c r="T237" s="534"/>
      <c r="V237" s="533"/>
      <c r="W237" s="533"/>
      <c r="Y237" s="533"/>
      <c r="Z237" s="533"/>
      <c r="AB237" s="533"/>
      <c r="AC237" s="533"/>
      <c r="AD237" s="533"/>
      <c r="AE237" s="531"/>
      <c r="AJ237" s="542"/>
      <c r="AK237" s="531"/>
    </row>
    <row r="238" spans="1:37" s="532" customFormat="1" ht="12" x14ac:dyDescent="0.2">
      <c r="A238" s="531" t="s">
        <v>1078</v>
      </c>
      <c r="B238" s="532" t="s">
        <v>427</v>
      </c>
      <c r="C238" s="533"/>
      <c r="D238" s="533"/>
      <c r="E238" s="534"/>
      <c r="H238" s="533"/>
      <c r="I238" s="533"/>
      <c r="J238" s="533"/>
      <c r="K238" s="533"/>
      <c r="L238" s="533"/>
      <c r="M238" s="533"/>
      <c r="Q238" s="533"/>
      <c r="R238" s="533"/>
      <c r="T238" s="534"/>
      <c r="V238" s="533"/>
      <c r="W238" s="533"/>
      <c r="Y238" s="533"/>
      <c r="Z238" s="533"/>
      <c r="AB238" s="533"/>
      <c r="AC238" s="533"/>
      <c r="AD238" s="533"/>
      <c r="AE238" s="531"/>
      <c r="AJ238" s="542"/>
      <c r="AK238" s="531"/>
    </row>
    <row r="239" spans="1:37" s="532" customFormat="1" ht="12" x14ac:dyDescent="0.2">
      <c r="A239" s="531" t="s">
        <v>1079</v>
      </c>
      <c r="B239" s="532" t="s">
        <v>487</v>
      </c>
      <c r="C239" s="533"/>
      <c r="D239" s="533"/>
      <c r="E239" s="534"/>
      <c r="H239" s="533"/>
      <c r="I239" s="533"/>
      <c r="J239" s="533"/>
      <c r="K239" s="533"/>
      <c r="L239" s="533"/>
      <c r="M239" s="533"/>
      <c r="Q239" s="533"/>
      <c r="R239" s="533"/>
      <c r="T239" s="534"/>
      <c r="V239" s="533"/>
      <c r="W239" s="533"/>
      <c r="Y239" s="533"/>
      <c r="Z239" s="533"/>
      <c r="AB239" s="533"/>
      <c r="AC239" s="533"/>
      <c r="AD239" s="533"/>
      <c r="AE239" s="531"/>
      <c r="AJ239" s="535"/>
      <c r="AK239" s="531"/>
    </row>
    <row r="240" spans="1:37" s="532" customFormat="1" ht="12" x14ac:dyDescent="0.2">
      <c r="A240" s="531" t="s">
        <v>1080</v>
      </c>
      <c r="B240" s="532" t="s">
        <v>542</v>
      </c>
      <c r="C240" s="533"/>
      <c r="D240" s="533"/>
      <c r="E240" s="534"/>
      <c r="H240" s="533"/>
      <c r="I240" s="533"/>
      <c r="J240" s="533"/>
      <c r="K240" s="533"/>
      <c r="L240" s="533"/>
      <c r="M240" s="533"/>
      <c r="Q240" s="533"/>
      <c r="R240" s="533"/>
      <c r="T240" s="534"/>
      <c r="V240" s="533"/>
      <c r="W240" s="533"/>
      <c r="Y240" s="533"/>
      <c r="Z240" s="533"/>
      <c r="AB240" s="533"/>
      <c r="AC240" s="533"/>
      <c r="AD240" s="533"/>
      <c r="AE240" s="531"/>
      <c r="AJ240" s="542"/>
      <c r="AK240" s="531"/>
    </row>
    <row r="241" spans="1:37" s="532" customFormat="1" ht="12" x14ac:dyDescent="0.2">
      <c r="A241" s="531" t="s">
        <v>1081</v>
      </c>
      <c r="B241" s="532" t="s">
        <v>401</v>
      </c>
      <c r="C241" s="533"/>
      <c r="D241" s="533"/>
      <c r="E241" s="534"/>
      <c r="H241" s="533"/>
      <c r="I241" s="533"/>
      <c r="J241" s="533"/>
      <c r="K241" s="533"/>
      <c r="L241" s="533"/>
      <c r="M241" s="533"/>
      <c r="Q241" s="533"/>
      <c r="R241" s="533"/>
      <c r="T241" s="534"/>
      <c r="V241" s="533"/>
      <c r="W241" s="533"/>
      <c r="Y241" s="533"/>
      <c r="Z241" s="533"/>
      <c r="AB241" s="533"/>
      <c r="AC241" s="533"/>
      <c r="AD241" s="533"/>
      <c r="AE241" s="531"/>
      <c r="AJ241" s="535"/>
      <c r="AK241" s="531"/>
    </row>
    <row r="242" spans="1:37" s="532" customFormat="1" ht="12" x14ac:dyDescent="0.2">
      <c r="A242" s="531" t="s">
        <v>1082</v>
      </c>
      <c r="B242" s="532" t="s">
        <v>377</v>
      </c>
      <c r="C242" s="533"/>
      <c r="D242" s="533"/>
      <c r="E242" s="534"/>
      <c r="H242" s="533"/>
      <c r="I242" s="533"/>
      <c r="J242" s="533"/>
      <c r="K242" s="533"/>
      <c r="L242" s="533"/>
      <c r="M242" s="533"/>
      <c r="Q242" s="533"/>
      <c r="R242" s="533"/>
      <c r="T242" s="534"/>
      <c r="V242" s="533"/>
      <c r="W242" s="533"/>
      <c r="Y242" s="533"/>
      <c r="Z242" s="533"/>
      <c r="AB242" s="533"/>
      <c r="AC242" s="533"/>
      <c r="AD242" s="533"/>
      <c r="AE242" s="531"/>
      <c r="AJ242" s="535"/>
      <c r="AK242" s="531"/>
    </row>
    <row r="243" spans="1:37" s="532" customFormat="1" ht="12" x14ac:dyDescent="0.2">
      <c r="A243" s="531" t="s">
        <v>1083</v>
      </c>
      <c r="B243" s="532" t="s">
        <v>378</v>
      </c>
      <c r="C243" s="533"/>
      <c r="D243" s="533"/>
      <c r="E243" s="534"/>
      <c r="H243" s="533"/>
      <c r="I243" s="533"/>
      <c r="J243" s="533"/>
      <c r="K243" s="533"/>
      <c r="L243" s="533"/>
      <c r="M243" s="533"/>
      <c r="Q243" s="533"/>
      <c r="R243" s="533"/>
      <c r="T243" s="534"/>
      <c r="V243" s="533"/>
      <c r="W243" s="533"/>
      <c r="Y243" s="533"/>
      <c r="Z243" s="533"/>
      <c r="AB243" s="533"/>
      <c r="AC243" s="533"/>
      <c r="AD243" s="533"/>
      <c r="AE243" s="531"/>
      <c r="AJ243" s="535"/>
      <c r="AK243" s="531"/>
    </row>
    <row r="244" spans="1:37" s="532" customFormat="1" ht="12" x14ac:dyDescent="0.2">
      <c r="A244" s="531" t="s">
        <v>1084</v>
      </c>
      <c r="B244" s="532" t="s">
        <v>543</v>
      </c>
      <c r="C244" s="533"/>
      <c r="D244" s="533"/>
      <c r="E244" s="534"/>
      <c r="H244" s="533"/>
      <c r="I244" s="533"/>
      <c r="J244" s="533"/>
      <c r="K244" s="533"/>
      <c r="L244" s="533"/>
      <c r="M244" s="533"/>
      <c r="Q244" s="533"/>
      <c r="R244" s="533"/>
      <c r="T244" s="534"/>
      <c r="V244" s="533"/>
      <c r="W244" s="533"/>
      <c r="Y244" s="533"/>
      <c r="Z244" s="533"/>
      <c r="AB244" s="533"/>
      <c r="AC244" s="533"/>
      <c r="AD244" s="533"/>
      <c r="AE244" s="531"/>
      <c r="AJ244" s="542"/>
      <c r="AK244" s="531"/>
    </row>
    <row r="245" spans="1:37" s="532" customFormat="1" ht="12" x14ac:dyDescent="0.2">
      <c r="A245" s="531" t="s">
        <v>1085</v>
      </c>
      <c r="B245" s="532" t="s">
        <v>544</v>
      </c>
      <c r="C245" s="533"/>
      <c r="D245" s="533"/>
      <c r="E245" s="534"/>
      <c r="H245" s="533"/>
      <c r="I245" s="533"/>
      <c r="J245" s="533"/>
      <c r="K245" s="533"/>
      <c r="L245" s="533"/>
      <c r="M245" s="533"/>
      <c r="Q245" s="533"/>
      <c r="R245" s="533"/>
      <c r="T245" s="534"/>
      <c r="V245" s="533"/>
      <c r="W245" s="533"/>
      <c r="Y245" s="533"/>
      <c r="Z245" s="533"/>
      <c r="AB245" s="533"/>
      <c r="AC245" s="533"/>
      <c r="AD245" s="533"/>
      <c r="AE245" s="531"/>
      <c r="AJ245" s="542"/>
      <c r="AK245" s="531"/>
    </row>
    <row r="246" spans="1:37" s="532" customFormat="1" ht="12" x14ac:dyDescent="0.2">
      <c r="A246" s="531" t="s">
        <v>1086</v>
      </c>
      <c r="B246" s="532" t="s">
        <v>545</v>
      </c>
      <c r="C246" s="533"/>
      <c r="D246" s="533"/>
      <c r="E246" s="534"/>
      <c r="H246" s="533"/>
      <c r="I246" s="533"/>
      <c r="J246" s="533"/>
      <c r="K246" s="533"/>
      <c r="L246" s="533"/>
      <c r="M246" s="533"/>
      <c r="Q246" s="533"/>
      <c r="R246" s="533"/>
      <c r="T246" s="534"/>
      <c r="V246" s="533"/>
      <c r="W246" s="533"/>
      <c r="Y246" s="533"/>
      <c r="Z246" s="533"/>
      <c r="AB246" s="533"/>
      <c r="AC246" s="533"/>
      <c r="AD246" s="533"/>
      <c r="AE246" s="531"/>
      <c r="AJ246" s="543"/>
      <c r="AK246" s="531"/>
    </row>
    <row r="247" spans="1:37" s="532" customFormat="1" ht="12" x14ac:dyDescent="0.2">
      <c r="A247" s="531" t="s">
        <v>1087</v>
      </c>
      <c r="B247" s="532" t="s">
        <v>646</v>
      </c>
      <c r="C247" s="533"/>
      <c r="D247" s="533"/>
      <c r="E247" s="534"/>
      <c r="H247" s="533"/>
      <c r="I247" s="533"/>
      <c r="J247" s="533"/>
      <c r="K247" s="533"/>
      <c r="L247" s="533"/>
      <c r="M247" s="533"/>
      <c r="Q247" s="533"/>
      <c r="R247" s="533"/>
      <c r="T247" s="534"/>
      <c r="V247" s="533"/>
      <c r="W247" s="533"/>
      <c r="Y247" s="533"/>
      <c r="Z247" s="533"/>
      <c r="AB247" s="533"/>
      <c r="AC247" s="533"/>
      <c r="AD247" s="533"/>
      <c r="AE247" s="531"/>
      <c r="AJ247" s="541"/>
      <c r="AK247" s="531"/>
    </row>
    <row r="248" spans="1:37" s="532" customFormat="1" ht="12" x14ac:dyDescent="0.2">
      <c r="A248" s="531" t="s">
        <v>1088</v>
      </c>
      <c r="B248" s="532" t="s">
        <v>379</v>
      </c>
      <c r="C248" s="533"/>
      <c r="D248" s="533"/>
      <c r="E248" s="534"/>
      <c r="H248" s="533"/>
      <c r="I248" s="533"/>
      <c r="J248" s="533"/>
      <c r="K248" s="533"/>
      <c r="L248" s="533"/>
      <c r="M248" s="533"/>
      <c r="Q248" s="533"/>
      <c r="R248" s="533"/>
      <c r="T248" s="534"/>
      <c r="V248" s="533"/>
      <c r="W248" s="533"/>
      <c r="Y248" s="533"/>
      <c r="Z248" s="533"/>
      <c r="AB248" s="533"/>
      <c r="AC248" s="533"/>
      <c r="AD248" s="533"/>
      <c r="AE248" s="531"/>
      <c r="AJ248" s="535"/>
      <c r="AK248" s="531"/>
    </row>
    <row r="249" spans="1:37" s="532" customFormat="1" ht="12" x14ac:dyDescent="0.2">
      <c r="A249" s="531" t="s">
        <v>1089</v>
      </c>
      <c r="B249" s="532" t="s">
        <v>380</v>
      </c>
      <c r="C249" s="533"/>
      <c r="D249" s="533"/>
      <c r="E249" s="534"/>
      <c r="H249" s="533"/>
      <c r="I249" s="533"/>
      <c r="J249" s="533"/>
      <c r="K249" s="533"/>
      <c r="L249" s="533"/>
      <c r="M249" s="533"/>
      <c r="Q249" s="533"/>
      <c r="R249" s="533"/>
      <c r="T249" s="534"/>
      <c r="V249" s="533"/>
      <c r="W249" s="533"/>
      <c r="Y249" s="533"/>
      <c r="Z249" s="533"/>
      <c r="AB249" s="533"/>
      <c r="AC249" s="533"/>
      <c r="AD249" s="533"/>
      <c r="AE249" s="531"/>
      <c r="AJ249" s="535"/>
      <c r="AK249" s="531"/>
    </row>
    <row r="250" spans="1:37" s="532" customFormat="1" ht="12" x14ac:dyDescent="0.2">
      <c r="A250" s="531" t="s">
        <v>1090</v>
      </c>
      <c r="B250" s="532" t="s">
        <v>385</v>
      </c>
      <c r="C250" s="533"/>
      <c r="D250" s="533"/>
      <c r="E250" s="534"/>
      <c r="H250" s="533"/>
      <c r="I250" s="533"/>
      <c r="J250" s="533"/>
      <c r="K250" s="533"/>
      <c r="L250" s="533"/>
      <c r="M250" s="533"/>
      <c r="Q250" s="533"/>
      <c r="R250" s="533"/>
      <c r="T250" s="534"/>
      <c r="V250" s="533"/>
      <c r="W250" s="533"/>
      <c r="Y250" s="533"/>
      <c r="Z250" s="533"/>
      <c r="AB250" s="533"/>
      <c r="AC250" s="533"/>
      <c r="AD250" s="533"/>
      <c r="AE250" s="531"/>
      <c r="AJ250" s="541"/>
      <c r="AK250" s="531"/>
    </row>
    <row r="251" spans="1:37" s="532" customFormat="1" ht="12" x14ac:dyDescent="0.2">
      <c r="A251" s="531" t="s">
        <v>1091</v>
      </c>
      <c r="B251" s="532" t="s">
        <v>437</v>
      </c>
      <c r="C251" s="533"/>
      <c r="D251" s="533"/>
      <c r="E251" s="534"/>
      <c r="H251" s="533"/>
      <c r="I251" s="533"/>
      <c r="J251" s="533"/>
      <c r="K251" s="533"/>
      <c r="L251" s="533"/>
      <c r="M251" s="533"/>
      <c r="Q251" s="533"/>
      <c r="R251" s="533"/>
      <c r="T251" s="534"/>
      <c r="V251" s="533"/>
      <c r="W251" s="533"/>
      <c r="Y251" s="533"/>
      <c r="Z251" s="533"/>
      <c r="AB251" s="533"/>
      <c r="AC251" s="533"/>
      <c r="AD251" s="533"/>
      <c r="AE251" s="531"/>
      <c r="AJ251" s="542"/>
      <c r="AK251" s="531"/>
    </row>
    <row r="252" spans="1:37" s="532" customFormat="1" ht="12" x14ac:dyDescent="0.2">
      <c r="A252" s="531" t="s">
        <v>1092</v>
      </c>
      <c r="B252" s="532" t="s">
        <v>412</v>
      </c>
      <c r="C252" s="533"/>
      <c r="D252" s="533"/>
      <c r="E252" s="534"/>
      <c r="H252" s="533"/>
      <c r="I252" s="533"/>
      <c r="J252" s="533"/>
      <c r="K252" s="533"/>
      <c r="L252" s="533"/>
      <c r="M252" s="533"/>
      <c r="Q252" s="533"/>
      <c r="R252" s="533"/>
      <c r="T252" s="534"/>
      <c r="V252" s="533"/>
      <c r="W252" s="533"/>
      <c r="Y252" s="533"/>
      <c r="Z252" s="533"/>
      <c r="AB252" s="533"/>
      <c r="AC252" s="533"/>
      <c r="AD252" s="533"/>
      <c r="AE252" s="531"/>
      <c r="AJ252" s="535"/>
      <c r="AK252" s="531"/>
    </row>
    <row r="253" spans="1:37" s="532" customFormat="1" ht="12" x14ac:dyDescent="0.2">
      <c r="A253" s="531" t="s">
        <v>1093</v>
      </c>
      <c r="B253" s="532" t="s">
        <v>428</v>
      </c>
      <c r="C253" s="533"/>
      <c r="D253" s="533"/>
      <c r="E253" s="534"/>
      <c r="H253" s="533"/>
      <c r="I253" s="533"/>
      <c r="J253" s="533"/>
      <c r="K253" s="533"/>
      <c r="L253" s="533"/>
      <c r="M253" s="533"/>
      <c r="Q253" s="533"/>
      <c r="R253" s="533"/>
      <c r="T253" s="534"/>
      <c r="V253" s="533"/>
      <c r="W253" s="533"/>
      <c r="Y253" s="533"/>
      <c r="Z253" s="533"/>
      <c r="AB253" s="533"/>
      <c r="AC253" s="533"/>
      <c r="AD253" s="533"/>
      <c r="AE253" s="531"/>
      <c r="AJ253" s="542"/>
      <c r="AK253" s="531"/>
    </row>
    <row r="254" spans="1:37" s="532" customFormat="1" ht="12" x14ac:dyDescent="0.2">
      <c r="A254" s="531" t="s">
        <v>1094</v>
      </c>
      <c r="B254" s="532" t="s">
        <v>413</v>
      </c>
      <c r="C254" s="533"/>
      <c r="D254" s="533"/>
      <c r="E254" s="534"/>
      <c r="H254" s="533"/>
      <c r="I254" s="533"/>
      <c r="J254" s="533"/>
      <c r="K254" s="533"/>
      <c r="L254" s="533"/>
      <c r="M254" s="533"/>
      <c r="Q254" s="533"/>
      <c r="R254" s="533"/>
      <c r="T254" s="534"/>
      <c r="V254" s="533"/>
      <c r="W254" s="533"/>
      <c r="Y254" s="533"/>
      <c r="Z254" s="533"/>
      <c r="AB254" s="533"/>
      <c r="AC254" s="533"/>
      <c r="AD254" s="533"/>
      <c r="AE254" s="531"/>
      <c r="AJ254" s="535"/>
      <c r="AK254" s="531"/>
    </row>
    <row r="255" spans="1:37" s="532" customFormat="1" ht="12" x14ac:dyDescent="0.2">
      <c r="A255" s="531" t="s">
        <v>1095</v>
      </c>
      <c r="B255" s="532" t="s">
        <v>381</v>
      </c>
      <c r="C255" s="533"/>
      <c r="D255" s="533"/>
      <c r="E255" s="534"/>
      <c r="H255" s="533"/>
      <c r="I255" s="533"/>
      <c r="J255" s="533"/>
      <c r="K255" s="533"/>
      <c r="L255" s="533"/>
      <c r="M255" s="533"/>
      <c r="Q255" s="533"/>
      <c r="R255" s="533"/>
      <c r="T255" s="534"/>
      <c r="V255" s="533"/>
      <c r="W255" s="533"/>
      <c r="Y255" s="533"/>
      <c r="Z255" s="533"/>
      <c r="AB255" s="533"/>
      <c r="AC255" s="533"/>
      <c r="AD255" s="533"/>
      <c r="AE255" s="531"/>
      <c r="AJ255" s="535"/>
      <c r="AK255" s="531"/>
    </row>
    <row r="256" spans="1:37" s="532" customFormat="1" ht="12" x14ac:dyDescent="0.2">
      <c r="A256" s="531" t="s">
        <v>1096</v>
      </c>
      <c r="B256" s="532" t="s">
        <v>605</v>
      </c>
      <c r="C256" s="533"/>
      <c r="D256" s="533"/>
      <c r="E256" s="534"/>
      <c r="H256" s="533"/>
      <c r="I256" s="533"/>
      <c r="J256" s="533"/>
      <c r="K256" s="533"/>
      <c r="L256" s="533"/>
      <c r="M256" s="533"/>
      <c r="Q256" s="533"/>
      <c r="R256" s="533"/>
      <c r="T256" s="534"/>
      <c r="V256" s="533"/>
      <c r="W256" s="533"/>
      <c r="Y256" s="533"/>
      <c r="Z256" s="533"/>
      <c r="AB256" s="533"/>
      <c r="AC256" s="533"/>
      <c r="AD256" s="533"/>
      <c r="AE256" s="531"/>
      <c r="AJ256" s="535"/>
      <c r="AK256" s="531"/>
    </row>
    <row r="257" spans="1:37" s="532" customFormat="1" ht="12" x14ac:dyDescent="0.2">
      <c r="A257" s="531" t="s">
        <v>1097</v>
      </c>
      <c r="B257" s="532" t="s">
        <v>546</v>
      </c>
      <c r="C257" s="533"/>
      <c r="D257" s="533"/>
      <c r="E257" s="534"/>
      <c r="H257" s="533"/>
      <c r="I257" s="533"/>
      <c r="J257" s="533"/>
      <c r="K257" s="533"/>
      <c r="L257" s="533"/>
      <c r="M257" s="533"/>
      <c r="Q257" s="533"/>
      <c r="R257" s="533"/>
      <c r="T257" s="534"/>
      <c r="V257" s="533"/>
      <c r="W257" s="533"/>
      <c r="Y257" s="533"/>
      <c r="Z257" s="533"/>
      <c r="AB257" s="533"/>
      <c r="AC257" s="533"/>
      <c r="AD257" s="533"/>
      <c r="AE257" s="531"/>
      <c r="AJ257" s="542"/>
      <c r="AK257" s="531"/>
    </row>
    <row r="258" spans="1:37" s="532" customFormat="1" ht="12" x14ac:dyDescent="0.2">
      <c r="A258" s="531" t="s">
        <v>1098</v>
      </c>
      <c r="B258" s="532" t="s">
        <v>500</v>
      </c>
      <c r="C258" s="533"/>
      <c r="D258" s="533"/>
      <c r="E258" s="534"/>
      <c r="H258" s="533"/>
      <c r="I258" s="533"/>
      <c r="J258" s="533"/>
      <c r="K258" s="533"/>
      <c r="L258" s="533"/>
      <c r="M258" s="533"/>
      <c r="Q258" s="533"/>
      <c r="R258" s="533"/>
      <c r="T258" s="534"/>
      <c r="V258" s="533"/>
      <c r="W258" s="533"/>
      <c r="Y258" s="533"/>
      <c r="Z258" s="533"/>
      <c r="AB258" s="533"/>
      <c r="AC258" s="533"/>
      <c r="AD258" s="533"/>
      <c r="AE258" s="531"/>
      <c r="AJ258" s="535"/>
      <c r="AK258" s="531"/>
    </row>
    <row r="259" spans="1:37" s="532" customFormat="1" ht="12" x14ac:dyDescent="0.2">
      <c r="A259" s="531" t="s">
        <v>1099</v>
      </c>
      <c r="B259" s="532" t="s">
        <v>382</v>
      </c>
      <c r="C259" s="533"/>
      <c r="D259" s="533"/>
      <c r="E259" s="534"/>
      <c r="H259" s="533"/>
      <c r="I259" s="533"/>
      <c r="J259" s="533"/>
      <c r="K259" s="533"/>
      <c r="L259" s="533"/>
      <c r="M259" s="533"/>
      <c r="Q259" s="533"/>
      <c r="R259" s="533"/>
      <c r="T259" s="534"/>
      <c r="V259" s="533"/>
      <c r="W259" s="533"/>
      <c r="Y259" s="533"/>
      <c r="Z259" s="533"/>
      <c r="AB259" s="533"/>
      <c r="AC259" s="533"/>
      <c r="AD259" s="533"/>
      <c r="AE259" s="531"/>
      <c r="AJ259" s="535"/>
      <c r="AK259" s="531"/>
    </row>
    <row r="260" spans="1:37" s="532" customFormat="1" ht="12" x14ac:dyDescent="0.2">
      <c r="A260" s="531" t="s">
        <v>1100</v>
      </c>
      <c r="B260" s="532" t="s">
        <v>488</v>
      </c>
      <c r="C260" s="533"/>
      <c r="D260" s="533"/>
      <c r="E260" s="534"/>
      <c r="H260" s="533"/>
      <c r="I260" s="533"/>
      <c r="J260" s="533"/>
      <c r="K260" s="533"/>
      <c r="L260" s="533"/>
      <c r="M260" s="533"/>
      <c r="Q260" s="533"/>
      <c r="R260" s="533"/>
      <c r="T260" s="534"/>
      <c r="V260" s="533"/>
      <c r="W260" s="533"/>
      <c r="Y260" s="533"/>
      <c r="Z260" s="533"/>
      <c r="AB260" s="533"/>
      <c r="AC260" s="533"/>
      <c r="AD260" s="533"/>
      <c r="AE260" s="531"/>
      <c r="AJ260" s="535"/>
      <c r="AK260" s="531"/>
    </row>
    <row r="261" spans="1:37" s="532" customFormat="1" ht="12" x14ac:dyDescent="0.2">
      <c r="A261" s="531" t="s">
        <v>1101</v>
      </c>
      <c r="B261" s="532" t="s">
        <v>429</v>
      </c>
      <c r="C261" s="533"/>
      <c r="D261" s="533"/>
      <c r="E261" s="534"/>
      <c r="H261" s="533"/>
      <c r="I261" s="533"/>
      <c r="J261" s="533"/>
      <c r="K261" s="533"/>
      <c r="L261" s="533"/>
      <c r="M261" s="533"/>
      <c r="Q261" s="533"/>
      <c r="R261" s="533"/>
      <c r="T261" s="534"/>
      <c r="V261" s="533"/>
      <c r="W261" s="533"/>
      <c r="Y261" s="533"/>
      <c r="Z261" s="533"/>
      <c r="AB261" s="533"/>
      <c r="AC261" s="533"/>
      <c r="AD261" s="533"/>
      <c r="AE261" s="531"/>
      <c r="AJ261" s="541"/>
      <c r="AK261" s="531"/>
    </row>
    <row r="262" spans="1:37" s="532" customFormat="1" ht="12" x14ac:dyDescent="0.2">
      <c r="A262" s="531" t="s">
        <v>1102</v>
      </c>
      <c r="B262" s="532" t="s">
        <v>647</v>
      </c>
      <c r="C262" s="533"/>
      <c r="D262" s="533"/>
      <c r="E262" s="534"/>
      <c r="H262" s="533"/>
      <c r="I262" s="533"/>
      <c r="J262" s="533"/>
      <c r="K262" s="533"/>
      <c r="L262" s="533"/>
      <c r="M262" s="533"/>
      <c r="Q262" s="533"/>
      <c r="R262" s="533"/>
      <c r="T262" s="534"/>
      <c r="V262" s="533"/>
      <c r="W262" s="533"/>
      <c r="Y262" s="533"/>
      <c r="Z262" s="533"/>
      <c r="AB262" s="533"/>
      <c r="AC262" s="533"/>
      <c r="AD262" s="533"/>
      <c r="AE262" s="531"/>
      <c r="AJ262" s="535"/>
      <c r="AK262" s="531"/>
    </row>
    <row r="263" spans="1:37" s="532" customFormat="1" ht="12" x14ac:dyDescent="0.2">
      <c r="A263" s="531" t="s">
        <v>1103</v>
      </c>
      <c r="B263" s="532" t="s">
        <v>450</v>
      </c>
      <c r="C263" s="533"/>
      <c r="D263" s="533"/>
      <c r="E263" s="534"/>
      <c r="H263" s="533"/>
      <c r="I263" s="533"/>
      <c r="J263" s="533"/>
      <c r="K263" s="533"/>
      <c r="L263" s="533"/>
      <c r="M263" s="533"/>
      <c r="Q263" s="533"/>
      <c r="R263" s="533"/>
      <c r="T263" s="534"/>
      <c r="V263" s="533"/>
      <c r="W263" s="533"/>
      <c r="Y263" s="533"/>
      <c r="Z263" s="533"/>
      <c r="AB263" s="533"/>
      <c r="AC263" s="533"/>
      <c r="AD263" s="533"/>
      <c r="AE263" s="531"/>
      <c r="AJ263" s="535"/>
      <c r="AK263" s="531"/>
    </row>
    <row r="264" spans="1:37" s="532" customFormat="1" ht="12" x14ac:dyDescent="0.2">
      <c r="A264" s="531" t="s">
        <v>1104</v>
      </c>
      <c r="B264" s="532" t="s">
        <v>648</v>
      </c>
      <c r="C264" s="533"/>
      <c r="D264" s="533"/>
      <c r="E264" s="534"/>
      <c r="H264" s="533"/>
      <c r="I264" s="533"/>
      <c r="J264" s="533"/>
      <c r="K264" s="533"/>
      <c r="L264" s="533"/>
      <c r="M264" s="533"/>
      <c r="Q264" s="533"/>
      <c r="R264" s="533"/>
      <c r="T264" s="534"/>
      <c r="V264" s="533"/>
      <c r="W264" s="533"/>
      <c r="Y264" s="533"/>
      <c r="Z264" s="533"/>
      <c r="AB264" s="533"/>
      <c r="AC264" s="533"/>
      <c r="AD264" s="533"/>
      <c r="AE264" s="531"/>
      <c r="AJ264" s="535"/>
      <c r="AK264" s="531"/>
    </row>
    <row r="265" spans="1:37" s="532" customFormat="1" ht="12" x14ac:dyDescent="0.2">
      <c r="A265" s="531" t="s">
        <v>1105</v>
      </c>
      <c r="B265" s="532" t="s">
        <v>402</v>
      </c>
      <c r="C265" s="533"/>
      <c r="D265" s="533"/>
      <c r="E265" s="534"/>
      <c r="H265" s="533"/>
      <c r="I265" s="533"/>
      <c r="J265" s="533"/>
      <c r="K265" s="533"/>
      <c r="L265" s="533"/>
      <c r="M265" s="533"/>
      <c r="Q265" s="533"/>
      <c r="R265" s="533"/>
      <c r="T265" s="534"/>
      <c r="V265" s="533"/>
      <c r="W265" s="533"/>
      <c r="Y265" s="533"/>
      <c r="Z265" s="533"/>
      <c r="AB265" s="533"/>
      <c r="AC265" s="533"/>
      <c r="AD265" s="533"/>
      <c r="AE265" s="531"/>
      <c r="AJ265" s="535"/>
      <c r="AK265" s="531"/>
    </row>
    <row r="266" spans="1:37" s="532" customFormat="1" ht="12" x14ac:dyDescent="0.2">
      <c r="A266" s="531" t="s">
        <v>1106</v>
      </c>
      <c r="B266" s="532" t="s">
        <v>547</v>
      </c>
      <c r="C266" s="533"/>
      <c r="D266" s="533"/>
      <c r="E266" s="534"/>
      <c r="H266" s="533"/>
      <c r="I266" s="533"/>
      <c r="J266" s="533"/>
      <c r="K266" s="533"/>
      <c r="L266" s="533"/>
      <c r="M266" s="533"/>
      <c r="Q266" s="533"/>
      <c r="R266" s="533"/>
      <c r="T266" s="534"/>
      <c r="V266" s="533"/>
      <c r="W266" s="533"/>
      <c r="Y266" s="533"/>
      <c r="Z266" s="533"/>
      <c r="AB266" s="533"/>
      <c r="AC266" s="533"/>
      <c r="AD266" s="533"/>
      <c r="AE266" s="531"/>
      <c r="AJ266" s="535"/>
      <c r="AK266" s="531"/>
    </row>
    <row r="267" spans="1:37" s="532" customFormat="1" ht="12" x14ac:dyDescent="0.2">
      <c r="A267" s="531" t="s">
        <v>1107</v>
      </c>
      <c r="B267" s="532" t="s">
        <v>548</v>
      </c>
      <c r="C267" s="533"/>
      <c r="D267" s="533"/>
      <c r="E267" s="534"/>
      <c r="H267" s="533"/>
      <c r="I267" s="533"/>
      <c r="J267" s="533"/>
      <c r="K267" s="533"/>
      <c r="L267" s="533"/>
      <c r="M267" s="533"/>
      <c r="Q267" s="533"/>
      <c r="R267" s="533"/>
      <c r="T267" s="534"/>
      <c r="V267" s="533"/>
      <c r="W267" s="533"/>
      <c r="Y267" s="533"/>
      <c r="Z267" s="533"/>
      <c r="AB267" s="533"/>
      <c r="AC267" s="533"/>
      <c r="AD267" s="533"/>
      <c r="AE267" s="531"/>
      <c r="AJ267" s="543"/>
      <c r="AK267" s="531"/>
    </row>
    <row r="268" spans="1:37" s="532" customFormat="1" ht="12" x14ac:dyDescent="0.2">
      <c r="A268" s="531" t="s">
        <v>1108</v>
      </c>
      <c r="B268" s="532" t="s">
        <v>649</v>
      </c>
      <c r="C268" s="533"/>
      <c r="D268" s="533"/>
      <c r="E268" s="534"/>
      <c r="H268" s="533"/>
      <c r="I268" s="533"/>
      <c r="J268" s="533"/>
      <c r="K268" s="533"/>
      <c r="L268" s="533"/>
      <c r="M268" s="533"/>
      <c r="Q268" s="533"/>
      <c r="R268" s="533"/>
      <c r="T268" s="534"/>
      <c r="V268" s="533"/>
      <c r="W268" s="533"/>
      <c r="Y268" s="533"/>
      <c r="Z268" s="533"/>
      <c r="AB268" s="533"/>
      <c r="AC268" s="533"/>
      <c r="AD268" s="533"/>
      <c r="AE268" s="531"/>
      <c r="AJ268" s="535"/>
      <c r="AK268" s="531"/>
    </row>
    <row r="269" spans="1:37" s="532" customFormat="1" ht="12" x14ac:dyDescent="0.2">
      <c r="A269" s="531" t="s">
        <v>1109</v>
      </c>
      <c r="B269" s="532" t="s">
        <v>383</v>
      </c>
      <c r="C269" s="533"/>
      <c r="D269" s="533"/>
      <c r="E269" s="534"/>
      <c r="H269" s="533"/>
      <c r="I269" s="533"/>
      <c r="J269" s="533"/>
      <c r="K269" s="533"/>
      <c r="L269" s="533"/>
      <c r="M269" s="533"/>
      <c r="Q269" s="533"/>
      <c r="R269" s="533"/>
      <c r="T269" s="534"/>
      <c r="V269" s="533"/>
      <c r="W269" s="533"/>
      <c r="Y269" s="533"/>
      <c r="Z269" s="533"/>
      <c r="AB269" s="533"/>
      <c r="AC269" s="533"/>
      <c r="AD269" s="533"/>
      <c r="AE269" s="531"/>
      <c r="AJ269" s="535"/>
      <c r="AK269" s="531"/>
    </row>
    <row r="270" spans="1:37" s="532" customFormat="1" ht="12" x14ac:dyDescent="0.2">
      <c r="A270" s="531" t="s">
        <v>1110</v>
      </c>
      <c r="B270" s="532" t="s">
        <v>430</v>
      </c>
      <c r="C270" s="533"/>
      <c r="D270" s="533"/>
      <c r="E270" s="534"/>
      <c r="H270" s="533"/>
      <c r="I270" s="533"/>
      <c r="J270" s="533"/>
      <c r="K270" s="533"/>
      <c r="L270" s="533"/>
      <c r="M270" s="533"/>
      <c r="Q270" s="533"/>
      <c r="R270" s="533"/>
      <c r="T270" s="534"/>
      <c r="V270" s="533"/>
      <c r="W270" s="533"/>
      <c r="Y270" s="533"/>
      <c r="Z270" s="533"/>
      <c r="AB270" s="533"/>
      <c r="AC270" s="533"/>
      <c r="AD270" s="533"/>
      <c r="AE270" s="531"/>
      <c r="AJ270" s="542"/>
      <c r="AK270" s="531"/>
    </row>
    <row r="271" spans="1:37" s="532" customFormat="1" ht="12" x14ac:dyDescent="0.2">
      <c r="A271" s="531" t="s">
        <v>1111</v>
      </c>
      <c r="B271" s="532" t="s">
        <v>451</v>
      </c>
      <c r="C271" s="533"/>
      <c r="D271" s="533"/>
      <c r="E271" s="534"/>
      <c r="H271" s="533"/>
      <c r="I271" s="533"/>
      <c r="J271" s="533"/>
      <c r="K271" s="533"/>
      <c r="L271" s="533"/>
      <c r="M271" s="533"/>
      <c r="Q271" s="533"/>
      <c r="R271" s="533"/>
      <c r="T271" s="534"/>
      <c r="V271" s="533"/>
      <c r="W271" s="533"/>
      <c r="Y271" s="533"/>
      <c r="Z271" s="533"/>
      <c r="AB271" s="533"/>
      <c r="AC271" s="533"/>
      <c r="AD271" s="533"/>
      <c r="AE271" s="531"/>
      <c r="AJ271" s="535"/>
      <c r="AK271" s="531"/>
    </row>
    <row r="272" spans="1:37" s="532" customFormat="1" ht="12" x14ac:dyDescent="0.2">
      <c r="A272" s="531" t="s">
        <v>1112</v>
      </c>
      <c r="B272" s="532" t="s">
        <v>590</v>
      </c>
      <c r="C272" s="533"/>
      <c r="D272" s="533"/>
      <c r="E272" s="534"/>
      <c r="H272" s="533"/>
      <c r="I272" s="533"/>
      <c r="J272" s="533"/>
      <c r="K272" s="533"/>
      <c r="L272" s="533"/>
      <c r="M272" s="533"/>
      <c r="Q272" s="533"/>
      <c r="R272" s="533"/>
      <c r="T272" s="534"/>
      <c r="V272" s="533"/>
      <c r="W272" s="533"/>
      <c r="Y272" s="533"/>
      <c r="Z272" s="533"/>
      <c r="AB272" s="533"/>
      <c r="AC272" s="533"/>
      <c r="AD272" s="533"/>
      <c r="AE272" s="531"/>
      <c r="AJ272" s="542"/>
      <c r="AK272" s="531"/>
    </row>
    <row r="273" spans="1:37" s="532" customFormat="1" ht="12" x14ac:dyDescent="0.2">
      <c r="A273" s="531" t="s">
        <v>1113</v>
      </c>
      <c r="B273" s="532" t="s">
        <v>438</v>
      </c>
      <c r="C273" s="533"/>
      <c r="D273" s="533"/>
      <c r="E273" s="534"/>
      <c r="H273" s="533"/>
      <c r="I273" s="533"/>
      <c r="J273" s="533"/>
      <c r="K273" s="533"/>
      <c r="L273" s="533"/>
      <c r="M273" s="533"/>
      <c r="Q273" s="533"/>
      <c r="R273" s="533"/>
      <c r="T273" s="534"/>
      <c r="V273" s="533"/>
      <c r="W273" s="533"/>
      <c r="Y273" s="533"/>
      <c r="Z273" s="533"/>
      <c r="AB273" s="533"/>
      <c r="AC273" s="533"/>
      <c r="AD273" s="533"/>
      <c r="AE273" s="531"/>
      <c r="AJ273" s="542"/>
      <c r="AK273" s="531"/>
    </row>
    <row r="274" spans="1:37" s="532" customFormat="1" ht="12" x14ac:dyDescent="0.2">
      <c r="A274" s="531" t="s">
        <v>1114</v>
      </c>
      <c r="B274" s="532" t="s">
        <v>414</v>
      </c>
      <c r="C274" s="533"/>
      <c r="D274" s="533"/>
      <c r="E274" s="534"/>
      <c r="H274" s="533"/>
      <c r="I274" s="533"/>
      <c r="J274" s="533"/>
      <c r="K274" s="533"/>
      <c r="L274" s="533"/>
      <c r="M274" s="533"/>
      <c r="Q274" s="533"/>
      <c r="R274" s="533"/>
      <c r="T274" s="534"/>
      <c r="V274" s="533"/>
      <c r="W274" s="533"/>
      <c r="Y274" s="533"/>
      <c r="Z274" s="533"/>
      <c r="AB274" s="533"/>
      <c r="AC274" s="533"/>
      <c r="AD274" s="533"/>
      <c r="AE274" s="531"/>
      <c r="AJ274" s="535"/>
      <c r="AK274" s="531"/>
    </row>
    <row r="275" spans="1:37" s="532" customFormat="1" ht="12" x14ac:dyDescent="0.2">
      <c r="A275" s="531" t="s">
        <v>1115</v>
      </c>
      <c r="B275" s="532" t="s">
        <v>489</v>
      </c>
      <c r="C275" s="533"/>
      <c r="D275" s="533"/>
      <c r="E275" s="534"/>
      <c r="H275" s="533"/>
      <c r="I275" s="533"/>
      <c r="J275" s="533"/>
      <c r="K275" s="533"/>
      <c r="L275" s="533"/>
      <c r="M275" s="533"/>
      <c r="Q275" s="533"/>
      <c r="R275" s="533"/>
      <c r="T275" s="534"/>
      <c r="V275" s="533"/>
      <c r="W275" s="533"/>
      <c r="Y275" s="533"/>
      <c r="Z275" s="533"/>
      <c r="AB275" s="533"/>
      <c r="AC275" s="533"/>
      <c r="AD275" s="533"/>
      <c r="AE275" s="531"/>
      <c r="AJ275" s="535"/>
      <c r="AK275" s="531"/>
    </row>
    <row r="276" spans="1:37" s="532" customFormat="1" ht="12" x14ac:dyDescent="0.2">
      <c r="A276" s="531" t="s">
        <v>1116</v>
      </c>
      <c r="B276" s="532" t="s">
        <v>549</v>
      </c>
      <c r="C276" s="533"/>
      <c r="D276" s="533"/>
      <c r="E276" s="534"/>
      <c r="H276" s="533"/>
      <c r="I276" s="533"/>
      <c r="J276" s="533"/>
      <c r="K276" s="533"/>
      <c r="L276" s="533"/>
      <c r="M276" s="533"/>
      <c r="Q276" s="533"/>
      <c r="R276" s="533"/>
      <c r="T276" s="534"/>
      <c r="V276" s="533"/>
      <c r="W276" s="533"/>
      <c r="Y276" s="533"/>
      <c r="Z276" s="533"/>
      <c r="AB276" s="533"/>
      <c r="AC276" s="533"/>
      <c r="AD276" s="533"/>
      <c r="AE276" s="531"/>
      <c r="AJ276" s="535"/>
      <c r="AK276" s="531"/>
    </row>
    <row r="277" spans="1:37" s="532" customFormat="1" ht="12" x14ac:dyDescent="0.2">
      <c r="A277" s="531" t="s">
        <v>1117</v>
      </c>
      <c r="B277" s="532" t="s">
        <v>624</v>
      </c>
      <c r="C277" s="533"/>
      <c r="D277" s="533"/>
      <c r="E277" s="534"/>
      <c r="H277" s="533"/>
      <c r="I277" s="533"/>
      <c r="J277" s="533"/>
      <c r="K277" s="533"/>
      <c r="L277" s="533"/>
      <c r="M277" s="533"/>
      <c r="Q277" s="533"/>
      <c r="R277" s="533"/>
      <c r="T277" s="534"/>
      <c r="V277" s="533"/>
      <c r="W277" s="533"/>
      <c r="Y277" s="533"/>
      <c r="Z277" s="533"/>
      <c r="AB277" s="533"/>
      <c r="AC277" s="533"/>
      <c r="AD277" s="533"/>
      <c r="AE277" s="531"/>
      <c r="AJ277" s="535"/>
      <c r="AK277" s="531"/>
    </row>
    <row r="278" spans="1:37" s="532" customFormat="1" ht="12" x14ac:dyDescent="0.2">
      <c r="A278" s="531" t="s">
        <v>1118</v>
      </c>
      <c r="B278" s="532" t="s">
        <v>633</v>
      </c>
      <c r="C278" s="533"/>
      <c r="D278" s="533"/>
      <c r="E278" s="534"/>
      <c r="H278" s="533"/>
      <c r="I278" s="533"/>
      <c r="J278" s="533"/>
      <c r="K278" s="533"/>
      <c r="L278" s="533"/>
      <c r="M278" s="533"/>
      <c r="Q278" s="533"/>
      <c r="R278" s="533"/>
      <c r="T278" s="534"/>
      <c r="V278" s="533"/>
      <c r="W278" s="533"/>
      <c r="Y278" s="533"/>
      <c r="Z278" s="533"/>
      <c r="AB278" s="533"/>
      <c r="AC278" s="533"/>
      <c r="AD278" s="533"/>
      <c r="AE278" s="531"/>
      <c r="AJ278" s="535"/>
      <c r="AK278" s="531"/>
    </row>
    <row r="279" spans="1:37" s="532" customFormat="1" ht="12" x14ac:dyDescent="0.2">
      <c r="A279" s="531" t="s">
        <v>1119</v>
      </c>
      <c r="B279" s="532" t="s">
        <v>567</v>
      </c>
      <c r="C279" s="533"/>
      <c r="D279" s="533"/>
      <c r="E279" s="534"/>
      <c r="H279" s="533"/>
      <c r="I279" s="533"/>
      <c r="J279" s="533"/>
      <c r="K279" s="533"/>
      <c r="L279" s="533"/>
      <c r="M279" s="533"/>
      <c r="Q279" s="533"/>
      <c r="R279" s="533"/>
      <c r="T279" s="534"/>
      <c r="V279" s="533"/>
      <c r="W279" s="533"/>
      <c r="Y279" s="533"/>
      <c r="Z279" s="533"/>
      <c r="AB279" s="533"/>
      <c r="AC279" s="533"/>
      <c r="AD279" s="533"/>
      <c r="AE279" s="531"/>
      <c r="AJ279" s="535"/>
      <c r="AK279" s="531"/>
    </row>
    <row r="280" spans="1:37" s="532" customFormat="1" ht="12" x14ac:dyDescent="0.2">
      <c r="A280" s="531" t="s">
        <v>1120</v>
      </c>
      <c r="B280" s="532" t="s">
        <v>650</v>
      </c>
      <c r="C280" s="533"/>
      <c r="D280" s="533"/>
      <c r="E280" s="534"/>
      <c r="H280" s="533"/>
      <c r="I280" s="533"/>
      <c r="J280" s="533"/>
      <c r="K280" s="533"/>
      <c r="L280" s="533"/>
      <c r="M280" s="533"/>
      <c r="Q280" s="533"/>
      <c r="R280" s="533"/>
      <c r="T280" s="534"/>
      <c r="V280" s="533"/>
      <c r="W280" s="533"/>
      <c r="Y280" s="533"/>
      <c r="Z280" s="533"/>
      <c r="AB280" s="533"/>
      <c r="AC280" s="533"/>
      <c r="AD280" s="533"/>
      <c r="AE280" s="531"/>
      <c r="AJ280" s="535"/>
      <c r="AK280" s="531"/>
    </row>
    <row r="281" spans="1:37" s="532" customFormat="1" ht="12" x14ac:dyDescent="0.2">
      <c r="A281" s="531" t="s">
        <v>1121</v>
      </c>
      <c r="B281" s="532" t="s">
        <v>490</v>
      </c>
      <c r="C281" s="533"/>
      <c r="D281" s="533"/>
      <c r="E281" s="534"/>
      <c r="H281" s="533"/>
      <c r="I281" s="533"/>
      <c r="J281" s="533"/>
      <c r="K281" s="533"/>
      <c r="L281" s="533"/>
      <c r="M281" s="533"/>
      <c r="Q281" s="533"/>
      <c r="R281" s="533"/>
      <c r="T281" s="534"/>
      <c r="V281" s="533"/>
      <c r="W281" s="533"/>
      <c r="Y281" s="533"/>
      <c r="Z281" s="533"/>
      <c r="AB281" s="533"/>
      <c r="AC281" s="533"/>
      <c r="AD281" s="533"/>
      <c r="AE281" s="531"/>
      <c r="AJ281" s="535"/>
      <c r="AK281" s="531"/>
    </row>
    <row r="282" spans="1:37" s="532" customFormat="1" ht="12" x14ac:dyDescent="0.2">
      <c r="A282" s="531" t="s">
        <v>1122</v>
      </c>
      <c r="B282" s="532" t="s">
        <v>415</v>
      </c>
      <c r="C282" s="533"/>
      <c r="D282" s="533"/>
      <c r="E282" s="534"/>
      <c r="H282" s="533"/>
      <c r="I282" s="533"/>
      <c r="J282" s="533"/>
      <c r="K282" s="533"/>
      <c r="L282" s="533"/>
      <c r="M282" s="533"/>
      <c r="Q282" s="533"/>
      <c r="R282" s="533"/>
      <c r="T282" s="534"/>
      <c r="V282" s="533"/>
      <c r="W282" s="533"/>
      <c r="Y282" s="533"/>
      <c r="Z282" s="533"/>
      <c r="AB282" s="533"/>
      <c r="AC282" s="533"/>
      <c r="AD282" s="533"/>
      <c r="AE282" s="531"/>
      <c r="AJ282" s="535"/>
      <c r="AK282" s="531"/>
    </row>
    <row r="283" spans="1:37" s="532" customFormat="1" ht="12" x14ac:dyDescent="0.2">
      <c r="A283" s="531" t="s">
        <v>1123</v>
      </c>
      <c r="B283" s="532" t="s">
        <v>439</v>
      </c>
      <c r="C283" s="533"/>
      <c r="D283" s="533"/>
      <c r="E283" s="534"/>
      <c r="H283" s="533"/>
      <c r="I283" s="533"/>
      <c r="J283" s="533"/>
      <c r="K283" s="533"/>
      <c r="L283" s="533"/>
      <c r="M283" s="533"/>
      <c r="Q283" s="533"/>
      <c r="R283" s="533"/>
      <c r="T283" s="534"/>
      <c r="V283" s="533"/>
      <c r="W283" s="533"/>
      <c r="Y283" s="533"/>
      <c r="Z283" s="533"/>
      <c r="AB283" s="533"/>
      <c r="AC283" s="533"/>
      <c r="AD283" s="533"/>
      <c r="AE283" s="531"/>
      <c r="AJ283" s="542"/>
      <c r="AK283" s="531"/>
    </row>
    <row r="284" spans="1:37" s="532" customFormat="1" ht="12" x14ac:dyDescent="0.2">
      <c r="A284" s="531" t="s">
        <v>1124</v>
      </c>
      <c r="B284" s="532" t="s">
        <v>606</v>
      </c>
      <c r="C284" s="533"/>
      <c r="D284" s="533"/>
      <c r="E284" s="534"/>
      <c r="H284" s="533"/>
      <c r="I284" s="533"/>
      <c r="J284" s="533"/>
      <c r="K284" s="533"/>
      <c r="L284" s="533"/>
      <c r="M284" s="533"/>
      <c r="Q284" s="533"/>
      <c r="R284" s="533"/>
      <c r="T284" s="534"/>
      <c r="V284" s="533"/>
      <c r="W284" s="533"/>
      <c r="Y284" s="533"/>
      <c r="Z284" s="533"/>
      <c r="AB284" s="533"/>
      <c r="AC284" s="533"/>
      <c r="AD284" s="533"/>
      <c r="AE284" s="531"/>
      <c r="AJ284" s="535"/>
      <c r="AK284" s="531"/>
    </row>
    <row r="285" spans="1:37" s="532" customFormat="1" ht="12" x14ac:dyDescent="0.2">
      <c r="A285" s="531" t="s">
        <v>1125</v>
      </c>
      <c r="B285" s="532" t="s">
        <v>391</v>
      </c>
      <c r="C285" s="533"/>
      <c r="D285" s="533"/>
      <c r="E285" s="534"/>
      <c r="H285" s="533"/>
      <c r="I285" s="533"/>
      <c r="J285" s="533"/>
      <c r="K285" s="533"/>
      <c r="L285" s="533"/>
      <c r="M285" s="533"/>
      <c r="Q285" s="533"/>
      <c r="R285" s="533"/>
      <c r="T285" s="534"/>
      <c r="V285" s="533"/>
      <c r="W285" s="533"/>
      <c r="Y285" s="533"/>
      <c r="Z285" s="533"/>
      <c r="AB285" s="533"/>
      <c r="AC285" s="533"/>
      <c r="AD285" s="533"/>
      <c r="AE285" s="531"/>
      <c r="AJ285" s="535"/>
      <c r="AK285" s="531"/>
    </row>
    <row r="286" spans="1:37" s="532" customFormat="1" ht="12" x14ac:dyDescent="0.2">
      <c r="A286" s="531" t="s">
        <v>1126</v>
      </c>
      <c r="B286" s="532" t="s">
        <v>663</v>
      </c>
      <c r="C286" s="533"/>
      <c r="D286" s="533"/>
      <c r="E286" s="534"/>
      <c r="H286" s="533"/>
      <c r="I286" s="533"/>
      <c r="J286" s="533"/>
      <c r="K286" s="533"/>
      <c r="L286" s="533"/>
      <c r="M286" s="533"/>
      <c r="Q286" s="533"/>
      <c r="R286" s="533"/>
      <c r="T286" s="534"/>
      <c r="V286" s="533"/>
      <c r="W286" s="533"/>
      <c r="Y286" s="533"/>
      <c r="Z286" s="533"/>
      <c r="AB286" s="533"/>
      <c r="AC286" s="533"/>
      <c r="AD286" s="533"/>
      <c r="AE286" s="531"/>
      <c r="AJ286" s="535"/>
      <c r="AK286" s="531"/>
    </row>
    <row r="287" spans="1:37" s="532" customFormat="1" ht="12" x14ac:dyDescent="0.2">
      <c r="A287" s="531" t="s">
        <v>1127</v>
      </c>
      <c r="B287" s="532" t="s">
        <v>491</v>
      </c>
      <c r="C287" s="533"/>
      <c r="D287" s="533"/>
      <c r="E287" s="534"/>
      <c r="H287" s="533"/>
      <c r="I287" s="533"/>
      <c r="J287" s="533"/>
      <c r="K287" s="533"/>
      <c r="L287" s="533"/>
      <c r="M287" s="533"/>
      <c r="Q287" s="533"/>
      <c r="R287" s="533"/>
      <c r="T287" s="534"/>
      <c r="V287" s="533"/>
      <c r="W287" s="533"/>
      <c r="Y287" s="533"/>
      <c r="Z287" s="533"/>
      <c r="AB287" s="533"/>
      <c r="AC287" s="533"/>
      <c r="AD287" s="533"/>
      <c r="AE287" s="531"/>
      <c r="AJ287" s="535"/>
      <c r="AK287" s="531"/>
    </row>
    <row r="288" spans="1:37" s="532" customFormat="1" ht="12" x14ac:dyDescent="0.2">
      <c r="A288" s="531" t="s">
        <v>1128</v>
      </c>
      <c r="B288" s="532" t="s">
        <v>550</v>
      </c>
      <c r="C288" s="533"/>
      <c r="D288" s="533"/>
      <c r="E288" s="534"/>
      <c r="H288" s="533"/>
      <c r="I288" s="533"/>
      <c r="J288" s="533"/>
      <c r="K288" s="533"/>
      <c r="L288" s="533"/>
      <c r="M288" s="533"/>
      <c r="Q288" s="533"/>
      <c r="R288" s="533"/>
      <c r="T288" s="534"/>
      <c r="V288" s="533"/>
      <c r="W288" s="533"/>
      <c r="Y288" s="533"/>
      <c r="Z288" s="533"/>
      <c r="AB288" s="533"/>
      <c r="AC288" s="533"/>
      <c r="AD288" s="533"/>
      <c r="AE288" s="531"/>
      <c r="AJ288" s="535"/>
      <c r="AK288" s="531"/>
    </row>
    <row r="289" spans="1:39" s="532" customFormat="1" ht="12" x14ac:dyDescent="0.2">
      <c r="A289" s="531" t="s">
        <v>1129</v>
      </c>
      <c r="B289" s="532" t="s">
        <v>416</v>
      </c>
      <c r="C289" s="533"/>
      <c r="D289" s="533"/>
      <c r="E289" s="534"/>
      <c r="H289" s="533"/>
      <c r="I289" s="533"/>
      <c r="J289" s="533"/>
      <c r="K289" s="533"/>
      <c r="L289" s="533"/>
      <c r="M289" s="533"/>
      <c r="Q289" s="533"/>
      <c r="R289" s="533"/>
      <c r="T289" s="534"/>
      <c r="V289" s="533"/>
      <c r="W289" s="533"/>
      <c r="Y289" s="533"/>
      <c r="Z289" s="533"/>
      <c r="AB289" s="533"/>
      <c r="AC289" s="533"/>
      <c r="AD289" s="533"/>
      <c r="AE289" s="531"/>
      <c r="AJ289" s="543"/>
      <c r="AK289" s="531"/>
    </row>
    <row r="290" spans="1:39" s="532" customFormat="1" ht="12" x14ac:dyDescent="0.2">
      <c r="A290" s="544" t="s">
        <v>1130</v>
      </c>
      <c r="B290" s="517" t="s">
        <v>568</v>
      </c>
      <c r="C290" s="533"/>
      <c r="D290" s="533"/>
      <c r="E290" s="534"/>
      <c r="H290" s="533"/>
      <c r="I290" s="533"/>
      <c r="J290" s="533"/>
      <c r="K290" s="533"/>
      <c r="L290" s="533"/>
      <c r="M290" s="533"/>
      <c r="Q290" s="533"/>
      <c r="R290" s="533"/>
      <c r="T290" s="534"/>
      <c r="V290" s="533"/>
      <c r="W290" s="533"/>
      <c r="Y290" s="533"/>
      <c r="Z290" s="533"/>
      <c r="AB290" s="533"/>
      <c r="AC290" s="533"/>
      <c r="AD290" s="533"/>
      <c r="AE290" s="531"/>
      <c r="AJ290" s="535"/>
      <c r="AK290" s="531"/>
    </row>
    <row r="291" spans="1:39" s="532" customFormat="1" ht="12" x14ac:dyDescent="0.2">
      <c r="A291" s="531" t="s">
        <v>1131</v>
      </c>
      <c r="B291" s="532" t="s">
        <v>492</v>
      </c>
      <c r="C291" s="533"/>
      <c r="D291" s="533"/>
      <c r="E291" s="534"/>
      <c r="H291" s="533"/>
      <c r="I291" s="533"/>
      <c r="J291" s="533"/>
      <c r="K291" s="533"/>
      <c r="L291" s="533"/>
      <c r="M291" s="533"/>
      <c r="Q291" s="533"/>
      <c r="R291" s="533"/>
      <c r="T291" s="534"/>
      <c r="V291" s="533"/>
      <c r="W291" s="533"/>
      <c r="Y291" s="533"/>
      <c r="Z291" s="533"/>
      <c r="AB291" s="533"/>
      <c r="AC291" s="533"/>
      <c r="AD291" s="533"/>
      <c r="AE291" s="531"/>
      <c r="AJ291" s="535"/>
      <c r="AK291" s="531"/>
    </row>
    <row r="292" spans="1:39" s="532" customFormat="1" ht="12" x14ac:dyDescent="0.2">
      <c r="A292" s="531" t="s">
        <v>1132</v>
      </c>
      <c r="B292" s="532" t="s">
        <v>625</v>
      </c>
      <c r="C292" s="533"/>
      <c r="D292" s="533"/>
      <c r="E292" s="534"/>
      <c r="H292" s="533"/>
      <c r="I292" s="533"/>
      <c r="J292" s="533"/>
      <c r="K292" s="533"/>
      <c r="L292" s="533"/>
      <c r="M292" s="533"/>
      <c r="Q292" s="533"/>
      <c r="R292" s="533"/>
      <c r="T292" s="534"/>
      <c r="V292" s="533"/>
      <c r="W292" s="533"/>
      <c r="Y292" s="533"/>
      <c r="Z292" s="533"/>
      <c r="AB292" s="533"/>
      <c r="AC292" s="533"/>
      <c r="AD292" s="533"/>
      <c r="AE292" s="531"/>
      <c r="AJ292" s="535"/>
      <c r="AK292" s="531"/>
    </row>
    <row r="293" spans="1:39" s="532" customFormat="1" ht="12" x14ac:dyDescent="0.2">
      <c r="A293" s="531" t="s">
        <v>1133</v>
      </c>
      <c r="B293" s="532" t="s">
        <v>634</v>
      </c>
      <c r="C293" s="533"/>
      <c r="D293" s="533"/>
      <c r="E293" s="534"/>
      <c r="H293" s="533"/>
      <c r="I293" s="533"/>
      <c r="J293" s="533"/>
      <c r="K293" s="533"/>
      <c r="L293" s="533"/>
      <c r="M293" s="533"/>
      <c r="Q293" s="533"/>
      <c r="R293" s="533"/>
      <c r="T293" s="534"/>
      <c r="V293" s="533"/>
      <c r="W293" s="533"/>
      <c r="Y293" s="533"/>
      <c r="Z293" s="533"/>
      <c r="AB293" s="533"/>
      <c r="AC293" s="533"/>
      <c r="AD293" s="533"/>
      <c r="AE293" s="531"/>
      <c r="AJ293" s="535"/>
      <c r="AK293" s="531"/>
    </row>
    <row r="294" spans="1:39" s="532" customFormat="1" ht="12" x14ac:dyDescent="0.2">
      <c r="A294" s="531" t="s">
        <v>1134</v>
      </c>
      <c r="B294" s="532" t="s">
        <v>384</v>
      </c>
      <c r="C294" s="533"/>
      <c r="D294" s="533"/>
      <c r="E294" s="534"/>
      <c r="H294" s="533"/>
      <c r="I294" s="533"/>
      <c r="J294" s="533"/>
      <c r="K294" s="533"/>
      <c r="L294" s="533"/>
      <c r="M294" s="533"/>
      <c r="Q294" s="533"/>
      <c r="R294" s="533"/>
      <c r="T294" s="534"/>
      <c r="V294" s="533"/>
      <c r="W294" s="533"/>
      <c r="Y294" s="533"/>
      <c r="Z294" s="533"/>
      <c r="AB294" s="533"/>
      <c r="AC294" s="533"/>
      <c r="AD294" s="533"/>
      <c r="AE294" s="531"/>
      <c r="AJ294" s="541"/>
      <c r="AK294" s="531"/>
    </row>
    <row r="295" spans="1:39" s="532" customFormat="1" ht="12" x14ac:dyDescent="0.2">
      <c r="A295" s="531" t="s">
        <v>1135</v>
      </c>
      <c r="B295" s="532" t="s">
        <v>392</v>
      </c>
      <c r="C295" s="533"/>
      <c r="D295" s="533"/>
      <c r="E295" s="534"/>
      <c r="H295" s="533"/>
      <c r="I295" s="533"/>
      <c r="J295" s="533"/>
      <c r="K295" s="533"/>
      <c r="L295" s="533"/>
      <c r="M295" s="533"/>
      <c r="Q295" s="533"/>
      <c r="R295" s="533"/>
      <c r="T295" s="534"/>
      <c r="V295" s="533"/>
      <c r="W295" s="533"/>
      <c r="Y295" s="533"/>
      <c r="Z295" s="533"/>
      <c r="AB295" s="533"/>
      <c r="AC295" s="533"/>
      <c r="AD295" s="533"/>
      <c r="AE295" s="531"/>
      <c r="AJ295" s="535"/>
      <c r="AK295" s="531"/>
    </row>
    <row r="296" spans="1:39" s="532" customFormat="1" ht="12" x14ac:dyDescent="0.2">
      <c r="A296" s="531" t="s">
        <v>1136</v>
      </c>
      <c r="B296" s="532" t="s">
        <v>493</v>
      </c>
      <c r="C296" s="533"/>
      <c r="D296" s="533"/>
      <c r="E296" s="534"/>
      <c r="H296" s="533"/>
      <c r="I296" s="533"/>
      <c r="J296" s="533"/>
      <c r="K296" s="533"/>
      <c r="L296" s="533"/>
      <c r="M296" s="533"/>
      <c r="Q296" s="533"/>
      <c r="R296" s="533"/>
      <c r="T296" s="534"/>
      <c r="V296" s="533"/>
      <c r="W296" s="533"/>
      <c r="Y296" s="533"/>
      <c r="Z296" s="533"/>
      <c r="AB296" s="533"/>
      <c r="AC296" s="533"/>
      <c r="AD296" s="533"/>
      <c r="AE296" s="531"/>
      <c r="AJ296" s="535"/>
      <c r="AK296" s="531"/>
    </row>
    <row r="297" spans="1:39" s="532" customFormat="1" ht="12" x14ac:dyDescent="0.2">
      <c r="A297" s="531" t="s">
        <v>1137</v>
      </c>
      <c r="B297" s="532" t="s">
        <v>664</v>
      </c>
      <c r="C297" s="533"/>
      <c r="D297" s="533"/>
      <c r="E297" s="534"/>
      <c r="H297" s="533"/>
      <c r="I297" s="533"/>
      <c r="J297" s="533"/>
      <c r="K297" s="533"/>
      <c r="L297" s="533"/>
      <c r="M297" s="533"/>
      <c r="Q297" s="533"/>
      <c r="R297" s="533"/>
      <c r="T297" s="534"/>
      <c r="V297" s="533"/>
      <c r="W297" s="533"/>
      <c r="Y297" s="533"/>
      <c r="Z297" s="533"/>
      <c r="AB297" s="533"/>
      <c r="AC297" s="533"/>
      <c r="AD297" s="533"/>
      <c r="AE297" s="531"/>
      <c r="AJ297" s="535"/>
      <c r="AK297" s="531"/>
    </row>
    <row r="298" spans="1:39" s="532" customFormat="1" ht="12" x14ac:dyDescent="0.2">
      <c r="A298" s="531" t="s">
        <v>1138</v>
      </c>
      <c r="B298" s="532" t="s">
        <v>665</v>
      </c>
      <c r="C298" s="533"/>
      <c r="D298" s="533"/>
      <c r="E298" s="534"/>
      <c r="H298" s="533"/>
      <c r="I298" s="533"/>
      <c r="J298" s="533"/>
      <c r="K298" s="533"/>
      <c r="L298" s="533"/>
      <c r="M298" s="533"/>
      <c r="Q298" s="533"/>
      <c r="R298" s="533"/>
      <c r="T298" s="534"/>
      <c r="V298" s="533"/>
      <c r="W298" s="533"/>
      <c r="Y298" s="533"/>
      <c r="Z298" s="533"/>
      <c r="AB298" s="533"/>
      <c r="AC298" s="533"/>
      <c r="AD298" s="533"/>
      <c r="AE298" s="531"/>
      <c r="AJ298" s="535"/>
      <c r="AK298" s="531"/>
    </row>
    <row r="299" spans="1:39" s="532" customFormat="1" ht="11.25" x14ac:dyDescent="0.2">
      <c r="A299" s="545">
        <v>2599</v>
      </c>
      <c r="B299" s="532" t="s">
        <v>666</v>
      </c>
      <c r="C299" s="533"/>
      <c r="D299" s="533"/>
      <c r="E299" s="533"/>
      <c r="F299" s="533"/>
      <c r="G299" s="533"/>
      <c r="H299" s="533"/>
      <c r="I299" s="533"/>
      <c r="J299" s="533"/>
      <c r="K299" s="533"/>
      <c r="L299" s="533"/>
      <c r="M299" s="533"/>
      <c r="N299" s="533"/>
      <c r="O299" s="533"/>
      <c r="P299" s="533"/>
      <c r="Q299" s="533"/>
      <c r="R299" s="533"/>
      <c r="S299" s="533"/>
      <c r="T299" s="533"/>
      <c r="U299" s="533"/>
      <c r="V299" s="533"/>
      <c r="W299" s="533"/>
      <c r="X299" s="533"/>
      <c r="Y299" s="533"/>
      <c r="Z299" s="533"/>
      <c r="AA299" s="533"/>
      <c r="AB299" s="533"/>
      <c r="AC299" s="533"/>
      <c r="AD299" s="533"/>
      <c r="AE299" s="533"/>
      <c r="AF299" s="533"/>
      <c r="AG299" s="533"/>
      <c r="AH299" s="533"/>
      <c r="AI299" s="533"/>
      <c r="AJ299" s="533"/>
      <c r="AK299" s="533"/>
      <c r="AL299" s="533"/>
      <c r="AM299" s="533"/>
    </row>
    <row r="300" spans="1:39" s="295" customFormat="1" ht="11.25" x14ac:dyDescent="0.2">
      <c r="A300" s="525"/>
      <c r="C300" s="324"/>
      <c r="D300" s="324"/>
      <c r="E300" s="324"/>
      <c r="F300" s="324"/>
      <c r="G300" s="324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  <c r="T300" s="324"/>
      <c r="U300" s="324"/>
      <c r="V300" s="324"/>
      <c r="W300" s="324"/>
      <c r="X300" s="324"/>
      <c r="Y300" s="324"/>
      <c r="Z300" s="324"/>
      <c r="AA300" s="324"/>
      <c r="AB300" s="324"/>
      <c r="AC300" s="324"/>
      <c r="AD300" s="324"/>
      <c r="AH300" s="324"/>
      <c r="AI300" s="324"/>
    </row>
    <row r="301" spans="1:39" x14ac:dyDescent="0.2">
      <c r="H301" s="286"/>
      <c r="I301" s="286"/>
      <c r="J301" s="286"/>
      <c r="K301" s="286"/>
      <c r="L301" s="286"/>
      <c r="M301" s="286"/>
      <c r="Q301" s="286"/>
      <c r="R301" s="286"/>
      <c r="V301" s="286"/>
      <c r="W301" s="286"/>
      <c r="Y301" s="286"/>
      <c r="Z301" s="286"/>
      <c r="AB301" s="286"/>
      <c r="AC301" s="286"/>
      <c r="AD301" s="286"/>
    </row>
    <row r="302" spans="1:39" x14ac:dyDescent="0.2">
      <c r="H302" s="286"/>
      <c r="I302" s="286"/>
      <c r="J302" s="286"/>
      <c r="K302" s="286"/>
      <c r="L302" s="286"/>
      <c r="M302" s="286"/>
      <c r="Q302" s="286"/>
      <c r="R302" s="286"/>
      <c r="V302" s="286"/>
      <c r="W302" s="286"/>
      <c r="Y302" s="286"/>
      <c r="Z302" s="286"/>
      <c r="AB302" s="286"/>
      <c r="AC302" s="286"/>
      <c r="AD302" s="286"/>
    </row>
    <row r="303" spans="1:39" x14ac:dyDescent="0.2">
      <c r="H303" s="286"/>
      <c r="I303" s="286"/>
      <c r="J303" s="286"/>
      <c r="K303" s="286"/>
      <c r="L303" s="286"/>
      <c r="M303" s="286"/>
      <c r="Q303" s="286"/>
      <c r="R303" s="286"/>
      <c r="V303" s="286"/>
      <c r="W303" s="286"/>
      <c r="Y303" s="286"/>
      <c r="Z303" s="286"/>
      <c r="AB303" s="286"/>
      <c r="AC303" s="286"/>
      <c r="AD303" s="286"/>
    </row>
    <row r="304" spans="1:39" x14ac:dyDescent="0.2">
      <c r="H304" s="286"/>
      <c r="I304" s="286"/>
      <c r="J304" s="286"/>
      <c r="K304" s="286"/>
      <c r="L304" s="286"/>
      <c r="M304" s="286"/>
      <c r="Q304" s="286"/>
      <c r="R304" s="286"/>
      <c r="V304" s="286"/>
      <c r="W304" s="286"/>
      <c r="Y304" s="286"/>
      <c r="Z304" s="286"/>
      <c r="AB304" s="286"/>
      <c r="AC304" s="286"/>
      <c r="AD304" s="286"/>
    </row>
    <row r="305" spans="8:30" x14ac:dyDescent="0.2">
      <c r="H305" s="286"/>
      <c r="I305" s="286"/>
      <c r="J305" s="286"/>
      <c r="K305" s="286"/>
      <c r="L305" s="286"/>
      <c r="M305" s="286"/>
      <c r="Q305" s="286"/>
      <c r="R305" s="286"/>
      <c r="V305" s="286"/>
      <c r="W305" s="286"/>
      <c r="Y305" s="286"/>
      <c r="Z305" s="286"/>
      <c r="AB305" s="286"/>
      <c r="AC305" s="286"/>
      <c r="AD305" s="286"/>
    </row>
    <row r="306" spans="8:30" x14ac:dyDescent="0.2">
      <c r="H306" s="286"/>
      <c r="I306" s="286"/>
      <c r="J306" s="286"/>
      <c r="K306" s="286"/>
      <c r="L306" s="286"/>
      <c r="M306" s="286"/>
      <c r="Q306" s="286"/>
      <c r="R306" s="286"/>
      <c r="V306" s="286"/>
      <c r="W306" s="286"/>
      <c r="Y306" s="286"/>
      <c r="Z306" s="286"/>
      <c r="AB306" s="286"/>
      <c r="AC306" s="286"/>
      <c r="AD306" s="286"/>
    </row>
    <row r="307" spans="8:30" x14ac:dyDescent="0.2">
      <c r="H307" s="286"/>
      <c r="I307" s="286"/>
      <c r="J307" s="286"/>
      <c r="K307" s="286"/>
      <c r="L307" s="286"/>
      <c r="M307" s="286"/>
      <c r="Q307" s="286"/>
      <c r="R307" s="286"/>
      <c r="V307" s="286"/>
      <c r="W307" s="286"/>
      <c r="Y307" s="286"/>
      <c r="Z307" s="286"/>
      <c r="AB307" s="286"/>
      <c r="AC307" s="286"/>
      <c r="AD307" s="286"/>
    </row>
    <row r="308" spans="8:30" x14ac:dyDescent="0.2">
      <c r="H308" s="286"/>
      <c r="I308" s="286"/>
      <c r="J308" s="286"/>
      <c r="K308" s="286"/>
      <c r="L308" s="286"/>
      <c r="M308" s="286"/>
      <c r="Q308" s="286"/>
      <c r="R308" s="286"/>
      <c r="V308" s="286"/>
      <c r="W308" s="286"/>
      <c r="Y308" s="286"/>
      <c r="Z308" s="286"/>
      <c r="AB308" s="286"/>
      <c r="AC308" s="286"/>
      <c r="AD308" s="286"/>
    </row>
    <row r="309" spans="8:30" x14ac:dyDescent="0.2">
      <c r="H309" s="286"/>
      <c r="I309" s="286"/>
      <c r="J309" s="286"/>
      <c r="K309" s="286"/>
      <c r="L309" s="286"/>
      <c r="M309" s="286"/>
      <c r="Q309" s="286"/>
      <c r="R309" s="286"/>
      <c r="V309" s="286"/>
      <c r="W309" s="286"/>
      <c r="Y309" s="286"/>
      <c r="Z309" s="286"/>
      <c r="AB309" s="286"/>
      <c r="AC309" s="286"/>
      <c r="AD309" s="286"/>
    </row>
  </sheetData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workbookViewId="0">
      <pane xSplit="4" ySplit="9" topLeftCell="E265" activePane="bottomRight" state="frozen"/>
      <selection activeCell="B9" sqref="B9"/>
      <selection pane="topRight" activeCell="B9" sqref="B9"/>
      <selection pane="bottomLeft" activeCell="B9" sqref="B9"/>
      <selection pane="bottomRight" activeCell="E10" sqref="E10:E299"/>
    </sheetView>
  </sheetViews>
  <sheetFormatPr defaultRowHeight="12.75" x14ac:dyDescent="0.2"/>
  <cols>
    <col min="1" max="1" width="3.5703125" style="295" bestFit="1" customWidth="1"/>
    <col min="2" max="2" width="4.42578125" style="295" bestFit="1" customWidth="1"/>
    <col min="3" max="3" width="16.140625" style="295" bestFit="1" customWidth="1"/>
    <col min="4" max="4" width="19.5703125" style="271" customWidth="1"/>
    <col min="5" max="10" width="9.5703125" style="271" customWidth="1"/>
    <col min="11" max="11" width="2.85546875" style="271" customWidth="1"/>
    <col min="12" max="12" width="7.140625" style="271" bestFit="1" customWidth="1"/>
    <col min="13" max="13" width="13.85546875" style="271" bestFit="1" customWidth="1"/>
    <col min="14" max="14" width="5.7109375" style="271" bestFit="1" customWidth="1"/>
    <col min="15" max="15" width="9.140625" style="271"/>
    <col min="16" max="16" width="14.5703125" style="271" customWidth="1"/>
    <col min="17" max="222" width="9.140625" style="271"/>
    <col min="223" max="223" width="3.5703125" style="271" bestFit="1" customWidth="1"/>
    <col min="224" max="224" width="4.42578125" style="271" bestFit="1" customWidth="1"/>
    <col min="225" max="225" width="16.140625" style="271" bestFit="1" customWidth="1"/>
    <col min="226" max="226" width="19.5703125" style="271" customWidth="1"/>
    <col min="227" max="232" width="9.5703125" style="271" customWidth="1"/>
    <col min="233" max="233" width="2.85546875" style="271" customWidth="1"/>
    <col min="234" max="234" width="7.140625" style="271" bestFit="1" customWidth="1"/>
    <col min="235" max="235" width="13.85546875" style="271" bestFit="1" customWidth="1"/>
    <col min="236" max="236" width="5.7109375" style="271" bestFit="1" customWidth="1"/>
    <col min="237" max="478" width="9.140625" style="271"/>
    <col min="479" max="479" width="3.5703125" style="271" bestFit="1" customWidth="1"/>
    <col min="480" max="480" width="4.42578125" style="271" bestFit="1" customWidth="1"/>
    <col min="481" max="481" width="16.140625" style="271" bestFit="1" customWidth="1"/>
    <col min="482" max="482" width="19.5703125" style="271" customWidth="1"/>
    <col min="483" max="488" width="9.5703125" style="271" customWidth="1"/>
    <col min="489" max="489" width="2.85546875" style="271" customWidth="1"/>
    <col min="490" max="490" width="7.140625" style="271" bestFit="1" customWidth="1"/>
    <col min="491" max="491" width="13.85546875" style="271" bestFit="1" customWidth="1"/>
    <col min="492" max="492" width="5.7109375" style="271" bestFit="1" customWidth="1"/>
    <col min="493" max="734" width="9.140625" style="271"/>
    <col min="735" max="735" width="3.5703125" style="271" bestFit="1" customWidth="1"/>
    <col min="736" max="736" width="4.42578125" style="271" bestFit="1" customWidth="1"/>
    <col min="737" max="737" width="16.140625" style="271" bestFit="1" customWidth="1"/>
    <col min="738" max="738" width="19.5703125" style="271" customWidth="1"/>
    <col min="739" max="744" width="9.5703125" style="271" customWidth="1"/>
    <col min="745" max="745" width="2.85546875" style="271" customWidth="1"/>
    <col min="746" max="746" width="7.140625" style="271" bestFit="1" customWidth="1"/>
    <col min="747" max="747" width="13.85546875" style="271" bestFit="1" customWidth="1"/>
    <col min="748" max="748" width="5.7109375" style="271" bestFit="1" customWidth="1"/>
    <col min="749" max="990" width="9.140625" style="271"/>
    <col min="991" max="991" width="3.5703125" style="271" bestFit="1" customWidth="1"/>
    <col min="992" max="992" width="4.42578125" style="271" bestFit="1" customWidth="1"/>
    <col min="993" max="993" width="16.140625" style="271" bestFit="1" customWidth="1"/>
    <col min="994" max="994" width="19.5703125" style="271" customWidth="1"/>
    <col min="995" max="1000" width="9.5703125" style="271" customWidth="1"/>
    <col min="1001" max="1001" width="2.85546875" style="271" customWidth="1"/>
    <col min="1002" max="1002" width="7.140625" style="271" bestFit="1" customWidth="1"/>
    <col min="1003" max="1003" width="13.85546875" style="271" bestFit="1" customWidth="1"/>
    <col min="1004" max="1004" width="5.7109375" style="271" bestFit="1" customWidth="1"/>
    <col min="1005" max="1246" width="9.140625" style="271"/>
    <col min="1247" max="1247" width="3.5703125" style="271" bestFit="1" customWidth="1"/>
    <col min="1248" max="1248" width="4.42578125" style="271" bestFit="1" customWidth="1"/>
    <col min="1249" max="1249" width="16.140625" style="271" bestFit="1" customWidth="1"/>
    <col min="1250" max="1250" width="19.5703125" style="271" customWidth="1"/>
    <col min="1251" max="1256" width="9.5703125" style="271" customWidth="1"/>
    <col min="1257" max="1257" width="2.85546875" style="271" customWidth="1"/>
    <col min="1258" max="1258" width="7.140625" style="271" bestFit="1" customWidth="1"/>
    <col min="1259" max="1259" width="13.85546875" style="271" bestFit="1" customWidth="1"/>
    <col min="1260" max="1260" width="5.7109375" style="271" bestFit="1" customWidth="1"/>
    <col min="1261" max="1502" width="9.140625" style="271"/>
    <col min="1503" max="1503" width="3.5703125" style="271" bestFit="1" customWidth="1"/>
    <col min="1504" max="1504" width="4.42578125" style="271" bestFit="1" customWidth="1"/>
    <col min="1505" max="1505" width="16.140625" style="271" bestFit="1" customWidth="1"/>
    <col min="1506" max="1506" width="19.5703125" style="271" customWidth="1"/>
    <col min="1507" max="1512" width="9.5703125" style="271" customWidth="1"/>
    <col min="1513" max="1513" width="2.85546875" style="271" customWidth="1"/>
    <col min="1514" max="1514" width="7.140625" style="271" bestFit="1" customWidth="1"/>
    <col min="1515" max="1515" width="13.85546875" style="271" bestFit="1" customWidth="1"/>
    <col min="1516" max="1516" width="5.7109375" style="271" bestFit="1" customWidth="1"/>
    <col min="1517" max="1758" width="9.140625" style="271"/>
    <col min="1759" max="1759" width="3.5703125" style="271" bestFit="1" customWidth="1"/>
    <col min="1760" max="1760" width="4.42578125" style="271" bestFit="1" customWidth="1"/>
    <col min="1761" max="1761" width="16.140625" style="271" bestFit="1" customWidth="1"/>
    <col min="1762" max="1762" width="19.5703125" style="271" customWidth="1"/>
    <col min="1763" max="1768" width="9.5703125" style="271" customWidth="1"/>
    <col min="1769" max="1769" width="2.85546875" style="271" customWidth="1"/>
    <col min="1770" max="1770" width="7.140625" style="271" bestFit="1" customWidth="1"/>
    <col min="1771" max="1771" width="13.85546875" style="271" bestFit="1" customWidth="1"/>
    <col min="1772" max="1772" width="5.7109375" style="271" bestFit="1" customWidth="1"/>
    <col min="1773" max="2014" width="9.140625" style="271"/>
    <col min="2015" max="2015" width="3.5703125" style="271" bestFit="1" customWidth="1"/>
    <col min="2016" max="2016" width="4.42578125" style="271" bestFit="1" customWidth="1"/>
    <col min="2017" max="2017" width="16.140625" style="271" bestFit="1" customWidth="1"/>
    <col min="2018" max="2018" width="19.5703125" style="271" customWidth="1"/>
    <col min="2019" max="2024" width="9.5703125" style="271" customWidth="1"/>
    <col min="2025" max="2025" width="2.85546875" style="271" customWidth="1"/>
    <col min="2026" max="2026" width="7.140625" style="271" bestFit="1" customWidth="1"/>
    <col min="2027" max="2027" width="13.85546875" style="271" bestFit="1" customWidth="1"/>
    <col min="2028" max="2028" width="5.7109375" style="271" bestFit="1" customWidth="1"/>
    <col min="2029" max="2270" width="9.140625" style="271"/>
    <col min="2271" max="2271" width="3.5703125" style="271" bestFit="1" customWidth="1"/>
    <col min="2272" max="2272" width="4.42578125" style="271" bestFit="1" customWidth="1"/>
    <col min="2273" max="2273" width="16.140625" style="271" bestFit="1" customWidth="1"/>
    <col min="2274" max="2274" width="19.5703125" style="271" customWidth="1"/>
    <col min="2275" max="2280" width="9.5703125" style="271" customWidth="1"/>
    <col min="2281" max="2281" width="2.85546875" style="271" customWidth="1"/>
    <col min="2282" max="2282" width="7.140625" style="271" bestFit="1" customWidth="1"/>
    <col min="2283" max="2283" width="13.85546875" style="271" bestFit="1" customWidth="1"/>
    <col min="2284" max="2284" width="5.7109375" style="271" bestFit="1" customWidth="1"/>
    <col min="2285" max="2526" width="9.140625" style="271"/>
    <col min="2527" max="2527" width="3.5703125" style="271" bestFit="1" customWidth="1"/>
    <col min="2528" max="2528" width="4.42578125" style="271" bestFit="1" customWidth="1"/>
    <col min="2529" max="2529" width="16.140625" style="271" bestFit="1" customWidth="1"/>
    <col min="2530" max="2530" width="19.5703125" style="271" customWidth="1"/>
    <col min="2531" max="2536" width="9.5703125" style="271" customWidth="1"/>
    <col min="2537" max="2537" width="2.85546875" style="271" customWidth="1"/>
    <col min="2538" max="2538" width="7.140625" style="271" bestFit="1" customWidth="1"/>
    <col min="2539" max="2539" width="13.85546875" style="271" bestFit="1" customWidth="1"/>
    <col min="2540" max="2540" width="5.7109375" style="271" bestFit="1" customWidth="1"/>
    <col min="2541" max="2782" width="9.140625" style="271"/>
    <col min="2783" max="2783" width="3.5703125" style="271" bestFit="1" customWidth="1"/>
    <col min="2784" max="2784" width="4.42578125" style="271" bestFit="1" customWidth="1"/>
    <col min="2785" max="2785" width="16.140625" style="271" bestFit="1" customWidth="1"/>
    <col min="2786" max="2786" width="19.5703125" style="271" customWidth="1"/>
    <col min="2787" max="2792" width="9.5703125" style="271" customWidth="1"/>
    <col min="2793" max="2793" width="2.85546875" style="271" customWidth="1"/>
    <col min="2794" max="2794" width="7.140625" style="271" bestFit="1" customWidth="1"/>
    <col min="2795" max="2795" width="13.85546875" style="271" bestFit="1" customWidth="1"/>
    <col min="2796" max="2796" width="5.7109375" style="271" bestFit="1" customWidth="1"/>
    <col min="2797" max="3038" width="9.140625" style="271"/>
    <col min="3039" max="3039" width="3.5703125" style="271" bestFit="1" customWidth="1"/>
    <col min="3040" max="3040" width="4.42578125" style="271" bestFit="1" customWidth="1"/>
    <col min="3041" max="3041" width="16.140625" style="271" bestFit="1" customWidth="1"/>
    <col min="3042" max="3042" width="19.5703125" style="271" customWidth="1"/>
    <col min="3043" max="3048" width="9.5703125" style="271" customWidth="1"/>
    <col min="3049" max="3049" width="2.85546875" style="271" customWidth="1"/>
    <col min="3050" max="3050" width="7.140625" style="271" bestFit="1" customWidth="1"/>
    <col min="3051" max="3051" width="13.85546875" style="271" bestFit="1" customWidth="1"/>
    <col min="3052" max="3052" width="5.7109375" style="271" bestFit="1" customWidth="1"/>
    <col min="3053" max="3294" width="9.140625" style="271"/>
    <col min="3295" max="3295" width="3.5703125" style="271" bestFit="1" customWidth="1"/>
    <col min="3296" max="3296" width="4.42578125" style="271" bestFit="1" customWidth="1"/>
    <col min="3297" max="3297" width="16.140625" style="271" bestFit="1" customWidth="1"/>
    <col min="3298" max="3298" width="19.5703125" style="271" customWidth="1"/>
    <col min="3299" max="3304" width="9.5703125" style="271" customWidth="1"/>
    <col min="3305" max="3305" width="2.85546875" style="271" customWidth="1"/>
    <col min="3306" max="3306" width="7.140625" style="271" bestFit="1" customWidth="1"/>
    <col min="3307" max="3307" width="13.85546875" style="271" bestFit="1" customWidth="1"/>
    <col min="3308" max="3308" width="5.7109375" style="271" bestFit="1" customWidth="1"/>
    <col min="3309" max="3550" width="9.140625" style="271"/>
    <col min="3551" max="3551" width="3.5703125" style="271" bestFit="1" customWidth="1"/>
    <col min="3552" max="3552" width="4.42578125" style="271" bestFit="1" customWidth="1"/>
    <col min="3553" max="3553" width="16.140625" style="271" bestFit="1" customWidth="1"/>
    <col min="3554" max="3554" width="19.5703125" style="271" customWidth="1"/>
    <col min="3555" max="3560" width="9.5703125" style="271" customWidth="1"/>
    <col min="3561" max="3561" width="2.85546875" style="271" customWidth="1"/>
    <col min="3562" max="3562" width="7.140625" style="271" bestFit="1" customWidth="1"/>
    <col min="3563" max="3563" width="13.85546875" style="271" bestFit="1" customWidth="1"/>
    <col min="3564" max="3564" width="5.7109375" style="271" bestFit="1" customWidth="1"/>
    <col min="3565" max="3806" width="9.140625" style="271"/>
    <col min="3807" max="3807" width="3.5703125" style="271" bestFit="1" customWidth="1"/>
    <col min="3808" max="3808" width="4.42578125" style="271" bestFit="1" customWidth="1"/>
    <col min="3809" max="3809" width="16.140625" style="271" bestFit="1" customWidth="1"/>
    <col min="3810" max="3810" width="19.5703125" style="271" customWidth="1"/>
    <col min="3811" max="3816" width="9.5703125" style="271" customWidth="1"/>
    <col min="3817" max="3817" width="2.85546875" style="271" customWidth="1"/>
    <col min="3818" max="3818" width="7.140625" style="271" bestFit="1" customWidth="1"/>
    <col min="3819" max="3819" width="13.85546875" style="271" bestFit="1" customWidth="1"/>
    <col min="3820" max="3820" width="5.7109375" style="271" bestFit="1" customWidth="1"/>
    <col min="3821" max="4062" width="9.140625" style="271"/>
    <col min="4063" max="4063" width="3.5703125" style="271" bestFit="1" customWidth="1"/>
    <col min="4064" max="4064" width="4.42578125" style="271" bestFit="1" customWidth="1"/>
    <col min="4065" max="4065" width="16.140625" style="271" bestFit="1" customWidth="1"/>
    <col min="4066" max="4066" width="19.5703125" style="271" customWidth="1"/>
    <col min="4067" max="4072" width="9.5703125" style="271" customWidth="1"/>
    <col min="4073" max="4073" width="2.85546875" style="271" customWidth="1"/>
    <col min="4074" max="4074" width="7.140625" style="271" bestFit="1" customWidth="1"/>
    <col min="4075" max="4075" width="13.85546875" style="271" bestFit="1" customWidth="1"/>
    <col min="4076" max="4076" width="5.7109375" style="271" bestFit="1" customWidth="1"/>
    <col min="4077" max="4318" width="9.140625" style="271"/>
    <col min="4319" max="4319" width="3.5703125" style="271" bestFit="1" customWidth="1"/>
    <col min="4320" max="4320" width="4.42578125" style="271" bestFit="1" customWidth="1"/>
    <col min="4321" max="4321" width="16.140625" style="271" bestFit="1" customWidth="1"/>
    <col min="4322" max="4322" width="19.5703125" style="271" customWidth="1"/>
    <col min="4323" max="4328" width="9.5703125" style="271" customWidth="1"/>
    <col min="4329" max="4329" width="2.85546875" style="271" customWidth="1"/>
    <col min="4330" max="4330" width="7.140625" style="271" bestFit="1" customWidth="1"/>
    <col min="4331" max="4331" width="13.85546875" style="271" bestFit="1" customWidth="1"/>
    <col min="4332" max="4332" width="5.7109375" style="271" bestFit="1" customWidth="1"/>
    <col min="4333" max="4574" width="9.140625" style="271"/>
    <col min="4575" max="4575" width="3.5703125" style="271" bestFit="1" customWidth="1"/>
    <col min="4576" max="4576" width="4.42578125" style="271" bestFit="1" customWidth="1"/>
    <col min="4577" max="4577" width="16.140625" style="271" bestFit="1" customWidth="1"/>
    <col min="4578" max="4578" width="19.5703125" style="271" customWidth="1"/>
    <col min="4579" max="4584" width="9.5703125" style="271" customWidth="1"/>
    <col min="4585" max="4585" width="2.85546875" style="271" customWidth="1"/>
    <col min="4586" max="4586" width="7.140625" style="271" bestFit="1" customWidth="1"/>
    <col min="4587" max="4587" width="13.85546875" style="271" bestFit="1" customWidth="1"/>
    <col min="4588" max="4588" width="5.7109375" style="271" bestFit="1" customWidth="1"/>
    <col min="4589" max="4830" width="9.140625" style="271"/>
    <col min="4831" max="4831" width="3.5703125" style="271" bestFit="1" customWidth="1"/>
    <col min="4832" max="4832" width="4.42578125" style="271" bestFit="1" customWidth="1"/>
    <col min="4833" max="4833" width="16.140625" style="271" bestFit="1" customWidth="1"/>
    <col min="4834" max="4834" width="19.5703125" style="271" customWidth="1"/>
    <col min="4835" max="4840" width="9.5703125" style="271" customWidth="1"/>
    <col min="4841" max="4841" width="2.85546875" style="271" customWidth="1"/>
    <col min="4842" max="4842" width="7.140625" style="271" bestFit="1" customWidth="1"/>
    <col min="4843" max="4843" width="13.85546875" style="271" bestFit="1" customWidth="1"/>
    <col min="4844" max="4844" width="5.7109375" style="271" bestFit="1" customWidth="1"/>
    <col min="4845" max="5086" width="9.140625" style="271"/>
    <col min="5087" max="5087" width="3.5703125" style="271" bestFit="1" customWidth="1"/>
    <col min="5088" max="5088" width="4.42578125" style="271" bestFit="1" customWidth="1"/>
    <col min="5089" max="5089" width="16.140625" style="271" bestFit="1" customWidth="1"/>
    <col min="5090" max="5090" width="19.5703125" style="271" customWidth="1"/>
    <col min="5091" max="5096" width="9.5703125" style="271" customWidth="1"/>
    <col min="5097" max="5097" width="2.85546875" style="271" customWidth="1"/>
    <col min="5098" max="5098" width="7.140625" style="271" bestFit="1" customWidth="1"/>
    <col min="5099" max="5099" width="13.85546875" style="271" bestFit="1" customWidth="1"/>
    <col min="5100" max="5100" width="5.7109375" style="271" bestFit="1" customWidth="1"/>
    <col min="5101" max="5342" width="9.140625" style="271"/>
    <col min="5343" max="5343" width="3.5703125" style="271" bestFit="1" customWidth="1"/>
    <col min="5344" max="5344" width="4.42578125" style="271" bestFit="1" customWidth="1"/>
    <col min="5345" max="5345" width="16.140625" style="271" bestFit="1" customWidth="1"/>
    <col min="5346" max="5346" width="19.5703125" style="271" customWidth="1"/>
    <col min="5347" max="5352" width="9.5703125" style="271" customWidth="1"/>
    <col min="5353" max="5353" width="2.85546875" style="271" customWidth="1"/>
    <col min="5354" max="5354" width="7.140625" style="271" bestFit="1" customWidth="1"/>
    <col min="5355" max="5355" width="13.85546875" style="271" bestFit="1" customWidth="1"/>
    <col min="5356" max="5356" width="5.7109375" style="271" bestFit="1" customWidth="1"/>
    <col min="5357" max="5598" width="9.140625" style="271"/>
    <col min="5599" max="5599" width="3.5703125" style="271" bestFit="1" customWidth="1"/>
    <col min="5600" max="5600" width="4.42578125" style="271" bestFit="1" customWidth="1"/>
    <col min="5601" max="5601" width="16.140625" style="271" bestFit="1" customWidth="1"/>
    <col min="5602" max="5602" width="19.5703125" style="271" customWidth="1"/>
    <col min="5603" max="5608" width="9.5703125" style="271" customWidth="1"/>
    <col min="5609" max="5609" width="2.85546875" style="271" customWidth="1"/>
    <col min="5610" max="5610" width="7.140625" style="271" bestFit="1" customWidth="1"/>
    <col min="5611" max="5611" width="13.85546875" style="271" bestFit="1" customWidth="1"/>
    <col min="5612" max="5612" width="5.7109375" style="271" bestFit="1" customWidth="1"/>
    <col min="5613" max="5854" width="9.140625" style="271"/>
    <col min="5855" max="5855" width="3.5703125" style="271" bestFit="1" customWidth="1"/>
    <col min="5856" max="5856" width="4.42578125" style="271" bestFit="1" customWidth="1"/>
    <col min="5857" max="5857" width="16.140625" style="271" bestFit="1" customWidth="1"/>
    <col min="5858" max="5858" width="19.5703125" style="271" customWidth="1"/>
    <col min="5859" max="5864" width="9.5703125" style="271" customWidth="1"/>
    <col min="5865" max="5865" width="2.85546875" style="271" customWidth="1"/>
    <col min="5866" max="5866" width="7.140625" style="271" bestFit="1" customWidth="1"/>
    <col min="5867" max="5867" width="13.85546875" style="271" bestFit="1" customWidth="1"/>
    <col min="5868" max="5868" width="5.7109375" style="271" bestFit="1" customWidth="1"/>
    <col min="5869" max="6110" width="9.140625" style="271"/>
    <col min="6111" max="6111" width="3.5703125" style="271" bestFit="1" customWidth="1"/>
    <col min="6112" max="6112" width="4.42578125" style="271" bestFit="1" customWidth="1"/>
    <col min="6113" max="6113" width="16.140625" style="271" bestFit="1" customWidth="1"/>
    <col min="6114" max="6114" width="19.5703125" style="271" customWidth="1"/>
    <col min="6115" max="6120" width="9.5703125" style="271" customWidth="1"/>
    <col min="6121" max="6121" width="2.85546875" style="271" customWidth="1"/>
    <col min="6122" max="6122" width="7.140625" style="271" bestFit="1" customWidth="1"/>
    <col min="6123" max="6123" width="13.85546875" style="271" bestFit="1" customWidth="1"/>
    <col min="6124" max="6124" width="5.7109375" style="271" bestFit="1" customWidth="1"/>
    <col min="6125" max="6366" width="9.140625" style="271"/>
    <col min="6367" max="6367" width="3.5703125" style="271" bestFit="1" customWidth="1"/>
    <col min="6368" max="6368" width="4.42578125" style="271" bestFit="1" customWidth="1"/>
    <col min="6369" max="6369" width="16.140625" style="271" bestFit="1" customWidth="1"/>
    <col min="6370" max="6370" width="19.5703125" style="271" customWidth="1"/>
    <col min="6371" max="6376" width="9.5703125" style="271" customWidth="1"/>
    <col min="6377" max="6377" width="2.85546875" style="271" customWidth="1"/>
    <col min="6378" max="6378" width="7.140625" style="271" bestFit="1" customWidth="1"/>
    <col min="6379" max="6379" width="13.85546875" style="271" bestFit="1" customWidth="1"/>
    <col min="6380" max="6380" width="5.7109375" style="271" bestFit="1" customWidth="1"/>
    <col min="6381" max="6622" width="9.140625" style="271"/>
    <col min="6623" max="6623" width="3.5703125" style="271" bestFit="1" customWidth="1"/>
    <col min="6624" max="6624" width="4.42578125" style="271" bestFit="1" customWidth="1"/>
    <col min="6625" max="6625" width="16.140625" style="271" bestFit="1" customWidth="1"/>
    <col min="6626" max="6626" width="19.5703125" style="271" customWidth="1"/>
    <col min="6627" max="6632" width="9.5703125" style="271" customWidth="1"/>
    <col min="6633" max="6633" width="2.85546875" style="271" customWidth="1"/>
    <col min="6634" max="6634" width="7.140625" style="271" bestFit="1" customWidth="1"/>
    <col min="6635" max="6635" width="13.85546875" style="271" bestFit="1" customWidth="1"/>
    <col min="6636" max="6636" width="5.7109375" style="271" bestFit="1" customWidth="1"/>
    <col min="6637" max="6878" width="9.140625" style="271"/>
    <col min="6879" max="6879" width="3.5703125" style="271" bestFit="1" customWidth="1"/>
    <col min="6880" max="6880" width="4.42578125" style="271" bestFit="1" customWidth="1"/>
    <col min="6881" max="6881" width="16.140625" style="271" bestFit="1" customWidth="1"/>
    <col min="6882" max="6882" width="19.5703125" style="271" customWidth="1"/>
    <col min="6883" max="6888" width="9.5703125" style="271" customWidth="1"/>
    <col min="6889" max="6889" width="2.85546875" style="271" customWidth="1"/>
    <col min="6890" max="6890" width="7.140625" style="271" bestFit="1" customWidth="1"/>
    <col min="6891" max="6891" width="13.85546875" style="271" bestFit="1" customWidth="1"/>
    <col min="6892" max="6892" width="5.7109375" style="271" bestFit="1" customWidth="1"/>
    <col min="6893" max="7134" width="9.140625" style="271"/>
    <col min="7135" max="7135" width="3.5703125" style="271" bestFit="1" customWidth="1"/>
    <col min="7136" max="7136" width="4.42578125" style="271" bestFit="1" customWidth="1"/>
    <col min="7137" max="7137" width="16.140625" style="271" bestFit="1" customWidth="1"/>
    <col min="7138" max="7138" width="19.5703125" style="271" customWidth="1"/>
    <col min="7139" max="7144" width="9.5703125" style="271" customWidth="1"/>
    <col min="7145" max="7145" width="2.85546875" style="271" customWidth="1"/>
    <col min="7146" max="7146" width="7.140625" style="271" bestFit="1" customWidth="1"/>
    <col min="7147" max="7147" width="13.85546875" style="271" bestFit="1" customWidth="1"/>
    <col min="7148" max="7148" width="5.7109375" style="271" bestFit="1" customWidth="1"/>
    <col min="7149" max="7390" width="9.140625" style="271"/>
    <col min="7391" max="7391" width="3.5703125" style="271" bestFit="1" customWidth="1"/>
    <col min="7392" max="7392" width="4.42578125" style="271" bestFit="1" customWidth="1"/>
    <col min="7393" max="7393" width="16.140625" style="271" bestFit="1" customWidth="1"/>
    <col min="7394" max="7394" width="19.5703125" style="271" customWidth="1"/>
    <col min="7395" max="7400" width="9.5703125" style="271" customWidth="1"/>
    <col min="7401" max="7401" width="2.85546875" style="271" customWidth="1"/>
    <col min="7402" max="7402" width="7.140625" style="271" bestFit="1" customWidth="1"/>
    <col min="7403" max="7403" width="13.85546875" style="271" bestFit="1" customWidth="1"/>
    <col min="7404" max="7404" width="5.7109375" style="271" bestFit="1" customWidth="1"/>
    <col min="7405" max="7646" width="9.140625" style="271"/>
    <col min="7647" max="7647" width="3.5703125" style="271" bestFit="1" customWidth="1"/>
    <col min="7648" max="7648" width="4.42578125" style="271" bestFit="1" customWidth="1"/>
    <col min="7649" max="7649" width="16.140625" style="271" bestFit="1" customWidth="1"/>
    <col min="7650" max="7650" width="19.5703125" style="271" customWidth="1"/>
    <col min="7651" max="7656" width="9.5703125" style="271" customWidth="1"/>
    <col min="7657" max="7657" width="2.85546875" style="271" customWidth="1"/>
    <col min="7658" max="7658" width="7.140625" style="271" bestFit="1" customWidth="1"/>
    <col min="7659" max="7659" width="13.85546875" style="271" bestFit="1" customWidth="1"/>
    <col min="7660" max="7660" width="5.7109375" style="271" bestFit="1" customWidth="1"/>
    <col min="7661" max="7902" width="9.140625" style="271"/>
    <col min="7903" max="7903" width="3.5703125" style="271" bestFit="1" customWidth="1"/>
    <col min="7904" max="7904" width="4.42578125" style="271" bestFit="1" customWidth="1"/>
    <col min="7905" max="7905" width="16.140625" style="271" bestFit="1" customWidth="1"/>
    <col min="7906" max="7906" width="19.5703125" style="271" customWidth="1"/>
    <col min="7907" max="7912" width="9.5703125" style="271" customWidth="1"/>
    <col min="7913" max="7913" width="2.85546875" style="271" customWidth="1"/>
    <col min="7914" max="7914" width="7.140625" style="271" bestFit="1" customWidth="1"/>
    <col min="7915" max="7915" width="13.85546875" style="271" bestFit="1" customWidth="1"/>
    <col min="7916" max="7916" width="5.7109375" style="271" bestFit="1" customWidth="1"/>
    <col min="7917" max="8158" width="9.140625" style="271"/>
    <col min="8159" max="8159" width="3.5703125" style="271" bestFit="1" customWidth="1"/>
    <col min="8160" max="8160" width="4.42578125" style="271" bestFit="1" customWidth="1"/>
    <col min="8161" max="8161" width="16.140625" style="271" bestFit="1" customWidth="1"/>
    <col min="8162" max="8162" width="19.5703125" style="271" customWidth="1"/>
    <col min="8163" max="8168" width="9.5703125" style="271" customWidth="1"/>
    <col min="8169" max="8169" width="2.85546875" style="271" customWidth="1"/>
    <col min="8170" max="8170" width="7.140625" style="271" bestFit="1" customWidth="1"/>
    <col min="8171" max="8171" width="13.85546875" style="271" bestFit="1" customWidth="1"/>
    <col min="8172" max="8172" width="5.7109375" style="271" bestFit="1" customWidth="1"/>
    <col min="8173" max="8414" width="9.140625" style="271"/>
    <col min="8415" max="8415" width="3.5703125" style="271" bestFit="1" customWidth="1"/>
    <col min="8416" max="8416" width="4.42578125" style="271" bestFit="1" customWidth="1"/>
    <col min="8417" max="8417" width="16.140625" style="271" bestFit="1" customWidth="1"/>
    <col min="8418" max="8418" width="19.5703125" style="271" customWidth="1"/>
    <col min="8419" max="8424" width="9.5703125" style="271" customWidth="1"/>
    <col min="8425" max="8425" width="2.85546875" style="271" customWidth="1"/>
    <col min="8426" max="8426" width="7.140625" style="271" bestFit="1" customWidth="1"/>
    <col min="8427" max="8427" width="13.85546875" style="271" bestFit="1" customWidth="1"/>
    <col min="8428" max="8428" width="5.7109375" style="271" bestFit="1" customWidth="1"/>
    <col min="8429" max="8670" width="9.140625" style="271"/>
    <col min="8671" max="8671" width="3.5703125" style="271" bestFit="1" customWidth="1"/>
    <col min="8672" max="8672" width="4.42578125" style="271" bestFit="1" customWidth="1"/>
    <col min="8673" max="8673" width="16.140625" style="271" bestFit="1" customWidth="1"/>
    <col min="8674" max="8674" width="19.5703125" style="271" customWidth="1"/>
    <col min="8675" max="8680" width="9.5703125" style="271" customWidth="1"/>
    <col min="8681" max="8681" width="2.85546875" style="271" customWidth="1"/>
    <col min="8682" max="8682" width="7.140625" style="271" bestFit="1" customWidth="1"/>
    <col min="8683" max="8683" width="13.85546875" style="271" bestFit="1" customWidth="1"/>
    <col min="8684" max="8684" width="5.7109375" style="271" bestFit="1" customWidth="1"/>
    <col min="8685" max="8926" width="9.140625" style="271"/>
    <col min="8927" max="8927" width="3.5703125" style="271" bestFit="1" customWidth="1"/>
    <col min="8928" max="8928" width="4.42578125" style="271" bestFit="1" customWidth="1"/>
    <col min="8929" max="8929" width="16.140625" style="271" bestFit="1" customWidth="1"/>
    <col min="8930" max="8930" width="19.5703125" style="271" customWidth="1"/>
    <col min="8931" max="8936" width="9.5703125" style="271" customWidth="1"/>
    <col min="8937" max="8937" width="2.85546875" style="271" customWidth="1"/>
    <col min="8938" max="8938" width="7.140625" style="271" bestFit="1" customWidth="1"/>
    <col min="8939" max="8939" width="13.85546875" style="271" bestFit="1" customWidth="1"/>
    <col min="8940" max="8940" width="5.7109375" style="271" bestFit="1" customWidth="1"/>
    <col min="8941" max="9182" width="9.140625" style="271"/>
    <col min="9183" max="9183" width="3.5703125" style="271" bestFit="1" customWidth="1"/>
    <col min="9184" max="9184" width="4.42578125" style="271" bestFit="1" customWidth="1"/>
    <col min="9185" max="9185" width="16.140625" style="271" bestFit="1" customWidth="1"/>
    <col min="9186" max="9186" width="19.5703125" style="271" customWidth="1"/>
    <col min="9187" max="9192" width="9.5703125" style="271" customWidth="1"/>
    <col min="9193" max="9193" width="2.85546875" style="271" customWidth="1"/>
    <col min="9194" max="9194" width="7.140625" style="271" bestFit="1" customWidth="1"/>
    <col min="9195" max="9195" width="13.85546875" style="271" bestFit="1" customWidth="1"/>
    <col min="9196" max="9196" width="5.7109375" style="271" bestFit="1" customWidth="1"/>
    <col min="9197" max="9438" width="9.140625" style="271"/>
    <col min="9439" max="9439" width="3.5703125" style="271" bestFit="1" customWidth="1"/>
    <col min="9440" max="9440" width="4.42578125" style="271" bestFit="1" customWidth="1"/>
    <col min="9441" max="9441" width="16.140625" style="271" bestFit="1" customWidth="1"/>
    <col min="9442" max="9442" width="19.5703125" style="271" customWidth="1"/>
    <col min="9443" max="9448" width="9.5703125" style="271" customWidth="1"/>
    <col min="9449" max="9449" width="2.85546875" style="271" customWidth="1"/>
    <col min="9450" max="9450" width="7.140625" style="271" bestFit="1" customWidth="1"/>
    <col min="9451" max="9451" width="13.85546875" style="271" bestFit="1" customWidth="1"/>
    <col min="9452" max="9452" width="5.7109375" style="271" bestFit="1" customWidth="1"/>
    <col min="9453" max="9694" width="9.140625" style="271"/>
    <col min="9695" max="9695" width="3.5703125" style="271" bestFit="1" customWidth="1"/>
    <col min="9696" max="9696" width="4.42578125" style="271" bestFit="1" customWidth="1"/>
    <col min="9697" max="9697" width="16.140625" style="271" bestFit="1" customWidth="1"/>
    <col min="9698" max="9698" width="19.5703125" style="271" customWidth="1"/>
    <col min="9699" max="9704" width="9.5703125" style="271" customWidth="1"/>
    <col min="9705" max="9705" width="2.85546875" style="271" customWidth="1"/>
    <col min="9706" max="9706" width="7.140625" style="271" bestFit="1" customWidth="1"/>
    <col min="9707" max="9707" width="13.85546875" style="271" bestFit="1" customWidth="1"/>
    <col min="9708" max="9708" width="5.7109375" style="271" bestFit="1" customWidth="1"/>
    <col min="9709" max="9950" width="9.140625" style="271"/>
    <col min="9951" max="9951" width="3.5703125" style="271" bestFit="1" customWidth="1"/>
    <col min="9952" max="9952" width="4.42578125" style="271" bestFit="1" customWidth="1"/>
    <col min="9953" max="9953" width="16.140625" style="271" bestFit="1" customWidth="1"/>
    <col min="9954" max="9954" width="19.5703125" style="271" customWidth="1"/>
    <col min="9955" max="9960" width="9.5703125" style="271" customWidth="1"/>
    <col min="9961" max="9961" width="2.85546875" style="271" customWidth="1"/>
    <col min="9962" max="9962" width="7.140625" style="271" bestFit="1" customWidth="1"/>
    <col min="9963" max="9963" width="13.85546875" style="271" bestFit="1" customWidth="1"/>
    <col min="9964" max="9964" width="5.7109375" style="271" bestFit="1" customWidth="1"/>
    <col min="9965" max="10206" width="9.140625" style="271"/>
    <col min="10207" max="10207" width="3.5703125" style="271" bestFit="1" customWidth="1"/>
    <col min="10208" max="10208" width="4.42578125" style="271" bestFit="1" customWidth="1"/>
    <col min="10209" max="10209" width="16.140625" style="271" bestFit="1" customWidth="1"/>
    <col min="10210" max="10210" width="19.5703125" style="271" customWidth="1"/>
    <col min="10211" max="10216" width="9.5703125" style="271" customWidth="1"/>
    <col min="10217" max="10217" width="2.85546875" style="271" customWidth="1"/>
    <col min="10218" max="10218" width="7.140625" style="271" bestFit="1" customWidth="1"/>
    <col min="10219" max="10219" width="13.85546875" style="271" bestFit="1" customWidth="1"/>
    <col min="10220" max="10220" width="5.7109375" style="271" bestFit="1" customWidth="1"/>
    <col min="10221" max="10462" width="9.140625" style="271"/>
    <col min="10463" max="10463" width="3.5703125" style="271" bestFit="1" customWidth="1"/>
    <col min="10464" max="10464" width="4.42578125" style="271" bestFit="1" customWidth="1"/>
    <col min="10465" max="10465" width="16.140625" style="271" bestFit="1" customWidth="1"/>
    <col min="10466" max="10466" width="19.5703125" style="271" customWidth="1"/>
    <col min="10467" max="10472" width="9.5703125" style="271" customWidth="1"/>
    <col min="10473" max="10473" width="2.85546875" style="271" customWidth="1"/>
    <col min="10474" max="10474" width="7.140625" style="271" bestFit="1" customWidth="1"/>
    <col min="10475" max="10475" width="13.85546875" style="271" bestFit="1" customWidth="1"/>
    <col min="10476" max="10476" width="5.7109375" style="271" bestFit="1" customWidth="1"/>
    <col min="10477" max="10718" width="9.140625" style="271"/>
    <col min="10719" max="10719" width="3.5703125" style="271" bestFit="1" customWidth="1"/>
    <col min="10720" max="10720" width="4.42578125" style="271" bestFit="1" customWidth="1"/>
    <col min="10721" max="10721" width="16.140625" style="271" bestFit="1" customWidth="1"/>
    <col min="10722" max="10722" width="19.5703125" style="271" customWidth="1"/>
    <col min="10723" max="10728" width="9.5703125" style="271" customWidth="1"/>
    <col min="10729" max="10729" width="2.85546875" style="271" customWidth="1"/>
    <col min="10730" max="10730" width="7.140625" style="271" bestFit="1" customWidth="1"/>
    <col min="10731" max="10731" width="13.85546875" style="271" bestFit="1" customWidth="1"/>
    <col min="10732" max="10732" width="5.7109375" style="271" bestFit="1" customWidth="1"/>
    <col min="10733" max="10974" width="9.140625" style="271"/>
    <col min="10975" max="10975" width="3.5703125" style="271" bestFit="1" customWidth="1"/>
    <col min="10976" max="10976" width="4.42578125" style="271" bestFit="1" customWidth="1"/>
    <col min="10977" max="10977" width="16.140625" style="271" bestFit="1" customWidth="1"/>
    <col min="10978" max="10978" width="19.5703125" style="271" customWidth="1"/>
    <col min="10979" max="10984" width="9.5703125" style="271" customWidth="1"/>
    <col min="10985" max="10985" width="2.85546875" style="271" customWidth="1"/>
    <col min="10986" max="10986" width="7.140625" style="271" bestFit="1" customWidth="1"/>
    <col min="10987" max="10987" width="13.85546875" style="271" bestFit="1" customWidth="1"/>
    <col min="10988" max="10988" width="5.7109375" style="271" bestFit="1" customWidth="1"/>
    <col min="10989" max="11230" width="9.140625" style="271"/>
    <col min="11231" max="11231" width="3.5703125" style="271" bestFit="1" customWidth="1"/>
    <col min="11232" max="11232" width="4.42578125" style="271" bestFit="1" customWidth="1"/>
    <col min="11233" max="11233" width="16.140625" style="271" bestFit="1" customWidth="1"/>
    <col min="11234" max="11234" width="19.5703125" style="271" customWidth="1"/>
    <col min="11235" max="11240" width="9.5703125" style="271" customWidth="1"/>
    <col min="11241" max="11241" width="2.85546875" style="271" customWidth="1"/>
    <col min="11242" max="11242" width="7.140625" style="271" bestFit="1" customWidth="1"/>
    <col min="11243" max="11243" width="13.85546875" style="271" bestFit="1" customWidth="1"/>
    <col min="11244" max="11244" width="5.7109375" style="271" bestFit="1" customWidth="1"/>
    <col min="11245" max="11486" width="9.140625" style="271"/>
    <col min="11487" max="11487" width="3.5703125" style="271" bestFit="1" customWidth="1"/>
    <col min="11488" max="11488" width="4.42578125" style="271" bestFit="1" customWidth="1"/>
    <col min="11489" max="11489" width="16.140625" style="271" bestFit="1" customWidth="1"/>
    <col min="11490" max="11490" width="19.5703125" style="271" customWidth="1"/>
    <col min="11491" max="11496" width="9.5703125" style="271" customWidth="1"/>
    <col min="11497" max="11497" width="2.85546875" style="271" customWidth="1"/>
    <col min="11498" max="11498" width="7.140625" style="271" bestFit="1" customWidth="1"/>
    <col min="11499" max="11499" width="13.85546875" style="271" bestFit="1" customWidth="1"/>
    <col min="11500" max="11500" width="5.7109375" style="271" bestFit="1" customWidth="1"/>
    <col min="11501" max="11742" width="9.140625" style="271"/>
    <col min="11743" max="11743" width="3.5703125" style="271" bestFit="1" customWidth="1"/>
    <col min="11744" max="11744" width="4.42578125" style="271" bestFit="1" customWidth="1"/>
    <col min="11745" max="11745" width="16.140625" style="271" bestFit="1" customWidth="1"/>
    <col min="11746" max="11746" width="19.5703125" style="271" customWidth="1"/>
    <col min="11747" max="11752" width="9.5703125" style="271" customWidth="1"/>
    <col min="11753" max="11753" width="2.85546875" style="271" customWidth="1"/>
    <col min="11754" max="11754" width="7.140625" style="271" bestFit="1" customWidth="1"/>
    <col min="11755" max="11755" width="13.85546875" style="271" bestFit="1" customWidth="1"/>
    <col min="11756" max="11756" width="5.7109375" style="271" bestFit="1" customWidth="1"/>
    <col min="11757" max="11998" width="9.140625" style="271"/>
    <col min="11999" max="11999" width="3.5703125" style="271" bestFit="1" customWidth="1"/>
    <col min="12000" max="12000" width="4.42578125" style="271" bestFit="1" customWidth="1"/>
    <col min="12001" max="12001" width="16.140625" style="271" bestFit="1" customWidth="1"/>
    <col min="12002" max="12002" width="19.5703125" style="271" customWidth="1"/>
    <col min="12003" max="12008" width="9.5703125" style="271" customWidth="1"/>
    <col min="12009" max="12009" width="2.85546875" style="271" customWidth="1"/>
    <col min="12010" max="12010" width="7.140625" style="271" bestFit="1" customWidth="1"/>
    <col min="12011" max="12011" width="13.85546875" style="271" bestFit="1" customWidth="1"/>
    <col min="12012" max="12012" width="5.7109375" style="271" bestFit="1" customWidth="1"/>
    <col min="12013" max="12254" width="9.140625" style="271"/>
    <col min="12255" max="12255" width="3.5703125" style="271" bestFit="1" customWidth="1"/>
    <col min="12256" max="12256" width="4.42578125" style="271" bestFit="1" customWidth="1"/>
    <col min="12257" max="12257" width="16.140625" style="271" bestFit="1" customWidth="1"/>
    <col min="12258" max="12258" width="19.5703125" style="271" customWidth="1"/>
    <col min="12259" max="12264" width="9.5703125" style="271" customWidth="1"/>
    <col min="12265" max="12265" width="2.85546875" style="271" customWidth="1"/>
    <col min="12266" max="12266" width="7.140625" style="271" bestFit="1" customWidth="1"/>
    <col min="12267" max="12267" width="13.85546875" style="271" bestFit="1" customWidth="1"/>
    <col min="12268" max="12268" width="5.7109375" style="271" bestFit="1" customWidth="1"/>
    <col min="12269" max="12510" width="9.140625" style="271"/>
    <col min="12511" max="12511" width="3.5703125" style="271" bestFit="1" customWidth="1"/>
    <col min="12512" max="12512" width="4.42578125" style="271" bestFit="1" customWidth="1"/>
    <col min="12513" max="12513" width="16.140625" style="271" bestFit="1" customWidth="1"/>
    <col min="12514" max="12514" width="19.5703125" style="271" customWidth="1"/>
    <col min="12515" max="12520" width="9.5703125" style="271" customWidth="1"/>
    <col min="12521" max="12521" width="2.85546875" style="271" customWidth="1"/>
    <col min="12522" max="12522" width="7.140625" style="271" bestFit="1" customWidth="1"/>
    <col min="12523" max="12523" width="13.85546875" style="271" bestFit="1" customWidth="1"/>
    <col min="12524" max="12524" width="5.7109375" style="271" bestFit="1" customWidth="1"/>
    <col min="12525" max="12766" width="9.140625" style="271"/>
    <col min="12767" max="12767" width="3.5703125" style="271" bestFit="1" customWidth="1"/>
    <col min="12768" max="12768" width="4.42578125" style="271" bestFit="1" customWidth="1"/>
    <col min="12769" max="12769" width="16.140625" style="271" bestFit="1" customWidth="1"/>
    <col min="12770" max="12770" width="19.5703125" style="271" customWidth="1"/>
    <col min="12771" max="12776" width="9.5703125" style="271" customWidth="1"/>
    <col min="12777" max="12777" width="2.85546875" style="271" customWidth="1"/>
    <col min="12778" max="12778" width="7.140625" style="271" bestFit="1" customWidth="1"/>
    <col min="12779" max="12779" width="13.85546875" style="271" bestFit="1" customWidth="1"/>
    <col min="12780" max="12780" width="5.7109375" style="271" bestFit="1" customWidth="1"/>
    <col min="12781" max="13022" width="9.140625" style="271"/>
    <col min="13023" max="13023" width="3.5703125" style="271" bestFit="1" customWidth="1"/>
    <col min="13024" max="13024" width="4.42578125" style="271" bestFit="1" customWidth="1"/>
    <col min="13025" max="13025" width="16.140625" style="271" bestFit="1" customWidth="1"/>
    <col min="13026" max="13026" width="19.5703125" style="271" customWidth="1"/>
    <col min="13027" max="13032" width="9.5703125" style="271" customWidth="1"/>
    <col min="13033" max="13033" width="2.85546875" style="271" customWidth="1"/>
    <col min="13034" max="13034" width="7.140625" style="271" bestFit="1" customWidth="1"/>
    <col min="13035" max="13035" width="13.85546875" style="271" bestFit="1" customWidth="1"/>
    <col min="13036" max="13036" width="5.7109375" style="271" bestFit="1" customWidth="1"/>
    <col min="13037" max="13278" width="9.140625" style="271"/>
    <col min="13279" max="13279" width="3.5703125" style="271" bestFit="1" customWidth="1"/>
    <col min="13280" max="13280" width="4.42578125" style="271" bestFit="1" customWidth="1"/>
    <col min="13281" max="13281" width="16.140625" style="271" bestFit="1" customWidth="1"/>
    <col min="13282" max="13282" width="19.5703125" style="271" customWidth="1"/>
    <col min="13283" max="13288" width="9.5703125" style="271" customWidth="1"/>
    <col min="13289" max="13289" width="2.85546875" style="271" customWidth="1"/>
    <col min="13290" max="13290" width="7.140625" style="271" bestFit="1" customWidth="1"/>
    <col min="13291" max="13291" width="13.85546875" style="271" bestFit="1" customWidth="1"/>
    <col min="13292" max="13292" width="5.7109375" style="271" bestFit="1" customWidth="1"/>
    <col min="13293" max="13534" width="9.140625" style="271"/>
    <col min="13535" max="13535" width="3.5703125" style="271" bestFit="1" customWidth="1"/>
    <col min="13536" max="13536" width="4.42578125" style="271" bestFit="1" customWidth="1"/>
    <col min="13537" max="13537" width="16.140625" style="271" bestFit="1" customWidth="1"/>
    <col min="13538" max="13538" width="19.5703125" style="271" customWidth="1"/>
    <col min="13539" max="13544" width="9.5703125" style="271" customWidth="1"/>
    <col min="13545" max="13545" width="2.85546875" style="271" customWidth="1"/>
    <col min="13546" max="13546" width="7.140625" style="271" bestFit="1" customWidth="1"/>
    <col min="13547" max="13547" width="13.85546875" style="271" bestFit="1" customWidth="1"/>
    <col min="13548" max="13548" width="5.7109375" style="271" bestFit="1" customWidth="1"/>
    <col min="13549" max="13790" width="9.140625" style="271"/>
    <col min="13791" max="13791" width="3.5703125" style="271" bestFit="1" customWidth="1"/>
    <col min="13792" max="13792" width="4.42578125" style="271" bestFit="1" customWidth="1"/>
    <col min="13793" max="13793" width="16.140625" style="271" bestFit="1" customWidth="1"/>
    <col min="13794" max="13794" width="19.5703125" style="271" customWidth="1"/>
    <col min="13795" max="13800" width="9.5703125" style="271" customWidth="1"/>
    <col min="13801" max="13801" width="2.85546875" style="271" customWidth="1"/>
    <col min="13802" max="13802" width="7.140625" style="271" bestFit="1" customWidth="1"/>
    <col min="13803" max="13803" width="13.85546875" style="271" bestFit="1" customWidth="1"/>
    <col min="13804" max="13804" width="5.7109375" style="271" bestFit="1" customWidth="1"/>
    <col min="13805" max="14046" width="9.140625" style="271"/>
    <col min="14047" max="14047" width="3.5703125" style="271" bestFit="1" customWidth="1"/>
    <col min="14048" max="14048" width="4.42578125" style="271" bestFit="1" customWidth="1"/>
    <col min="14049" max="14049" width="16.140625" style="271" bestFit="1" customWidth="1"/>
    <col min="14050" max="14050" width="19.5703125" style="271" customWidth="1"/>
    <col min="14051" max="14056" width="9.5703125" style="271" customWidth="1"/>
    <col min="14057" max="14057" width="2.85546875" style="271" customWidth="1"/>
    <col min="14058" max="14058" width="7.140625" style="271" bestFit="1" customWidth="1"/>
    <col min="14059" max="14059" width="13.85546875" style="271" bestFit="1" customWidth="1"/>
    <col min="14060" max="14060" width="5.7109375" style="271" bestFit="1" customWidth="1"/>
    <col min="14061" max="14302" width="9.140625" style="271"/>
    <col min="14303" max="14303" width="3.5703125" style="271" bestFit="1" customWidth="1"/>
    <col min="14304" max="14304" width="4.42578125" style="271" bestFit="1" customWidth="1"/>
    <col min="14305" max="14305" width="16.140625" style="271" bestFit="1" customWidth="1"/>
    <col min="14306" max="14306" width="19.5703125" style="271" customWidth="1"/>
    <col min="14307" max="14312" width="9.5703125" style="271" customWidth="1"/>
    <col min="14313" max="14313" width="2.85546875" style="271" customWidth="1"/>
    <col min="14314" max="14314" width="7.140625" style="271" bestFit="1" customWidth="1"/>
    <col min="14315" max="14315" width="13.85546875" style="271" bestFit="1" customWidth="1"/>
    <col min="14316" max="14316" width="5.7109375" style="271" bestFit="1" customWidth="1"/>
    <col min="14317" max="14558" width="9.140625" style="271"/>
    <col min="14559" max="14559" width="3.5703125" style="271" bestFit="1" customWidth="1"/>
    <col min="14560" max="14560" width="4.42578125" style="271" bestFit="1" customWidth="1"/>
    <col min="14561" max="14561" width="16.140625" style="271" bestFit="1" customWidth="1"/>
    <col min="14562" max="14562" width="19.5703125" style="271" customWidth="1"/>
    <col min="14563" max="14568" width="9.5703125" style="271" customWidth="1"/>
    <col min="14569" max="14569" width="2.85546875" style="271" customWidth="1"/>
    <col min="14570" max="14570" width="7.140625" style="271" bestFit="1" customWidth="1"/>
    <col min="14571" max="14571" width="13.85546875" style="271" bestFit="1" customWidth="1"/>
    <col min="14572" max="14572" width="5.7109375" style="271" bestFit="1" customWidth="1"/>
    <col min="14573" max="14814" width="9.140625" style="271"/>
    <col min="14815" max="14815" width="3.5703125" style="271" bestFit="1" customWidth="1"/>
    <col min="14816" max="14816" width="4.42578125" style="271" bestFit="1" customWidth="1"/>
    <col min="14817" max="14817" width="16.140625" style="271" bestFit="1" customWidth="1"/>
    <col min="14818" max="14818" width="19.5703125" style="271" customWidth="1"/>
    <col min="14819" max="14824" width="9.5703125" style="271" customWidth="1"/>
    <col min="14825" max="14825" width="2.85546875" style="271" customWidth="1"/>
    <col min="14826" max="14826" width="7.140625" style="271" bestFit="1" customWidth="1"/>
    <col min="14827" max="14827" width="13.85546875" style="271" bestFit="1" customWidth="1"/>
    <col min="14828" max="14828" width="5.7109375" style="271" bestFit="1" customWidth="1"/>
    <col min="14829" max="15070" width="9.140625" style="271"/>
    <col min="15071" max="15071" width="3.5703125" style="271" bestFit="1" customWidth="1"/>
    <col min="15072" max="15072" width="4.42578125" style="271" bestFit="1" customWidth="1"/>
    <col min="15073" max="15073" width="16.140625" style="271" bestFit="1" customWidth="1"/>
    <col min="15074" max="15074" width="19.5703125" style="271" customWidth="1"/>
    <col min="15075" max="15080" width="9.5703125" style="271" customWidth="1"/>
    <col min="15081" max="15081" width="2.85546875" style="271" customWidth="1"/>
    <col min="15082" max="15082" width="7.140625" style="271" bestFit="1" customWidth="1"/>
    <col min="15083" max="15083" width="13.85546875" style="271" bestFit="1" customWidth="1"/>
    <col min="15084" max="15084" width="5.7109375" style="271" bestFit="1" customWidth="1"/>
    <col min="15085" max="15326" width="9.140625" style="271"/>
    <col min="15327" max="15327" width="3.5703125" style="271" bestFit="1" customWidth="1"/>
    <col min="15328" max="15328" width="4.42578125" style="271" bestFit="1" customWidth="1"/>
    <col min="15329" max="15329" width="16.140625" style="271" bestFit="1" customWidth="1"/>
    <col min="15330" max="15330" width="19.5703125" style="271" customWidth="1"/>
    <col min="15331" max="15336" width="9.5703125" style="271" customWidth="1"/>
    <col min="15337" max="15337" width="2.85546875" style="271" customWidth="1"/>
    <col min="15338" max="15338" width="7.140625" style="271" bestFit="1" customWidth="1"/>
    <col min="15339" max="15339" width="13.85546875" style="271" bestFit="1" customWidth="1"/>
    <col min="15340" max="15340" width="5.7109375" style="271" bestFit="1" customWidth="1"/>
    <col min="15341" max="15582" width="9.140625" style="271"/>
    <col min="15583" max="15583" width="3.5703125" style="271" bestFit="1" customWidth="1"/>
    <col min="15584" max="15584" width="4.42578125" style="271" bestFit="1" customWidth="1"/>
    <col min="15585" max="15585" width="16.140625" style="271" bestFit="1" customWidth="1"/>
    <col min="15586" max="15586" width="19.5703125" style="271" customWidth="1"/>
    <col min="15587" max="15592" width="9.5703125" style="271" customWidth="1"/>
    <col min="15593" max="15593" width="2.85546875" style="271" customWidth="1"/>
    <col min="15594" max="15594" width="7.140625" style="271" bestFit="1" customWidth="1"/>
    <col min="15595" max="15595" width="13.85546875" style="271" bestFit="1" customWidth="1"/>
    <col min="15596" max="15596" width="5.7109375" style="271" bestFit="1" customWidth="1"/>
    <col min="15597" max="15838" width="9.140625" style="271"/>
    <col min="15839" max="15839" width="3.5703125" style="271" bestFit="1" customWidth="1"/>
    <col min="15840" max="15840" width="4.42578125" style="271" bestFit="1" customWidth="1"/>
    <col min="15841" max="15841" width="16.140625" style="271" bestFit="1" customWidth="1"/>
    <col min="15842" max="15842" width="19.5703125" style="271" customWidth="1"/>
    <col min="15843" max="15848" width="9.5703125" style="271" customWidth="1"/>
    <col min="15849" max="15849" width="2.85546875" style="271" customWidth="1"/>
    <col min="15850" max="15850" width="7.140625" style="271" bestFit="1" customWidth="1"/>
    <col min="15851" max="15851" width="13.85546875" style="271" bestFit="1" customWidth="1"/>
    <col min="15852" max="15852" width="5.7109375" style="271" bestFit="1" customWidth="1"/>
    <col min="15853" max="16094" width="9.140625" style="271"/>
    <col min="16095" max="16095" width="3.5703125" style="271" bestFit="1" customWidth="1"/>
    <col min="16096" max="16096" width="4.42578125" style="271" bestFit="1" customWidth="1"/>
    <col min="16097" max="16097" width="16.140625" style="271" bestFit="1" customWidth="1"/>
    <col min="16098" max="16098" width="19.5703125" style="271" customWidth="1"/>
    <col min="16099" max="16104" width="9.5703125" style="271" customWidth="1"/>
    <col min="16105" max="16105" width="2.85546875" style="271" customWidth="1"/>
    <col min="16106" max="16106" width="7.140625" style="271" bestFit="1" customWidth="1"/>
    <col min="16107" max="16107" width="13.85546875" style="271" bestFit="1" customWidth="1"/>
    <col min="16108" max="16108" width="5.7109375" style="271" bestFit="1" customWidth="1"/>
    <col min="16109" max="16384" width="9.140625" style="271"/>
  </cols>
  <sheetData>
    <row r="1" spans="1:16" x14ac:dyDescent="0.2">
      <c r="A1" s="546"/>
      <c r="B1" s="546"/>
      <c r="C1" s="546"/>
    </row>
    <row r="2" spans="1:16" ht="16.5" thickBot="1" x14ac:dyDescent="0.3">
      <c r="A2" s="546"/>
      <c r="B2" s="546"/>
      <c r="C2" s="546"/>
      <c r="D2" s="269" t="s">
        <v>1139</v>
      </c>
      <c r="E2" s="269"/>
      <c r="F2" s="280"/>
      <c r="G2" s="280"/>
      <c r="H2" s="280"/>
      <c r="I2" s="280"/>
      <c r="J2" s="280"/>
      <c r="K2" s="280"/>
      <c r="L2" s="280"/>
      <c r="M2" s="280"/>
      <c r="N2" s="280"/>
      <c r="P2" s="547">
        <v>2017</v>
      </c>
    </row>
    <row r="3" spans="1:16" x14ac:dyDescent="0.2">
      <c r="A3" s="546"/>
      <c r="B3" s="546"/>
      <c r="C3" s="546"/>
      <c r="D3" s="13" t="s">
        <v>19</v>
      </c>
      <c r="E3" s="14" t="s">
        <v>41</v>
      </c>
      <c r="F3" s="114" t="s">
        <v>42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/>
      <c r="L3" s="654" t="s">
        <v>1140</v>
      </c>
      <c r="M3" s="654"/>
      <c r="N3" s="548"/>
    </row>
    <row r="4" spans="1:16" x14ac:dyDescent="0.2">
      <c r="A4" s="549"/>
      <c r="B4" s="549"/>
      <c r="C4" s="549"/>
      <c r="D4" s="27"/>
      <c r="E4" s="115" t="s">
        <v>727</v>
      </c>
      <c r="F4" s="116" t="s">
        <v>43</v>
      </c>
      <c r="G4" s="116" t="s">
        <v>43</v>
      </c>
      <c r="H4" s="116" t="s">
        <v>218</v>
      </c>
      <c r="I4" s="116" t="s">
        <v>218</v>
      </c>
      <c r="J4" s="15" t="s">
        <v>44</v>
      </c>
      <c r="K4" s="15"/>
      <c r="L4" s="117" t="s">
        <v>45</v>
      </c>
      <c r="M4" s="117" t="s">
        <v>46</v>
      </c>
      <c r="N4" s="117"/>
      <c r="P4" s="547" t="str">
        <f>IF(E4="den 1 nov.","1 november ","30 juni ")&amp;E5</f>
        <v>1 november 2016</v>
      </c>
    </row>
    <row r="5" spans="1:16" x14ac:dyDescent="0.2">
      <c r="A5" s="549"/>
      <c r="B5" s="549"/>
      <c r="C5" s="549"/>
      <c r="D5" s="27" t="s">
        <v>47</v>
      </c>
      <c r="E5" s="16">
        <v>2016</v>
      </c>
      <c r="F5" s="15" t="s">
        <v>44</v>
      </c>
      <c r="G5" s="15" t="s">
        <v>44</v>
      </c>
      <c r="H5" s="116" t="s">
        <v>48</v>
      </c>
      <c r="I5" s="550">
        <v>2017</v>
      </c>
      <c r="J5" s="117" t="s">
        <v>219</v>
      </c>
      <c r="K5" s="117"/>
      <c r="L5" s="117"/>
      <c r="M5" s="280"/>
      <c r="N5" s="117"/>
    </row>
    <row r="6" spans="1:16" ht="14.25" x14ac:dyDescent="0.2">
      <c r="A6" s="549"/>
      <c r="B6" s="549"/>
      <c r="C6" s="549"/>
      <c r="D6" s="27"/>
      <c r="E6" s="16"/>
      <c r="F6" s="15" t="s">
        <v>49</v>
      </c>
      <c r="G6" s="15" t="s">
        <v>49</v>
      </c>
      <c r="H6" s="15"/>
      <c r="I6" s="116" t="s">
        <v>48</v>
      </c>
      <c r="J6" s="15" t="s">
        <v>220</v>
      </c>
      <c r="K6" s="15"/>
      <c r="L6" s="280"/>
      <c r="M6" s="280"/>
      <c r="N6" s="117"/>
    </row>
    <row r="7" spans="1:16" x14ac:dyDescent="0.2">
      <c r="A7" s="549"/>
      <c r="B7" s="549"/>
      <c r="C7" s="549"/>
      <c r="D7" s="27"/>
      <c r="E7" s="15"/>
      <c r="F7" s="275" t="s">
        <v>48</v>
      </c>
      <c r="G7" s="275" t="s">
        <v>48</v>
      </c>
      <c r="H7" s="280"/>
      <c r="I7" s="280"/>
      <c r="J7" s="275" t="s">
        <v>48</v>
      </c>
      <c r="K7" s="275"/>
      <c r="L7" s="275"/>
      <c r="M7" s="280"/>
    </row>
    <row r="8" spans="1:16" x14ac:dyDescent="0.2">
      <c r="A8" s="549"/>
      <c r="B8" s="549"/>
      <c r="C8" s="549"/>
      <c r="D8" s="17"/>
      <c r="E8" s="119"/>
      <c r="F8" s="120"/>
      <c r="G8" s="120"/>
      <c r="H8" s="120"/>
      <c r="I8" s="120"/>
      <c r="J8" s="120"/>
      <c r="K8" s="120"/>
      <c r="L8" s="121"/>
      <c r="M8" s="121"/>
      <c r="N8" s="116"/>
    </row>
    <row r="9" spans="1:16" x14ac:dyDescent="0.2">
      <c r="A9" s="280"/>
      <c r="B9" s="551" t="s">
        <v>1141</v>
      </c>
      <c r="C9" s="552" t="s">
        <v>848</v>
      </c>
      <c r="D9" s="18" t="s">
        <v>357</v>
      </c>
      <c r="E9" s="19">
        <v>9967637</v>
      </c>
      <c r="F9" s="280"/>
      <c r="G9" s="280"/>
      <c r="H9" s="122"/>
      <c r="I9" s="122"/>
      <c r="J9" s="553" t="s">
        <v>1142</v>
      </c>
      <c r="K9" s="122"/>
      <c r="L9" s="280"/>
      <c r="M9" s="19">
        <v>67007006997</v>
      </c>
      <c r="N9" s="554" t="s">
        <v>1143</v>
      </c>
      <c r="O9" s="554" t="s">
        <v>47</v>
      </c>
      <c r="P9" s="554" t="s">
        <v>1144</v>
      </c>
    </row>
    <row r="10" spans="1:16" ht="25.5" x14ac:dyDescent="0.2">
      <c r="A10" s="555" t="s">
        <v>1145</v>
      </c>
      <c r="B10" s="556" t="s">
        <v>869</v>
      </c>
      <c r="C10" s="557" t="s">
        <v>359</v>
      </c>
      <c r="D10" s="284" t="s">
        <v>701</v>
      </c>
      <c r="E10" s="292">
        <v>90331</v>
      </c>
      <c r="F10" s="122">
        <v>11814</v>
      </c>
      <c r="G10" s="122">
        <v>2300</v>
      </c>
      <c r="H10" s="122">
        <v>0</v>
      </c>
      <c r="I10" s="122">
        <v>0</v>
      </c>
      <c r="J10" s="558">
        <v>-9.7589949353091416</v>
      </c>
      <c r="K10" s="122"/>
      <c r="L10" s="122">
        <v>14104.24100506469</v>
      </c>
      <c r="M10" s="122">
        <v>1274050194</v>
      </c>
      <c r="N10" s="122">
        <f>RANK(L10,$L$10:$L$299,1)</f>
        <v>212</v>
      </c>
      <c r="O10" s="559" t="str">
        <f>C10</f>
        <v>Botkyrka</v>
      </c>
      <c r="P10" s="560">
        <f>L10</f>
        <v>14104.24100506469</v>
      </c>
    </row>
    <row r="11" spans="1:16" x14ac:dyDescent="0.2">
      <c r="A11" s="555" t="s">
        <v>1145</v>
      </c>
      <c r="B11" s="556" t="s">
        <v>876</v>
      </c>
      <c r="C11" s="271" t="s">
        <v>360</v>
      </c>
      <c r="D11" s="271" t="s">
        <v>360</v>
      </c>
      <c r="E11" s="292">
        <v>32673</v>
      </c>
      <c r="F11" s="122">
        <v>-23658</v>
      </c>
      <c r="G11" s="122">
        <v>6445</v>
      </c>
      <c r="H11" s="122">
        <v>0</v>
      </c>
      <c r="I11" s="122">
        <v>361</v>
      </c>
      <c r="J11" s="558">
        <v>-9.7589949353091416</v>
      </c>
      <c r="K11" s="122"/>
      <c r="L11" s="122">
        <v>-16861.75899493531</v>
      </c>
      <c r="M11" s="122">
        <v>-550924252</v>
      </c>
      <c r="N11" s="122">
        <f t="shared" ref="N11:N74" si="0">RANK(L11,$L$10:$L$299,1)</f>
        <v>1</v>
      </c>
      <c r="O11" s="559" t="str">
        <f t="shared" ref="O11:O74" si="1">C11</f>
        <v>Danderyd</v>
      </c>
      <c r="P11" s="560">
        <f t="shared" ref="P11:P74" si="2">L11</f>
        <v>-16861.75899493531</v>
      </c>
    </row>
    <row r="12" spans="1:16" x14ac:dyDescent="0.2">
      <c r="A12" s="555" t="s">
        <v>1145</v>
      </c>
      <c r="B12" s="556" t="s">
        <v>880</v>
      </c>
      <c r="C12" s="271" t="s">
        <v>361</v>
      </c>
      <c r="D12" s="271" t="s">
        <v>361</v>
      </c>
      <c r="E12" s="292">
        <v>27284</v>
      </c>
      <c r="F12" s="122">
        <v>-5035</v>
      </c>
      <c r="G12" s="122">
        <v>2938</v>
      </c>
      <c r="H12" s="122">
        <v>0</v>
      </c>
      <c r="I12" s="122">
        <v>217</v>
      </c>
      <c r="J12" s="558">
        <v>-9.7589949353091416</v>
      </c>
      <c r="K12" s="122"/>
      <c r="L12" s="122">
        <v>-1889.7589949353091</v>
      </c>
      <c r="M12" s="122">
        <v>-51560184</v>
      </c>
      <c r="N12" s="122">
        <f t="shared" si="0"/>
        <v>7</v>
      </c>
      <c r="O12" s="559" t="str">
        <f t="shared" si="1"/>
        <v>Ekerö</v>
      </c>
      <c r="P12" s="560">
        <f t="shared" si="2"/>
        <v>-1889.7589949353091</v>
      </c>
    </row>
    <row r="13" spans="1:16" x14ac:dyDescent="0.2">
      <c r="A13" s="555" t="s">
        <v>1145</v>
      </c>
      <c r="B13" s="556" t="s">
        <v>914</v>
      </c>
      <c r="C13" s="271" t="s">
        <v>362</v>
      </c>
      <c r="D13" s="271" t="s">
        <v>362</v>
      </c>
      <c r="E13" s="292">
        <v>85360</v>
      </c>
      <c r="F13" s="122">
        <v>7705</v>
      </c>
      <c r="G13" s="122">
        <v>881</v>
      </c>
      <c r="H13" s="122">
        <v>0</v>
      </c>
      <c r="I13" s="122">
        <v>0</v>
      </c>
      <c r="J13" s="558">
        <v>-9.7589949353091416</v>
      </c>
      <c r="K13" s="122"/>
      <c r="L13" s="122">
        <v>8576.2410050646904</v>
      </c>
      <c r="M13" s="122">
        <v>732067932</v>
      </c>
      <c r="N13" s="122">
        <f t="shared" si="0"/>
        <v>95</v>
      </c>
      <c r="O13" s="559" t="str">
        <f t="shared" si="1"/>
        <v>Haninge</v>
      </c>
      <c r="P13" s="560">
        <f t="shared" si="2"/>
        <v>8576.2410050646904</v>
      </c>
    </row>
    <row r="14" spans="1:16" x14ac:dyDescent="0.2">
      <c r="A14" s="555" t="s">
        <v>1145</v>
      </c>
      <c r="B14" s="556" t="s">
        <v>922</v>
      </c>
      <c r="C14" s="271" t="s">
        <v>363</v>
      </c>
      <c r="D14" s="271" t="s">
        <v>363</v>
      </c>
      <c r="E14" s="292">
        <v>107187</v>
      </c>
      <c r="F14" s="122">
        <v>5199</v>
      </c>
      <c r="G14" s="122">
        <v>2548</v>
      </c>
      <c r="H14" s="122">
        <v>0</v>
      </c>
      <c r="I14" s="122">
        <v>0</v>
      </c>
      <c r="J14" s="558">
        <v>-9.7589949353091416</v>
      </c>
      <c r="K14" s="122"/>
      <c r="L14" s="122">
        <v>7737.2410050646913</v>
      </c>
      <c r="M14" s="122">
        <v>829331652</v>
      </c>
      <c r="N14" s="122">
        <f t="shared" si="0"/>
        <v>79</v>
      </c>
      <c r="O14" s="559" t="str">
        <f t="shared" si="1"/>
        <v>Huddinge</v>
      </c>
      <c r="P14" s="560">
        <f t="shared" si="2"/>
        <v>7737.2410050646913</v>
      </c>
    </row>
    <row r="15" spans="1:16" x14ac:dyDescent="0.2">
      <c r="A15" s="555" t="s">
        <v>1145</v>
      </c>
      <c r="B15" s="556" t="s">
        <v>937</v>
      </c>
      <c r="C15" s="271" t="s">
        <v>364</v>
      </c>
      <c r="D15" s="271" t="s">
        <v>364</v>
      </c>
      <c r="E15" s="292">
        <v>74124</v>
      </c>
      <c r="F15" s="122">
        <v>5002</v>
      </c>
      <c r="G15" s="122">
        <v>2448</v>
      </c>
      <c r="H15" s="122">
        <v>0</v>
      </c>
      <c r="I15" s="122">
        <v>133</v>
      </c>
      <c r="J15" s="558">
        <v>-9.7589949353091416</v>
      </c>
      <c r="K15" s="122"/>
      <c r="L15" s="122">
        <v>7573.2410050646913</v>
      </c>
      <c r="M15" s="122">
        <v>561358916</v>
      </c>
      <c r="N15" s="122">
        <f t="shared" si="0"/>
        <v>77</v>
      </c>
      <c r="O15" s="559" t="str">
        <f t="shared" si="1"/>
        <v>Järfälla</v>
      </c>
      <c r="P15" s="560">
        <f t="shared" si="2"/>
        <v>7573.2410050646913</v>
      </c>
    </row>
    <row r="16" spans="1:16" x14ac:dyDescent="0.2">
      <c r="A16" s="555" t="s">
        <v>1145</v>
      </c>
      <c r="B16" s="556" t="s">
        <v>969</v>
      </c>
      <c r="C16" s="271" t="s">
        <v>365</v>
      </c>
      <c r="D16" s="271" t="s">
        <v>365</v>
      </c>
      <c r="E16" s="292">
        <v>46854</v>
      </c>
      <c r="F16" s="122">
        <v>-13456</v>
      </c>
      <c r="G16" s="122">
        <v>5028</v>
      </c>
      <c r="H16" s="122">
        <v>0</v>
      </c>
      <c r="I16" s="122">
        <v>362</v>
      </c>
      <c r="J16" s="558">
        <v>-9.7589949353091416</v>
      </c>
      <c r="K16" s="122"/>
      <c r="L16" s="122">
        <v>-8075.7589949353087</v>
      </c>
      <c r="M16" s="122">
        <v>-378381612</v>
      </c>
      <c r="N16" s="122">
        <f t="shared" si="0"/>
        <v>2</v>
      </c>
      <c r="O16" s="559" t="str">
        <f t="shared" si="1"/>
        <v>Lidingö</v>
      </c>
      <c r="P16" s="560">
        <f t="shared" si="2"/>
        <v>-8075.7589949353087</v>
      </c>
    </row>
    <row r="17" spans="1:16" x14ac:dyDescent="0.2">
      <c r="A17" s="555" t="s">
        <v>1145</v>
      </c>
      <c r="B17" s="556" t="s">
        <v>999</v>
      </c>
      <c r="C17" s="271" t="s">
        <v>366</v>
      </c>
      <c r="D17" s="271" t="s">
        <v>366</v>
      </c>
      <c r="E17" s="292">
        <v>99061</v>
      </c>
      <c r="F17" s="122">
        <v>-5568</v>
      </c>
      <c r="G17" s="122">
        <v>2967</v>
      </c>
      <c r="H17" s="122">
        <v>0</v>
      </c>
      <c r="I17" s="122">
        <v>362</v>
      </c>
      <c r="J17" s="558">
        <v>-9.7589949353091416</v>
      </c>
      <c r="K17" s="122"/>
      <c r="L17" s="122">
        <v>-2248.7589949353091</v>
      </c>
      <c r="M17" s="122">
        <v>-222764315</v>
      </c>
      <c r="N17" s="122">
        <f t="shared" si="0"/>
        <v>6</v>
      </c>
      <c r="O17" s="559" t="str">
        <f t="shared" si="1"/>
        <v>Nacka</v>
      </c>
      <c r="P17" s="560">
        <f t="shared" si="2"/>
        <v>-2248.7589949353091</v>
      </c>
    </row>
    <row r="18" spans="1:16" x14ac:dyDescent="0.2">
      <c r="A18" s="555" t="s">
        <v>1145</v>
      </c>
      <c r="B18" s="556" t="s">
        <v>1005</v>
      </c>
      <c r="C18" s="271" t="s">
        <v>367</v>
      </c>
      <c r="D18" s="271" t="s">
        <v>367</v>
      </c>
      <c r="E18" s="292">
        <v>59333</v>
      </c>
      <c r="F18" s="122">
        <v>8289</v>
      </c>
      <c r="G18" s="122">
        <v>-200</v>
      </c>
      <c r="H18" s="122">
        <v>0</v>
      </c>
      <c r="I18" s="122">
        <v>0</v>
      </c>
      <c r="J18" s="558">
        <v>-9.7589949353091416</v>
      </c>
      <c r="K18" s="122"/>
      <c r="L18" s="122">
        <v>8079.2410050646913</v>
      </c>
      <c r="M18" s="122">
        <v>479365607</v>
      </c>
      <c r="N18" s="122">
        <f t="shared" si="0"/>
        <v>86</v>
      </c>
      <c r="O18" s="559" t="str">
        <f t="shared" si="1"/>
        <v>Norrtälje</v>
      </c>
      <c r="P18" s="560">
        <f t="shared" si="2"/>
        <v>8079.2410050646913</v>
      </c>
    </row>
    <row r="19" spans="1:16" x14ac:dyDescent="0.2">
      <c r="A19" s="555" t="s">
        <v>1145</v>
      </c>
      <c r="B19" s="556" t="s">
        <v>1008</v>
      </c>
      <c r="C19" s="271" t="s">
        <v>368</v>
      </c>
      <c r="D19" s="271" t="s">
        <v>368</v>
      </c>
      <c r="E19" s="292">
        <v>10387</v>
      </c>
      <c r="F19" s="122">
        <v>2995</v>
      </c>
      <c r="G19" s="122">
        <v>1993</v>
      </c>
      <c r="H19" s="122">
        <v>0</v>
      </c>
      <c r="I19" s="122">
        <v>0</v>
      </c>
      <c r="J19" s="558">
        <v>-9.7589949353091416</v>
      </c>
      <c r="K19" s="122"/>
      <c r="L19" s="122">
        <v>4978.2410050646913</v>
      </c>
      <c r="M19" s="122">
        <v>51708989</v>
      </c>
      <c r="N19" s="122">
        <f t="shared" si="0"/>
        <v>44</v>
      </c>
      <c r="O19" s="559" t="str">
        <f t="shared" si="1"/>
        <v>Nykvarn</v>
      </c>
      <c r="P19" s="560">
        <f t="shared" si="2"/>
        <v>4978.2410050646913</v>
      </c>
    </row>
    <row r="20" spans="1:16" x14ac:dyDescent="0.2">
      <c r="A20" s="555" t="s">
        <v>1145</v>
      </c>
      <c r="B20" s="556" t="s">
        <v>1010</v>
      </c>
      <c r="C20" s="271" t="s">
        <v>369</v>
      </c>
      <c r="D20" s="271" t="s">
        <v>369</v>
      </c>
      <c r="E20" s="292">
        <v>27703</v>
      </c>
      <c r="F20" s="122">
        <v>7145</v>
      </c>
      <c r="G20" s="122">
        <v>-173</v>
      </c>
      <c r="H20" s="122">
        <v>0</v>
      </c>
      <c r="I20" s="122">
        <v>0</v>
      </c>
      <c r="J20" s="558">
        <v>-9.7589949353091416</v>
      </c>
      <c r="K20" s="122"/>
      <c r="L20" s="122">
        <v>6962.2410050646913</v>
      </c>
      <c r="M20" s="122">
        <v>192874963</v>
      </c>
      <c r="N20" s="122">
        <f t="shared" si="0"/>
        <v>68</v>
      </c>
      <c r="O20" s="559" t="str">
        <f t="shared" si="1"/>
        <v>Nynäshamn</v>
      </c>
      <c r="P20" s="560">
        <f t="shared" si="2"/>
        <v>6962.2410050646913</v>
      </c>
    </row>
    <row r="21" spans="1:16" x14ac:dyDescent="0.2">
      <c r="A21" s="555" t="s">
        <v>1145</v>
      </c>
      <c r="B21" s="556" t="s">
        <v>1029</v>
      </c>
      <c r="C21" s="271" t="s">
        <v>370</v>
      </c>
      <c r="D21" s="271" t="s">
        <v>370</v>
      </c>
      <c r="E21" s="292">
        <v>16630</v>
      </c>
      <c r="F21" s="122">
        <v>3279</v>
      </c>
      <c r="G21" s="122">
        <v>3639</v>
      </c>
      <c r="H21" s="122">
        <v>0</v>
      </c>
      <c r="I21" s="122">
        <v>0</v>
      </c>
      <c r="J21" s="558">
        <v>-9.7589949353091416</v>
      </c>
      <c r="K21" s="122"/>
      <c r="L21" s="122">
        <v>6908.2410050646913</v>
      </c>
      <c r="M21" s="122">
        <v>114884048</v>
      </c>
      <c r="N21" s="122">
        <f t="shared" si="0"/>
        <v>66</v>
      </c>
      <c r="O21" s="559" t="str">
        <f t="shared" si="1"/>
        <v>Salem</v>
      </c>
      <c r="P21" s="560">
        <f t="shared" si="2"/>
        <v>6908.2410050646913</v>
      </c>
    </row>
    <row r="22" spans="1:16" x14ac:dyDescent="0.2">
      <c r="A22" s="555" t="s">
        <v>1145</v>
      </c>
      <c r="B22" s="556" t="s">
        <v>1031</v>
      </c>
      <c r="C22" s="271" t="s">
        <v>371</v>
      </c>
      <c r="D22" s="271" t="s">
        <v>371</v>
      </c>
      <c r="E22" s="292">
        <v>46115</v>
      </c>
      <c r="F22" s="122">
        <v>7405</v>
      </c>
      <c r="G22" s="122">
        <v>1171</v>
      </c>
      <c r="H22" s="122">
        <v>0</v>
      </c>
      <c r="I22" s="122">
        <v>0</v>
      </c>
      <c r="J22" s="558">
        <v>-9.7589949353091416</v>
      </c>
      <c r="K22" s="122"/>
      <c r="L22" s="122">
        <v>8566.2410050646904</v>
      </c>
      <c r="M22" s="122">
        <v>395032204</v>
      </c>
      <c r="N22" s="122">
        <f t="shared" si="0"/>
        <v>94</v>
      </c>
      <c r="O22" s="559" t="str">
        <f t="shared" si="1"/>
        <v>Sigtuna</v>
      </c>
      <c r="P22" s="560">
        <f t="shared" si="2"/>
        <v>8566.2410050646904</v>
      </c>
    </row>
    <row r="23" spans="1:16" x14ac:dyDescent="0.2">
      <c r="A23" s="555" t="s">
        <v>1145</v>
      </c>
      <c r="B23" s="556" t="s">
        <v>1041</v>
      </c>
      <c r="C23" s="271" t="s">
        <v>372</v>
      </c>
      <c r="D23" s="271" t="s">
        <v>372</v>
      </c>
      <c r="E23" s="292">
        <v>70888</v>
      </c>
      <c r="F23" s="122">
        <v>-4922</v>
      </c>
      <c r="G23" s="122">
        <v>2915</v>
      </c>
      <c r="H23" s="122">
        <v>0</v>
      </c>
      <c r="I23" s="122">
        <v>534</v>
      </c>
      <c r="J23" s="558">
        <v>-9.7589949353091416</v>
      </c>
      <c r="K23" s="122"/>
      <c r="L23" s="122">
        <v>-1482.7589949353091</v>
      </c>
      <c r="M23" s="122">
        <v>-105109820</v>
      </c>
      <c r="N23" s="122">
        <f t="shared" si="0"/>
        <v>9</v>
      </c>
      <c r="O23" s="559" t="str">
        <f t="shared" si="1"/>
        <v>Sollentuna</v>
      </c>
      <c r="P23" s="560">
        <f t="shared" si="2"/>
        <v>-1482.7589949353091</v>
      </c>
    </row>
    <row r="24" spans="1:16" x14ac:dyDescent="0.2">
      <c r="A24" s="555" t="s">
        <v>1145</v>
      </c>
      <c r="B24" s="556" t="s">
        <v>1042</v>
      </c>
      <c r="C24" s="271" t="s">
        <v>373</v>
      </c>
      <c r="D24" s="271" t="s">
        <v>373</v>
      </c>
      <c r="E24" s="292">
        <v>78082</v>
      </c>
      <c r="F24" s="122">
        <v>-2378</v>
      </c>
      <c r="G24" s="122">
        <v>-5152</v>
      </c>
      <c r="H24" s="122">
        <v>0</v>
      </c>
      <c r="I24" s="122">
        <v>0</v>
      </c>
      <c r="J24" s="558">
        <v>-9.7589949353091416</v>
      </c>
      <c r="K24" s="122"/>
      <c r="L24" s="122">
        <v>-7539.7589949353087</v>
      </c>
      <c r="M24" s="122">
        <v>-588719462</v>
      </c>
      <c r="N24" s="122">
        <f t="shared" si="0"/>
        <v>3</v>
      </c>
      <c r="O24" s="559" t="str">
        <f t="shared" si="1"/>
        <v>Solna</v>
      </c>
      <c r="P24" s="560">
        <f t="shared" si="2"/>
        <v>-7539.7589949353087</v>
      </c>
    </row>
    <row r="25" spans="1:16" x14ac:dyDescent="0.2">
      <c r="A25" s="555" t="s">
        <v>1145</v>
      </c>
      <c r="B25" s="556" t="s">
        <v>1047</v>
      </c>
      <c r="C25" s="271" t="s">
        <v>374</v>
      </c>
      <c r="D25" s="271" t="s">
        <v>374</v>
      </c>
      <c r="E25" s="292">
        <v>934471</v>
      </c>
      <c r="F25" s="122">
        <v>-3859</v>
      </c>
      <c r="G25" s="122">
        <v>-417</v>
      </c>
      <c r="H25" s="122">
        <v>0</v>
      </c>
      <c r="I25" s="122">
        <v>82</v>
      </c>
      <c r="J25" s="558">
        <v>-9.7589949353091416</v>
      </c>
      <c r="K25" s="122"/>
      <c r="L25" s="122">
        <v>-4203.7589949353087</v>
      </c>
      <c r="M25" s="122">
        <v>-3928290872</v>
      </c>
      <c r="N25" s="122">
        <f t="shared" si="0"/>
        <v>5</v>
      </c>
      <c r="O25" s="559" t="str">
        <f t="shared" si="1"/>
        <v>Stockholm</v>
      </c>
      <c r="P25" s="560">
        <f t="shared" si="2"/>
        <v>-4203.7589949353087</v>
      </c>
    </row>
    <row r="26" spans="1:16" x14ac:dyDescent="0.2">
      <c r="A26" s="555" t="s">
        <v>1145</v>
      </c>
      <c r="B26" s="556" t="s">
        <v>1053</v>
      </c>
      <c r="C26" s="271" t="s">
        <v>375</v>
      </c>
      <c r="D26" s="271" t="s">
        <v>375</v>
      </c>
      <c r="E26" s="292">
        <v>47469</v>
      </c>
      <c r="F26" s="122">
        <v>3290</v>
      </c>
      <c r="G26" s="122">
        <v>-1944</v>
      </c>
      <c r="H26" s="122">
        <v>0</v>
      </c>
      <c r="I26" s="122">
        <v>0</v>
      </c>
      <c r="J26" s="558">
        <v>-9.7589949353091416</v>
      </c>
      <c r="K26" s="122"/>
      <c r="L26" s="122">
        <v>1336.2410050646909</v>
      </c>
      <c r="M26" s="122">
        <v>63430024</v>
      </c>
      <c r="N26" s="122">
        <f t="shared" si="0"/>
        <v>14</v>
      </c>
      <c r="O26" s="559" t="str">
        <f t="shared" si="1"/>
        <v>Sundbyberg</v>
      </c>
      <c r="P26" s="560">
        <f t="shared" si="2"/>
        <v>1336.2410050646909</v>
      </c>
    </row>
    <row r="27" spans="1:16" x14ac:dyDescent="0.2">
      <c r="A27" s="555" t="s">
        <v>1145</v>
      </c>
      <c r="B27" s="556" t="s">
        <v>1065</v>
      </c>
      <c r="C27" s="271" t="s">
        <v>376</v>
      </c>
      <c r="D27" s="271" t="s">
        <v>376</v>
      </c>
      <c r="E27" s="292">
        <v>94375</v>
      </c>
      <c r="F27" s="122">
        <v>11028</v>
      </c>
      <c r="G27" s="122">
        <v>3537</v>
      </c>
      <c r="H27" s="122">
        <v>0</v>
      </c>
      <c r="I27" s="122">
        <v>0</v>
      </c>
      <c r="J27" s="558">
        <v>-9.7589949353091416</v>
      </c>
      <c r="K27" s="122"/>
      <c r="L27" s="122">
        <v>14555.24100506469</v>
      </c>
      <c r="M27" s="122">
        <v>1373650870</v>
      </c>
      <c r="N27" s="122">
        <f t="shared" si="0"/>
        <v>221</v>
      </c>
      <c r="O27" s="559" t="str">
        <f t="shared" si="1"/>
        <v>Södertälje</v>
      </c>
      <c r="P27" s="560">
        <f t="shared" si="2"/>
        <v>14555.24100506469</v>
      </c>
    </row>
    <row r="28" spans="1:16" x14ac:dyDescent="0.2">
      <c r="A28" s="555" t="s">
        <v>1145</v>
      </c>
      <c r="B28" s="556" t="s">
        <v>1082</v>
      </c>
      <c r="C28" s="271" t="s">
        <v>377</v>
      </c>
      <c r="D28" s="271" t="s">
        <v>377</v>
      </c>
      <c r="E28" s="292">
        <v>47019</v>
      </c>
      <c r="F28" s="122">
        <v>1460</v>
      </c>
      <c r="G28" s="122">
        <v>2526</v>
      </c>
      <c r="H28" s="122">
        <v>0</v>
      </c>
      <c r="I28" s="122">
        <v>0</v>
      </c>
      <c r="J28" s="558">
        <v>-9.7589949353091416</v>
      </c>
      <c r="K28" s="122"/>
      <c r="L28" s="122">
        <v>3976.2410050646909</v>
      </c>
      <c r="M28" s="122">
        <v>186958876</v>
      </c>
      <c r="N28" s="122">
        <f t="shared" si="0"/>
        <v>37</v>
      </c>
      <c r="O28" s="559" t="str">
        <f t="shared" si="1"/>
        <v>Tyresö</v>
      </c>
      <c r="P28" s="560">
        <f t="shared" si="2"/>
        <v>3976.2410050646909</v>
      </c>
    </row>
    <row r="29" spans="1:16" x14ac:dyDescent="0.2">
      <c r="A29" s="555" t="s">
        <v>1145</v>
      </c>
      <c r="B29" s="556" t="s">
        <v>1083</v>
      </c>
      <c r="C29" s="271" t="s">
        <v>378</v>
      </c>
      <c r="D29" s="271" t="s">
        <v>378</v>
      </c>
      <c r="E29" s="292">
        <v>69258</v>
      </c>
      <c r="F29" s="122">
        <v>-9596</v>
      </c>
      <c r="G29" s="122">
        <v>3252</v>
      </c>
      <c r="H29" s="122">
        <v>0</v>
      </c>
      <c r="I29" s="122">
        <v>362</v>
      </c>
      <c r="J29" s="558">
        <v>-9.7589949353091416</v>
      </c>
      <c r="K29" s="122"/>
      <c r="L29" s="122">
        <v>-5991.7589949353087</v>
      </c>
      <c r="M29" s="122">
        <v>-414977244</v>
      </c>
      <c r="N29" s="122">
        <f t="shared" si="0"/>
        <v>4</v>
      </c>
      <c r="O29" s="559" t="str">
        <f t="shared" si="1"/>
        <v>Täby</v>
      </c>
      <c r="P29" s="560">
        <f t="shared" si="2"/>
        <v>-5991.7589949353087</v>
      </c>
    </row>
    <row r="30" spans="1:16" x14ac:dyDescent="0.2">
      <c r="A30" s="555" t="s">
        <v>1145</v>
      </c>
      <c r="B30" s="556" t="s">
        <v>1088</v>
      </c>
      <c r="C30" s="271" t="s">
        <v>379</v>
      </c>
      <c r="D30" s="271" t="s">
        <v>379</v>
      </c>
      <c r="E30" s="292">
        <v>43672</v>
      </c>
      <c r="F30" s="122">
        <v>4673</v>
      </c>
      <c r="G30" s="122">
        <v>171</v>
      </c>
      <c r="H30" s="122">
        <v>0</v>
      </c>
      <c r="I30" s="122">
        <v>0</v>
      </c>
      <c r="J30" s="558">
        <v>-9.7589949353091416</v>
      </c>
      <c r="K30" s="122"/>
      <c r="L30" s="122">
        <v>4834.2410050646913</v>
      </c>
      <c r="M30" s="122">
        <v>211120973</v>
      </c>
      <c r="N30" s="122">
        <f t="shared" si="0"/>
        <v>43</v>
      </c>
      <c r="O30" s="559" t="str">
        <f t="shared" si="1"/>
        <v>Upplands Väsby</v>
      </c>
      <c r="P30" s="560">
        <f t="shared" si="2"/>
        <v>4834.2410050646913</v>
      </c>
    </row>
    <row r="31" spans="1:16" x14ac:dyDescent="0.2">
      <c r="A31" s="555" t="s">
        <v>1145</v>
      </c>
      <c r="B31" s="556" t="s">
        <v>1089</v>
      </c>
      <c r="C31" s="271" t="s">
        <v>380</v>
      </c>
      <c r="D31" s="271" t="s">
        <v>380</v>
      </c>
      <c r="E31" s="292">
        <v>26605</v>
      </c>
      <c r="F31" s="122">
        <v>7143</v>
      </c>
      <c r="G31" s="122">
        <v>2787</v>
      </c>
      <c r="H31" s="122">
        <v>0</v>
      </c>
      <c r="I31" s="122">
        <v>0</v>
      </c>
      <c r="J31" s="558">
        <v>-9.7589949353091416</v>
      </c>
      <c r="K31" s="122"/>
      <c r="L31" s="122">
        <v>9920.2410050646904</v>
      </c>
      <c r="M31" s="122">
        <v>263928012</v>
      </c>
      <c r="N31" s="122">
        <f t="shared" si="0"/>
        <v>125</v>
      </c>
      <c r="O31" s="559" t="str">
        <f t="shared" si="1"/>
        <v>Upplands-Bro</v>
      </c>
      <c r="P31" s="560">
        <f t="shared" si="2"/>
        <v>9920.2410050646904</v>
      </c>
    </row>
    <row r="32" spans="1:16" x14ac:dyDescent="0.2">
      <c r="A32" s="555" t="s">
        <v>1145</v>
      </c>
      <c r="B32" s="556" t="s">
        <v>1095</v>
      </c>
      <c r="C32" s="271" t="s">
        <v>381</v>
      </c>
      <c r="D32" s="271" t="s">
        <v>381</v>
      </c>
      <c r="E32" s="292">
        <v>32664</v>
      </c>
      <c r="F32" s="122">
        <v>738</v>
      </c>
      <c r="G32" s="122">
        <v>1791</v>
      </c>
      <c r="H32" s="122">
        <v>0</v>
      </c>
      <c r="I32" s="122">
        <v>0</v>
      </c>
      <c r="J32" s="558">
        <v>-9.7589949353091416</v>
      </c>
      <c r="K32" s="122"/>
      <c r="L32" s="122">
        <v>2519.2410050646909</v>
      </c>
      <c r="M32" s="122">
        <v>82288488</v>
      </c>
      <c r="N32" s="122">
        <f t="shared" si="0"/>
        <v>23</v>
      </c>
      <c r="O32" s="559" t="str">
        <f t="shared" si="1"/>
        <v>Vallentuna</v>
      </c>
      <c r="P32" s="560">
        <f t="shared" si="2"/>
        <v>2519.2410050646909</v>
      </c>
    </row>
    <row r="33" spans="1:16" x14ac:dyDescent="0.2">
      <c r="A33" s="555" t="s">
        <v>1145</v>
      </c>
      <c r="B33" s="556" t="s">
        <v>1099</v>
      </c>
      <c r="C33" s="271" t="s">
        <v>382</v>
      </c>
      <c r="D33" s="271" t="s">
        <v>382</v>
      </c>
      <c r="E33" s="292">
        <v>11566</v>
      </c>
      <c r="F33" s="122">
        <v>-4736</v>
      </c>
      <c r="G33" s="122">
        <v>3735</v>
      </c>
      <c r="H33" s="122">
        <v>0</v>
      </c>
      <c r="I33" s="122">
        <v>361</v>
      </c>
      <c r="J33" s="558">
        <v>-9.7589949353091416</v>
      </c>
      <c r="K33" s="122"/>
      <c r="L33" s="122">
        <v>-649.75899493530915</v>
      </c>
      <c r="M33" s="122">
        <v>-7515113</v>
      </c>
      <c r="N33" s="122">
        <f t="shared" si="0"/>
        <v>11</v>
      </c>
      <c r="O33" s="559" t="str">
        <f t="shared" si="1"/>
        <v>Vaxholm</v>
      </c>
      <c r="P33" s="560">
        <f t="shared" si="2"/>
        <v>-649.75899493530915</v>
      </c>
    </row>
    <row r="34" spans="1:16" x14ac:dyDescent="0.2">
      <c r="A34" s="555" t="s">
        <v>1145</v>
      </c>
      <c r="B34" s="556" t="s">
        <v>1109</v>
      </c>
      <c r="C34" s="271" t="s">
        <v>383</v>
      </c>
      <c r="D34" s="271" t="s">
        <v>383</v>
      </c>
      <c r="E34" s="292">
        <v>41837</v>
      </c>
      <c r="F34" s="122">
        <v>315</v>
      </c>
      <c r="G34" s="122">
        <v>2337</v>
      </c>
      <c r="H34" s="122">
        <v>0</v>
      </c>
      <c r="I34" s="122">
        <v>0</v>
      </c>
      <c r="J34" s="558">
        <v>-9.7589949353091416</v>
      </c>
      <c r="K34" s="122"/>
      <c r="L34" s="122">
        <v>2642.2410050646909</v>
      </c>
      <c r="M34" s="122">
        <v>110543437</v>
      </c>
      <c r="N34" s="122">
        <f t="shared" si="0"/>
        <v>26</v>
      </c>
      <c r="O34" s="559" t="str">
        <f t="shared" si="1"/>
        <v>Värmdö</v>
      </c>
      <c r="P34" s="560">
        <f t="shared" si="2"/>
        <v>2642.2410050646909</v>
      </c>
    </row>
    <row r="35" spans="1:16" x14ac:dyDescent="0.2">
      <c r="A35" s="555" t="s">
        <v>1145</v>
      </c>
      <c r="B35" s="556" t="s">
        <v>1134</v>
      </c>
      <c r="C35" s="271" t="s">
        <v>384</v>
      </c>
      <c r="D35" s="271" t="s">
        <v>384</v>
      </c>
      <c r="E35" s="292">
        <v>43163</v>
      </c>
      <c r="F35" s="122">
        <v>1026</v>
      </c>
      <c r="G35" s="122">
        <v>1593</v>
      </c>
      <c r="H35" s="122">
        <v>0</v>
      </c>
      <c r="I35" s="122">
        <v>0</v>
      </c>
      <c r="J35" s="558">
        <v>-9.7589949353091416</v>
      </c>
      <c r="K35" s="122"/>
      <c r="L35" s="122">
        <v>2609.2410050646909</v>
      </c>
      <c r="M35" s="122">
        <v>112622670</v>
      </c>
      <c r="N35" s="122">
        <f t="shared" si="0"/>
        <v>25</v>
      </c>
      <c r="O35" s="559" t="str">
        <f t="shared" si="1"/>
        <v>Österåker</v>
      </c>
      <c r="P35" s="560">
        <f t="shared" si="2"/>
        <v>2609.2410050646909</v>
      </c>
    </row>
    <row r="36" spans="1:16" ht="25.5" x14ac:dyDescent="0.2">
      <c r="A36" s="555" t="s">
        <v>1146</v>
      </c>
      <c r="B36" s="556" t="s">
        <v>883</v>
      </c>
      <c r="C36" s="557" t="s">
        <v>386</v>
      </c>
      <c r="D36" s="284" t="s">
        <v>702</v>
      </c>
      <c r="E36" s="292">
        <v>42753</v>
      </c>
      <c r="F36" s="122">
        <v>7797</v>
      </c>
      <c r="G36" s="122">
        <v>-740</v>
      </c>
      <c r="H36" s="122">
        <v>0</v>
      </c>
      <c r="I36" s="122">
        <v>0</v>
      </c>
      <c r="J36" s="558">
        <v>-9.7589949353091416</v>
      </c>
      <c r="K36" s="122"/>
      <c r="L36" s="122">
        <v>7047.2410050646913</v>
      </c>
      <c r="M36" s="122">
        <v>301290695</v>
      </c>
      <c r="N36" s="122">
        <f t="shared" si="0"/>
        <v>70</v>
      </c>
      <c r="O36" s="559" t="str">
        <f t="shared" si="1"/>
        <v>Enköping</v>
      </c>
      <c r="P36" s="560">
        <f t="shared" si="2"/>
        <v>7047.2410050646913</v>
      </c>
    </row>
    <row r="37" spans="1:16" x14ac:dyDescent="0.2">
      <c r="A37" s="555">
        <v>3</v>
      </c>
      <c r="B37" s="556" t="s">
        <v>916</v>
      </c>
      <c r="C37" s="271" t="s">
        <v>387</v>
      </c>
      <c r="D37" s="271" t="s">
        <v>387</v>
      </c>
      <c r="E37" s="292">
        <v>13763</v>
      </c>
      <c r="F37" s="122">
        <v>12023</v>
      </c>
      <c r="G37" s="122">
        <v>880</v>
      </c>
      <c r="H37" s="122">
        <v>0</v>
      </c>
      <c r="I37" s="122">
        <v>0</v>
      </c>
      <c r="J37" s="558">
        <v>-9.7589949353091416</v>
      </c>
      <c r="K37" s="122"/>
      <c r="L37" s="122">
        <v>12893.24100506469</v>
      </c>
      <c r="M37" s="122">
        <v>177449676</v>
      </c>
      <c r="N37" s="122">
        <f t="shared" si="0"/>
        <v>194</v>
      </c>
      <c r="O37" s="559" t="str">
        <f t="shared" si="1"/>
        <v>Heby</v>
      </c>
      <c r="P37" s="560">
        <f t="shared" si="2"/>
        <v>12893.24100506469</v>
      </c>
    </row>
    <row r="38" spans="1:16" x14ac:dyDescent="0.2">
      <c r="A38" s="555" t="s">
        <v>1146</v>
      </c>
      <c r="B38" s="556" t="s">
        <v>926</v>
      </c>
      <c r="C38" s="271" t="s">
        <v>388</v>
      </c>
      <c r="D38" s="271" t="s">
        <v>388</v>
      </c>
      <c r="E38" s="292">
        <v>20613</v>
      </c>
      <c r="F38" s="122">
        <v>3298</v>
      </c>
      <c r="G38" s="122">
        <v>-1115</v>
      </c>
      <c r="H38" s="122">
        <v>0</v>
      </c>
      <c r="I38" s="122">
        <v>0</v>
      </c>
      <c r="J38" s="558">
        <v>-9.7589949353091416</v>
      </c>
      <c r="K38" s="122"/>
      <c r="L38" s="122">
        <v>2173.2410050646909</v>
      </c>
      <c r="M38" s="122">
        <v>44797017</v>
      </c>
      <c r="N38" s="122">
        <f t="shared" si="0"/>
        <v>19</v>
      </c>
      <c r="O38" s="559" t="str">
        <f t="shared" si="1"/>
        <v>Håbo</v>
      </c>
      <c r="P38" s="560">
        <f t="shared" si="2"/>
        <v>2173.2410050646909</v>
      </c>
    </row>
    <row r="39" spans="1:16" x14ac:dyDescent="0.2">
      <c r="A39" s="555" t="s">
        <v>1146</v>
      </c>
      <c r="B39" s="556" t="s">
        <v>951</v>
      </c>
      <c r="C39" s="271" t="s">
        <v>389</v>
      </c>
      <c r="D39" s="271" t="s">
        <v>389</v>
      </c>
      <c r="E39" s="292">
        <v>17240</v>
      </c>
      <c r="F39" s="122">
        <v>2822</v>
      </c>
      <c r="G39" s="122">
        <v>2372</v>
      </c>
      <c r="H39" s="122">
        <v>0</v>
      </c>
      <c r="I39" s="122">
        <v>0</v>
      </c>
      <c r="J39" s="558">
        <v>-9.7589949353091416</v>
      </c>
      <c r="K39" s="122"/>
      <c r="L39" s="122">
        <v>5184.2410050646913</v>
      </c>
      <c r="M39" s="122">
        <v>89376315</v>
      </c>
      <c r="N39" s="122">
        <f t="shared" si="0"/>
        <v>49</v>
      </c>
      <c r="O39" s="559" t="str">
        <f t="shared" si="1"/>
        <v>Knivsta</v>
      </c>
      <c r="P39" s="560">
        <f t="shared" si="2"/>
        <v>5184.2410050646913</v>
      </c>
    </row>
    <row r="40" spans="1:16" x14ac:dyDescent="0.2">
      <c r="A40" s="555" t="s">
        <v>1146</v>
      </c>
      <c r="B40" s="556" t="s">
        <v>1070</v>
      </c>
      <c r="C40" s="271" t="s">
        <v>390</v>
      </c>
      <c r="D40" s="271" t="s">
        <v>390</v>
      </c>
      <c r="E40" s="292">
        <v>20717</v>
      </c>
      <c r="F40" s="122">
        <v>11982</v>
      </c>
      <c r="G40" s="122">
        <v>1036</v>
      </c>
      <c r="H40" s="122">
        <v>0</v>
      </c>
      <c r="I40" s="122">
        <v>0</v>
      </c>
      <c r="J40" s="558">
        <v>-9.7589949353091416</v>
      </c>
      <c r="K40" s="122"/>
      <c r="L40" s="122">
        <v>13008.24100506469</v>
      </c>
      <c r="M40" s="122">
        <v>269491729</v>
      </c>
      <c r="N40" s="122">
        <f t="shared" si="0"/>
        <v>196</v>
      </c>
      <c r="O40" s="559" t="str">
        <f t="shared" si="1"/>
        <v>Tierp</v>
      </c>
      <c r="P40" s="560">
        <f t="shared" si="2"/>
        <v>13008.24100506469</v>
      </c>
    </row>
    <row r="41" spans="1:16" x14ac:dyDescent="0.2">
      <c r="A41" s="555" t="s">
        <v>1146</v>
      </c>
      <c r="B41" s="556" t="s">
        <v>1090</v>
      </c>
      <c r="C41" s="271" t="s">
        <v>385</v>
      </c>
      <c r="D41" s="271" t="s">
        <v>385</v>
      </c>
      <c r="E41" s="292">
        <v>213891</v>
      </c>
      <c r="F41" s="122">
        <v>5201</v>
      </c>
      <c r="G41" s="122">
        <v>-3034</v>
      </c>
      <c r="H41" s="122">
        <v>0</v>
      </c>
      <c r="I41" s="122">
        <v>0</v>
      </c>
      <c r="J41" s="558">
        <v>-9.7589949353091416</v>
      </c>
      <c r="K41" s="122"/>
      <c r="L41" s="122">
        <v>2157.2410050646909</v>
      </c>
      <c r="M41" s="122">
        <v>461414436</v>
      </c>
      <c r="N41" s="122">
        <f t="shared" si="0"/>
        <v>18</v>
      </c>
      <c r="O41" s="559" t="str">
        <f t="shared" si="1"/>
        <v>Uppsala</v>
      </c>
      <c r="P41" s="560">
        <f t="shared" si="2"/>
        <v>2157.2410050646909</v>
      </c>
    </row>
    <row r="42" spans="1:16" x14ac:dyDescent="0.2">
      <c r="A42" s="555" t="s">
        <v>1146</v>
      </c>
      <c r="B42" s="556" t="s">
        <v>1125</v>
      </c>
      <c r="C42" s="271" t="s">
        <v>391</v>
      </c>
      <c r="D42" s="271" t="s">
        <v>391</v>
      </c>
      <c r="E42" s="292">
        <v>9372</v>
      </c>
      <c r="F42" s="122">
        <v>10487</v>
      </c>
      <c r="G42" s="122">
        <v>420</v>
      </c>
      <c r="H42" s="122">
        <v>0</v>
      </c>
      <c r="I42" s="122">
        <v>0</v>
      </c>
      <c r="J42" s="558">
        <v>-9.7589949353091416</v>
      </c>
      <c r="K42" s="122"/>
      <c r="L42" s="122">
        <v>10897.24100506469</v>
      </c>
      <c r="M42" s="122">
        <v>102128943</v>
      </c>
      <c r="N42" s="122">
        <f t="shared" si="0"/>
        <v>157</v>
      </c>
      <c r="O42" s="559" t="str">
        <f t="shared" si="1"/>
        <v>Älvkarleby</v>
      </c>
      <c r="P42" s="560">
        <f t="shared" si="2"/>
        <v>10897.24100506469</v>
      </c>
    </row>
    <row r="43" spans="1:16" x14ac:dyDescent="0.2">
      <c r="A43" s="555" t="s">
        <v>1146</v>
      </c>
      <c r="B43" s="556" t="s">
        <v>1135</v>
      </c>
      <c r="C43" s="271" t="s">
        <v>392</v>
      </c>
      <c r="D43" s="271" t="s">
        <v>392</v>
      </c>
      <c r="E43" s="292">
        <v>21775</v>
      </c>
      <c r="F43" s="122">
        <v>6980</v>
      </c>
      <c r="G43" s="122">
        <v>-874</v>
      </c>
      <c r="H43" s="122">
        <v>0</v>
      </c>
      <c r="I43" s="122">
        <v>0</v>
      </c>
      <c r="J43" s="558">
        <v>-9.7589949353091416</v>
      </c>
      <c r="K43" s="122"/>
      <c r="L43" s="122">
        <v>6096.2410050646913</v>
      </c>
      <c r="M43" s="122">
        <v>132745648</v>
      </c>
      <c r="N43" s="122">
        <f t="shared" si="0"/>
        <v>60</v>
      </c>
      <c r="O43" s="559" t="str">
        <f t="shared" si="1"/>
        <v>Östhammar</v>
      </c>
      <c r="P43" s="560">
        <f t="shared" si="2"/>
        <v>6096.2410050646913</v>
      </c>
    </row>
    <row r="44" spans="1:16" ht="25.5" x14ac:dyDescent="0.2">
      <c r="A44" s="555" t="s">
        <v>1147</v>
      </c>
      <c r="B44" s="556" t="s">
        <v>884</v>
      </c>
      <c r="C44" s="557" t="s">
        <v>394</v>
      </c>
      <c r="D44" s="284" t="s">
        <v>703</v>
      </c>
      <c r="E44" s="292">
        <v>103295</v>
      </c>
      <c r="F44" s="122">
        <v>12145</v>
      </c>
      <c r="G44" s="122">
        <v>2052</v>
      </c>
      <c r="H44" s="122">
        <v>0</v>
      </c>
      <c r="I44" s="122">
        <v>0</v>
      </c>
      <c r="J44" s="558">
        <v>-9.7589949353091416</v>
      </c>
      <c r="K44" s="122"/>
      <c r="L44" s="122">
        <v>14187.24100506469</v>
      </c>
      <c r="M44" s="122">
        <v>1465471060</v>
      </c>
      <c r="N44" s="122">
        <f t="shared" si="0"/>
        <v>214</v>
      </c>
      <c r="O44" s="559" t="str">
        <f t="shared" si="1"/>
        <v>Eskilstuna</v>
      </c>
      <c r="P44" s="560">
        <f t="shared" si="2"/>
        <v>14187.24100506469</v>
      </c>
    </row>
    <row r="45" spans="1:16" x14ac:dyDescent="0.2">
      <c r="A45" s="555" t="s">
        <v>1147</v>
      </c>
      <c r="B45" s="556" t="s">
        <v>893</v>
      </c>
      <c r="C45" s="271" t="s">
        <v>395</v>
      </c>
      <c r="D45" s="271" t="s">
        <v>395</v>
      </c>
      <c r="E45" s="292">
        <v>16692</v>
      </c>
      <c r="F45" s="122">
        <v>14442</v>
      </c>
      <c r="G45" s="122">
        <v>1760</v>
      </c>
      <c r="H45" s="122">
        <v>0</v>
      </c>
      <c r="I45" s="122">
        <v>0</v>
      </c>
      <c r="J45" s="558">
        <v>-9.7589949353091416</v>
      </c>
      <c r="K45" s="122"/>
      <c r="L45" s="122">
        <v>16192.24100506469</v>
      </c>
      <c r="M45" s="122">
        <v>270280887</v>
      </c>
      <c r="N45" s="122">
        <f t="shared" si="0"/>
        <v>249</v>
      </c>
      <c r="O45" s="559" t="str">
        <f t="shared" si="1"/>
        <v>Flen</v>
      </c>
      <c r="P45" s="560">
        <f t="shared" si="2"/>
        <v>16192.24100506469</v>
      </c>
    </row>
    <row r="46" spans="1:16" x14ac:dyDescent="0.2">
      <c r="A46" s="555" t="s">
        <v>1147</v>
      </c>
      <c r="B46" s="556" t="s">
        <v>898</v>
      </c>
      <c r="C46" s="271" t="s">
        <v>396</v>
      </c>
      <c r="D46" s="271" t="s">
        <v>396</v>
      </c>
      <c r="E46" s="292">
        <v>10838</v>
      </c>
      <c r="F46" s="122">
        <v>9392</v>
      </c>
      <c r="G46" s="122">
        <v>-636</v>
      </c>
      <c r="H46" s="122">
        <v>0</v>
      </c>
      <c r="I46" s="122">
        <v>0</v>
      </c>
      <c r="J46" s="558">
        <v>-9.7589949353091416</v>
      </c>
      <c r="K46" s="122"/>
      <c r="L46" s="122">
        <v>8746.2410050646904</v>
      </c>
      <c r="M46" s="122">
        <v>94791760</v>
      </c>
      <c r="N46" s="122">
        <f t="shared" si="0"/>
        <v>97</v>
      </c>
      <c r="O46" s="559" t="str">
        <f t="shared" si="1"/>
        <v>Gnesta</v>
      </c>
      <c r="P46" s="560">
        <f t="shared" si="2"/>
        <v>8746.2410050646904</v>
      </c>
    </row>
    <row r="47" spans="1:16" x14ac:dyDescent="0.2">
      <c r="A47" s="555" t="s">
        <v>1147</v>
      </c>
      <c r="B47" s="556" t="s">
        <v>946</v>
      </c>
      <c r="C47" s="271" t="s">
        <v>397</v>
      </c>
      <c r="D47" s="271" t="s">
        <v>397</v>
      </c>
      <c r="E47" s="292">
        <v>33611</v>
      </c>
      <c r="F47" s="122">
        <v>12012</v>
      </c>
      <c r="G47" s="122">
        <v>2477</v>
      </c>
      <c r="H47" s="122">
        <v>0</v>
      </c>
      <c r="I47" s="122">
        <v>0</v>
      </c>
      <c r="J47" s="558">
        <v>-9.7589949353091416</v>
      </c>
      <c r="K47" s="122"/>
      <c r="L47" s="122">
        <v>14479.24100506469</v>
      </c>
      <c r="M47" s="122">
        <v>486661769</v>
      </c>
      <c r="N47" s="122">
        <f t="shared" si="0"/>
        <v>220</v>
      </c>
      <c r="O47" s="559" t="str">
        <f t="shared" si="1"/>
        <v>Katrineholm</v>
      </c>
      <c r="P47" s="560">
        <f t="shared" si="2"/>
        <v>14479.24100506469</v>
      </c>
    </row>
    <row r="48" spans="1:16" x14ac:dyDescent="0.2">
      <c r="A48" s="555" t="s">
        <v>1147</v>
      </c>
      <c r="B48" s="556" t="s">
        <v>1009</v>
      </c>
      <c r="C48" s="271" t="s">
        <v>398</v>
      </c>
      <c r="D48" s="271" t="s">
        <v>398</v>
      </c>
      <c r="E48" s="292">
        <v>54833</v>
      </c>
      <c r="F48" s="122">
        <v>7760</v>
      </c>
      <c r="G48" s="122">
        <v>649</v>
      </c>
      <c r="H48" s="122">
        <v>0</v>
      </c>
      <c r="I48" s="122">
        <v>0</v>
      </c>
      <c r="J48" s="558">
        <v>-9.7589949353091416</v>
      </c>
      <c r="K48" s="122"/>
      <c r="L48" s="122">
        <v>8399.2410050646904</v>
      </c>
      <c r="M48" s="122">
        <v>460555582</v>
      </c>
      <c r="N48" s="122">
        <f t="shared" si="0"/>
        <v>90</v>
      </c>
      <c r="O48" s="559" t="str">
        <f t="shared" si="1"/>
        <v>Nyköping</v>
      </c>
      <c r="P48" s="560">
        <f t="shared" si="2"/>
        <v>8399.2410050646904</v>
      </c>
    </row>
    <row r="49" spans="1:16" x14ac:dyDescent="0.2">
      <c r="A49" s="555" t="s">
        <v>1147</v>
      </c>
      <c r="B49" s="556" t="s">
        <v>1019</v>
      </c>
      <c r="C49" s="271" t="s">
        <v>399</v>
      </c>
      <c r="D49" s="271" t="s">
        <v>399</v>
      </c>
      <c r="E49" s="292">
        <v>11847</v>
      </c>
      <c r="F49" s="122">
        <v>8734</v>
      </c>
      <c r="G49" s="122">
        <v>-2234</v>
      </c>
      <c r="H49" s="122">
        <v>0</v>
      </c>
      <c r="I49" s="122">
        <v>0</v>
      </c>
      <c r="J49" s="558">
        <v>-9.7589949353091416</v>
      </c>
      <c r="K49" s="122"/>
      <c r="L49" s="122">
        <v>6490.2410050646913</v>
      </c>
      <c r="M49" s="122">
        <v>76889885</v>
      </c>
      <c r="N49" s="122">
        <f t="shared" si="0"/>
        <v>63</v>
      </c>
      <c r="O49" s="559" t="str">
        <f t="shared" si="1"/>
        <v>Oxelösund</v>
      </c>
      <c r="P49" s="560">
        <f t="shared" si="2"/>
        <v>6490.2410050646913</v>
      </c>
    </row>
    <row r="50" spans="1:16" x14ac:dyDescent="0.2">
      <c r="A50" s="555" t="s">
        <v>1147</v>
      </c>
      <c r="B50" s="556" t="s">
        <v>1050</v>
      </c>
      <c r="C50" s="271" t="s">
        <v>400</v>
      </c>
      <c r="D50" s="271" t="s">
        <v>400</v>
      </c>
      <c r="E50" s="292">
        <v>34527</v>
      </c>
      <c r="F50" s="122">
        <v>5627</v>
      </c>
      <c r="G50" s="122">
        <v>-166</v>
      </c>
      <c r="H50" s="122">
        <v>0</v>
      </c>
      <c r="I50" s="122">
        <v>0</v>
      </c>
      <c r="J50" s="558">
        <v>-9.7589949353091416</v>
      </c>
      <c r="K50" s="122"/>
      <c r="L50" s="122">
        <v>5451.2410050646913</v>
      </c>
      <c r="M50" s="122">
        <v>188214998</v>
      </c>
      <c r="N50" s="122">
        <f t="shared" si="0"/>
        <v>52</v>
      </c>
      <c r="O50" s="559" t="str">
        <f t="shared" si="1"/>
        <v>Strängnäs</v>
      </c>
      <c r="P50" s="560">
        <f t="shared" si="2"/>
        <v>5451.2410050646913</v>
      </c>
    </row>
    <row r="51" spans="1:16" x14ac:dyDescent="0.2">
      <c r="A51" s="555" t="s">
        <v>1147</v>
      </c>
      <c r="B51" s="556" t="s">
        <v>1081</v>
      </c>
      <c r="C51" s="271" t="s">
        <v>401</v>
      </c>
      <c r="D51" s="271" t="s">
        <v>401</v>
      </c>
      <c r="E51" s="292">
        <v>12371</v>
      </c>
      <c r="F51" s="122">
        <v>4073</v>
      </c>
      <c r="G51" s="122">
        <v>-1663</v>
      </c>
      <c r="H51" s="122">
        <v>0</v>
      </c>
      <c r="I51" s="122">
        <v>0</v>
      </c>
      <c r="J51" s="558">
        <v>-9.7589949353091416</v>
      </c>
      <c r="K51" s="122"/>
      <c r="L51" s="122">
        <v>2400.2410050646909</v>
      </c>
      <c r="M51" s="122">
        <v>29693381</v>
      </c>
      <c r="N51" s="122">
        <f t="shared" si="0"/>
        <v>22</v>
      </c>
      <c r="O51" s="559" t="str">
        <f t="shared" si="1"/>
        <v>Trosa</v>
      </c>
      <c r="P51" s="560">
        <f t="shared" si="2"/>
        <v>2400.2410050646909</v>
      </c>
    </row>
    <row r="52" spans="1:16" x14ac:dyDescent="0.2">
      <c r="A52" s="555" t="s">
        <v>1147</v>
      </c>
      <c r="B52" s="556" t="s">
        <v>1105</v>
      </c>
      <c r="C52" s="271" t="s">
        <v>402</v>
      </c>
      <c r="D52" s="271" t="s">
        <v>402</v>
      </c>
      <c r="E52" s="292">
        <v>9072</v>
      </c>
      <c r="F52" s="122">
        <v>13775</v>
      </c>
      <c r="G52" s="122">
        <v>1109</v>
      </c>
      <c r="H52" s="122">
        <v>0</v>
      </c>
      <c r="I52" s="122">
        <v>0</v>
      </c>
      <c r="J52" s="558">
        <v>-9.7589949353091416</v>
      </c>
      <c r="K52" s="122"/>
      <c r="L52" s="122">
        <v>14874.24100506469</v>
      </c>
      <c r="M52" s="122">
        <v>134939114</v>
      </c>
      <c r="N52" s="122">
        <f t="shared" si="0"/>
        <v>233</v>
      </c>
      <c r="O52" s="559" t="str">
        <f t="shared" si="1"/>
        <v>Vingåker</v>
      </c>
      <c r="P52" s="560">
        <f t="shared" si="2"/>
        <v>14874.24100506469</v>
      </c>
    </row>
    <row r="53" spans="1:16" ht="25.5" x14ac:dyDescent="0.2">
      <c r="A53" s="555" t="s">
        <v>1148</v>
      </c>
      <c r="B53" s="556" t="s">
        <v>870</v>
      </c>
      <c r="C53" s="557" t="s">
        <v>404</v>
      </c>
      <c r="D53" s="284" t="s">
        <v>704</v>
      </c>
      <c r="E53" s="292">
        <v>5351</v>
      </c>
      <c r="F53" s="122">
        <v>10435</v>
      </c>
      <c r="G53" s="122">
        <v>-66</v>
      </c>
      <c r="H53" s="122">
        <v>0</v>
      </c>
      <c r="I53" s="122">
        <v>0</v>
      </c>
      <c r="J53" s="558">
        <v>-9.7589949353091416</v>
      </c>
      <c r="K53" s="122"/>
      <c r="L53" s="122">
        <v>10359.24100506469</v>
      </c>
      <c r="M53" s="122">
        <v>55432299</v>
      </c>
      <c r="N53" s="122">
        <f t="shared" si="0"/>
        <v>136</v>
      </c>
      <c r="O53" s="559" t="str">
        <f t="shared" si="1"/>
        <v>Boxholm</v>
      </c>
      <c r="P53" s="560">
        <f t="shared" si="2"/>
        <v>10359.24100506469</v>
      </c>
    </row>
    <row r="54" spans="1:16" x14ac:dyDescent="0.2">
      <c r="A54" s="555" t="s">
        <v>1148</v>
      </c>
      <c r="B54" s="556" t="s">
        <v>892</v>
      </c>
      <c r="C54" s="271" t="s">
        <v>405</v>
      </c>
      <c r="D54" s="271" t="s">
        <v>405</v>
      </c>
      <c r="E54" s="292">
        <v>21404</v>
      </c>
      <c r="F54" s="122">
        <v>9032</v>
      </c>
      <c r="G54" s="122">
        <v>278</v>
      </c>
      <c r="H54" s="122">
        <v>0</v>
      </c>
      <c r="I54" s="122">
        <v>0</v>
      </c>
      <c r="J54" s="558">
        <v>-9.7589949353091416</v>
      </c>
      <c r="K54" s="122"/>
      <c r="L54" s="122">
        <v>9300.2410050646904</v>
      </c>
      <c r="M54" s="122">
        <v>199062358</v>
      </c>
      <c r="N54" s="122">
        <f t="shared" si="0"/>
        <v>111</v>
      </c>
      <c r="O54" s="559" t="str">
        <f t="shared" si="1"/>
        <v>Finspång</v>
      </c>
      <c r="P54" s="560">
        <f t="shared" si="2"/>
        <v>9300.2410050646904</v>
      </c>
    </row>
    <row r="55" spans="1:16" x14ac:dyDescent="0.2">
      <c r="A55" s="555" t="s">
        <v>1148</v>
      </c>
      <c r="B55" s="556" t="s">
        <v>948</v>
      </c>
      <c r="C55" s="271" t="s">
        <v>406</v>
      </c>
      <c r="D55" s="271" t="s">
        <v>406</v>
      </c>
      <c r="E55" s="292">
        <v>9882</v>
      </c>
      <c r="F55" s="122">
        <v>10608</v>
      </c>
      <c r="G55" s="122">
        <v>1754</v>
      </c>
      <c r="H55" s="122">
        <v>0</v>
      </c>
      <c r="I55" s="122">
        <v>0</v>
      </c>
      <c r="J55" s="558">
        <v>-9.7589949353091416</v>
      </c>
      <c r="K55" s="122"/>
      <c r="L55" s="122">
        <v>12352.24100506469</v>
      </c>
      <c r="M55" s="122">
        <v>122064846</v>
      </c>
      <c r="N55" s="122">
        <f t="shared" si="0"/>
        <v>188</v>
      </c>
      <c r="O55" s="559" t="str">
        <f t="shared" si="1"/>
        <v>Kinda</v>
      </c>
      <c r="P55" s="560">
        <f t="shared" si="2"/>
        <v>12352.24100506469</v>
      </c>
    </row>
    <row r="56" spans="1:16" x14ac:dyDescent="0.2">
      <c r="A56" s="555" t="s">
        <v>1148</v>
      </c>
      <c r="B56" s="556" t="s">
        <v>973</v>
      </c>
      <c r="C56" s="271" t="s">
        <v>407</v>
      </c>
      <c r="D56" s="271" t="s">
        <v>407</v>
      </c>
      <c r="E56" s="292">
        <v>155539</v>
      </c>
      <c r="F56" s="122">
        <v>6600</v>
      </c>
      <c r="G56" s="122">
        <v>-1914</v>
      </c>
      <c r="H56" s="122">
        <v>0</v>
      </c>
      <c r="I56" s="122">
        <v>0</v>
      </c>
      <c r="J56" s="558">
        <v>-9.7589949353091416</v>
      </c>
      <c r="K56" s="122"/>
      <c r="L56" s="122">
        <v>4676.2410050646913</v>
      </c>
      <c r="M56" s="122">
        <v>727337850</v>
      </c>
      <c r="N56" s="122">
        <f t="shared" si="0"/>
        <v>41</v>
      </c>
      <c r="O56" s="559" t="str">
        <f t="shared" si="1"/>
        <v>Linköping</v>
      </c>
      <c r="P56" s="560">
        <f t="shared" si="2"/>
        <v>4676.2410050646913</v>
      </c>
    </row>
    <row r="57" spans="1:16" x14ac:dyDescent="0.2">
      <c r="A57" s="555" t="s">
        <v>1148</v>
      </c>
      <c r="B57" s="556" t="s">
        <v>990</v>
      </c>
      <c r="C57" s="271" t="s">
        <v>408</v>
      </c>
      <c r="D57" s="271" t="s">
        <v>408</v>
      </c>
      <c r="E57" s="292">
        <v>26649</v>
      </c>
      <c r="F57" s="122">
        <v>9085</v>
      </c>
      <c r="G57" s="122">
        <v>-232</v>
      </c>
      <c r="H57" s="122">
        <v>0</v>
      </c>
      <c r="I57" s="122">
        <v>0</v>
      </c>
      <c r="J57" s="558">
        <v>-9.7589949353091416</v>
      </c>
      <c r="K57" s="122"/>
      <c r="L57" s="122">
        <v>8843.2410050646904</v>
      </c>
      <c r="M57" s="122">
        <v>235663530</v>
      </c>
      <c r="N57" s="122">
        <f t="shared" si="0"/>
        <v>101</v>
      </c>
      <c r="O57" s="559" t="str">
        <f t="shared" si="1"/>
        <v>Mjölby</v>
      </c>
      <c r="P57" s="560">
        <f t="shared" si="2"/>
        <v>8843.2410050646904</v>
      </c>
    </row>
    <row r="58" spans="1:16" x14ac:dyDescent="0.2">
      <c r="A58" s="555" t="s">
        <v>1148</v>
      </c>
      <c r="B58" s="556" t="s">
        <v>992</v>
      </c>
      <c r="C58" s="271" t="s">
        <v>409</v>
      </c>
      <c r="D58" s="271" t="s">
        <v>409</v>
      </c>
      <c r="E58" s="292">
        <v>43235</v>
      </c>
      <c r="F58" s="122">
        <v>10516</v>
      </c>
      <c r="G58" s="122">
        <v>-734</v>
      </c>
      <c r="H58" s="122">
        <v>0</v>
      </c>
      <c r="I58" s="122">
        <v>0</v>
      </c>
      <c r="J58" s="558">
        <v>-9.7589949353091416</v>
      </c>
      <c r="K58" s="122"/>
      <c r="L58" s="122">
        <v>9772.2410050646904</v>
      </c>
      <c r="M58" s="122">
        <v>422502840</v>
      </c>
      <c r="N58" s="122">
        <f t="shared" si="0"/>
        <v>122</v>
      </c>
      <c r="O58" s="559" t="str">
        <f t="shared" si="1"/>
        <v>Motala</v>
      </c>
      <c r="P58" s="560">
        <f t="shared" si="2"/>
        <v>9772.2410050646904</v>
      </c>
    </row>
    <row r="59" spans="1:16" x14ac:dyDescent="0.2">
      <c r="A59" s="555" t="s">
        <v>1148</v>
      </c>
      <c r="B59" s="556" t="s">
        <v>1004</v>
      </c>
      <c r="C59" s="271" t="s">
        <v>410</v>
      </c>
      <c r="D59" s="271" t="s">
        <v>410</v>
      </c>
      <c r="E59" s="292">
        <v>138817</v>
      </c>
      <c r="F59" s="122">
        <v>9926</v>
      </c>
      <c r="G59" s="122">
        <v>677</v>
      </c>
      <c r="H59" s="122">
        <v>0</v>
      </c>
      <c r="I59" s="122">
        <v>0</v>
      </c>
      <c r="J59" s="558">
        <v>-9.7589949353091416</v>
      </c>
      <c r="K59" s="122"/>
      <c r="L59" s="122">
        <v>10593.24100506469</v>
      </c>
      <c r="M59" s="122">
        <v>1470521937</v>
      </c>
      <c r="N59" s="122">
        <f t="shared" si="0"/>
        <v>142</v>
      </c>
      <c r="O59" s="559" t="str">
        <f t="shared" si="1"/>
        <v>Norrköping</v>
      </c>
      <c r="P59" s="560">
        <f t="shared" si="2"/>
        <v>10593.24100506469</v>
      </c>
    </row>
    <row r="60" spans="1:16" x14ac:dyDescent="0.2">
      <c r="A60" s="555" t="s">
        <v>1148</v>
      </c>
      <c r="B60" s="556" t="s">
        <v>1064</v>
      </c>
      <c r="C60" s="271" t="s">
        <v>411</v>
      </c>
      <c r="D60" s="271" t="s">
        <v>411</v>
      </c>
      <c r="E60" s="292">
        <v>14397</v>
      </c>
      <c r="F60" s="122">
        <v>7592</v>
      </c>
      <c r="G60" s="122">
        <v>-544</v>
      </c>
      <c r="H60" s="122">
        <v>0</v>
      </c>
      <c r="I60" s="122">
        <v>0</v>
      </c>
      <c r="J60" s="558">
        <v>-9.7589949353091416</v>
      </c>
      <c r="K60" s="122"/>
      <c r="L60" s="122">
        <v>7038.2410050646913</v>
      </c>
      <c r="M60" s="122">
        <v>101329556</v>
      </c>
      <c r="N60" s="122">
        <f t="shared" si="0"/>
        <v>69</v>
      </c>
      <c r="O60" s="559" t="str">
        <f t="shared" si="1"/>
        <v>Söderköping</v>
      </c>
      <c r="P60" s="560">
        <f t="shared" si="2"/>
        <v>7038.2410050646913</v>
      </c>
    </row>
    <row r="61" spans="1:16" x14ac:dyDescent="0.2">
      <c r="A61" s="555" t="s">
        <v>1148</v>
      </c>
      <c r="B61" s="556" t="s">
        <v>1092</v>
      </c>
      <c r="C61" s="271" t="s">
        <v>412</v>
      </c>
      <c r="D61" s="271" t="s">
        <v>412</v>
      </c>
      <c r="E61" s="292">
        <v>7348</v>
      </c>
      <c r="F61" s="122">
        <v>7737</v>
      </c>
      <c r="G61" s="122">
        <v>1061</v>
      </c>
      <c r="H61" s="122">
        <v>0</v>
      </c>
      <c r="I61" s="122">
        <v>0</v>
      </c>
      <c r="J61" s="558">
        <v>-9.7589949353091416</v>
      </c>
      <c r="K61" s="122"/>
      <c r="L61" s="122">
        <v>8788.2410050646904</v>
      </c>
      <c r="M61" s="122">
        <v>64575995</v>
      </c>
      <c r="N61" s="122">
        <f t="shared" si="0"/>
        <v>98</v>
      </c>
      <c r="O61" s="559" t="str">
        <f t="shared" si="1"/>
        <v>Vadstena</v>
      </c>
      <c r="P61" s="560">
        <f t="shared" si="2"/>
        <v>8788.2410050646904</v>
      </c>
    </row>
    <row r="62" spans="1:16" x14ac:dyDescent="0.2">
      <c r="A62" s="555" t="s">
        <v>1148</v>
      </c>
      <c r="B62" s="556" t="s">
        <v>1094</v>
      </c>
      <c r="C62" s="271" t="s">
        <v>413</v>
      </c>
      <c r="D62" s="271" t="s">
        <v>413</v>
      </c>
      <c r="E62" s="292">
        <v>7756</v>
      </c>
      <c r="F62" s="122">
        <v>12527</v>
      </c>
      <c r="G62" s="122">
        <v>-509</v>
      </c>
      <c r="H62" s="122">
        <v>0</v>
      </c>
      <c r="I62" s="122">
        <v>0</v>
      </c>
      <c r="J62" s="558">
        <v>-9.7589949353091416</v>
      </c>
      <c r="K62" s="122"/>
      <c r="L62" s="122">
        <v>12008.24100506469</v>
      </c>
      <c r="M62" s="122">
        <v>93135917</v>
      </c>
      <c r="N62" s="122">
        <f t="shared" si="0"/>
        <v>178</v>
      </c>
      <c r="O62" s="559" t="str">
        <f t="shared" si="1"/>
        <v>Valdemarsvik</v>
      </c>
      <c r="P62" s="560">
        <f t="shared" si="2"/>
        <v>12008.24100506469</v>
      </c>
    </row>
    <row r="63" spans="1:16" x14ac:dyDescent="0.2">
      <c r="A63" s="555" t="s">
        <v>1148</v>
      </c>
      <c r="B63" s="556" t="s">
        <v>1114</v>
      </c>
      <c r="C63" s="271" t="s">
        <v>414</v>
      </c>
      <c r="D63" s="271" t="s">
        <v>414</v>
      </c>
      <c r="E63" s="292">
        <v>3665</v>
      </c>
      <c r="F63" s="122">
        <v>11369</v>
      </c>
      <c r="G63" s="122">
        <v>3509</v>
      </c>
      <c r="H63" s="122">
        <v>0</v>
      </c>
      <c r="I63" s="122">
        <v>0</v>
      </c>
      <c r="J63" s="558">
        <v>-9.7589949353091416</v>
      </c>
      <c r="K63" s="122"/>
      <c r="L63" s="122">
        <v>14868.24100506469</v>
      </c>
      <c r="M63" s="122">
        <v>54492103</v>
      </c>
      <c r="N63" s="122">
        <f t="shared" si="0"/>
        <v>232</v>
      </c>
      <c r="O63" s="559" t="str">
        <f t="shared" si="1"/>
        <v>Ydre</v>
      </c>
      <c r="P63" s="560">
        <f t="shared" si="2"/>
        <v>14868.24100506469</v>
      </c>
    </row>
    <row r="64" spans="1:16" x14ac:dyDescent="0.2">
      <c r="A64" s="555" t="s">
        <v>1148</v>
      </c>
      <c r="B64" s="556" t="s">
        <v>1122</v>
      </c>
      <c r="C64" s="271" t="s">
        <v>415</v>
      </c>
      <c r="D64" s="271" t="s">
        <v>415</v>
      </c>
      <c r="E64" s="292">
        <v>11624</v>
      </c>
      <c r="F64" s="122">
        <v>10670</v>
      </c>
      <c r="G64" s="122">
        <v>112</v>
      </c>
      <c r="H64" s="122">
        <v>0</v>
      </c>
      <c r="I64" s="122">
        <v>0</v>
      </c>
      <c r="J64" s="558">
        <v>-9.7589949353091416</v>
      </c>
      <c r="K64" s="122"/>
      <c r="L64" s="122">
        <v>10772.24100506469</v>
      </c>
      <c r="M64" s="122">
        <v>125216529</v>
      </c>
      <c r="N64" s="122">
        <f t="shared" si="0"/>
        <v>151</v>
      </c>
      <c r="O64" s="559" t="str">
        <f t="shared" si="1"/>
        <v>Åtvidaberg</v>
      </c>
      <c r="P64" s="560">
        <f t="shared" si="2"/>
        <v>10772.24100506469</v>
      </c>
    </row>
    <row r="65" spans="1:16" x14ac:dyDescent="0.2">
      <c r="A65" s="555" t="s">
        <v>1148</v>
      </c>
      <c r="B65" s="556" t="s">
        <v>1129</v>
      </c>
      <c r="C65" s="271" t="s">
        <v>416</v>
      </c>
      <c r="D65" s="271" t="s">
        <v>416</v>
      </c>
      <c r="E65" s="292">
        <v>5306</v>
      </c>
      <c r="F65" s="122">
        <v>13264</v>
      </c>
      <c r="G65" s="122">
        <v>1586</v>
      </c>
      <c r="H65" s="122">
        <v>0</v>
      </c>
      <c r="I65" s="122">
        <v>0</v>
      </c>
      <c r="J65" s="558">
        <v>-9.7589949353091416</v>
      </c>
      <c r="K65" s="122"/>
      <c r="L65" s="122">
        <v>14840.24100506469</v>
      </c>
      <c r="M65" s="122">
        <v>78742319</v>
      </c>
      <c r="N65" s="122">
        <f t="shared" si="0"/>
        <v>231</v>
      </c>
      <c r="O65" s="559" t="str">
        <f t="shared" si="1"/>
        <v>Ödeshög</v>
      </c>
      <c r="P65" s="560">
        <f t="shared" si="2"/>
        <v>14840.24100506469</v>
      </c>
    </row>
    <row r="66" spans="1:16" ht="25.5" x14ac:dyDescent="0.2">
      <c r="A66" s="555" t="s">
        <v>1149</v>
      </c>
      <c r="B66" s="556" t="s">
        <v>852</v>
      </c>
      <c r="C66" s="557" t="s">
        <v>418</v>
      </c>
      <c r="D66" s="284" t="s">
        <v>705</v>
      </c>
      <c r="E66" s="292">
        <v>6621</v>
      </c>
      <c r="F66" s="122">
        <v>10661</v>
      </c>
      <c r="G66" s="122">
        <v>-837</v>
      </c>
      <c r="H66" s="122">
        <v>0</v>
      </c>
      <c r="I66" s="122">
        <v>0</v>
      </c>
      <c r="J66" s="558">
        <v>-9.7589949353091416</v>
      </c>
      <c r="K66" s="122"/>
      <c r="L66" s="122">
        <v>9814.2410050646904</v>
      </c>
      <c r="M66" s="122">
        <v>64980090</v>
      </c>
      <c r="N66" s="122">
        <f t="shared" si="0"/>
        <v>123</v>
      </c>
      <c r="O66" s="559" t="str">
        <f t="shared" si="1"/>
        <v>Aneby</v>
      </c>
      <c r="P66" s="560">
        <f t="shared" si="2"/>
        <v>9814.2410050646904</v>
      </c>
    </row>
    <row r="67" spans="1:16" x14ac:dyDescent="0.2">
      <c r="A67" s="555" t="s">
        <v>1149</v>
      </c>
      <c r="B67" s="556" t="s">
        <v>881</v>
      </c>
      <c r="C67" s="271" t="s">
        <v>419</v>
      </c>
      <c r="D67" s="271" t="s">
        <v>419</v>
      </c>
      <c r="E67" s="292">
        <v>17100</v>
      </c>
      <c r="F67" s="122">
        <v>8758</v>
      </c>
      <c r="G67" s="122">
        <v>-876</v>
      </c>
      <c r="H67" s="122">
        <v>0</v>
      </c>
      <c r="I67" s="122">
        <v>0</v>
      </c>
      <c r="J67" s="558">
        <v>-9.7589949353091416</v>
      </c>
      <c r="K67" s="122"/>
      <c r="L67" s="122">
        <v>7872.2410050646913</v>
      </c>
      <c r="M67" s="122">
        <v>134615321</v>
      </c>
      <c r="N67" s="122">
        <f t="shared" si="0"/>
        <v>83</v>
      </c>
      <c r="O67" s="559" t="str">
        <f t="shared" si="1"/>
        <v>Eksjö</v>
      </c>
      <c r="P67" s="560">
        <f t="shared" si="2"/>
        <v>7872.2410050646913</v>
      </c>
    </row>
    <row r="68" spans="1:16" x14ac:dyDescent="0.2">
      <c r="A68" s="555" t="s">
        <v>1149</v>
      </c>
      <c r="B68" s="556" t="s">
        <v>897</v>
      </c>
      <c r="C68" s="271" t="s">
        <v>420</v>
      </c>
      <c r="D68" s="271" t="s">
        <v>420</v>
      </c>
      <c r="E68" s="292">
        <v>29435</v>
      </c>
      <c r="F68" s="122">
        <v>9869</v>
      </c>
      <c r="G68" s="122">
        <v>171</v>
      </c>
      <c r="H68" s="122">
        <v>0</v>
      </c>
      <c r="I68" s="122">
        <v>0</v>
      </c>
      <c r="J68" s="558">
        <v>-9.7589949353091416</v>
      </c>
      <c r="K68" s="122"/>
      <c r="L68" s="122">
        <v>10030.24100506469</v>
      </c>
      <c r="M68" s="122">
        <v>295240144</v>
      </c>
      <c r="N68" s="122">
        <f t="shared" si="0"/>
        <v>131</v>
      </c>
      <c r="O68" s="559" t="str">
        <f t="shared" si="1"/>
        <v>Gislaved</v>
      </c>
      <c r="P68" s="560">
        <f t="shared" si="2"/>
        <v>10030.24100506469</v>
      </c>
    </row>
    <row r="69" spans="1:16" x14ac:dyDescent="0.2">
      <c r="A69" s="555" t="s">
        <v>1149</v>
      </c>
      <c r="B69" s="556" t="s">
        <v>899</v>
      </c>
      <c r="C69" s="271" t="s">
        <v>421</v>
      </c>
      <c r="D69" s="271" t="s">
        <v>421</v>
      </c>
      <c r="E69" s="292">
        <v>9609</v>
      </c>
      <c r="F69" s="122">
        <v>8388</v>
      </c>
      <c r="G69" s="122">
        <v>-200</v>
      </c>
      <c r="H69" s="122">
        <v>0</v>
      </c>
      <c r="I69" s="122">
        <v>0</v>
      </c>
      <c r="J69" s="558">
        <v>-9.7589949353091416</v>
      </c>
      <c r="K69" s="122"/>
      <c r="L69" s="122">
        <v>8178.2410050646913</v>
      </c>
      <c r="M69" s="122">
        <v>78584718</v>
      </c>
      <c r="N69" s="122">
        <f t="shared" si="0"/>
        <v>87</v>
      </c>
      <c r="O69" s="559" t="str">
        <f t="shared" si="1"/>
        <v>Gnosjö</v>
      </c>
      <c r="P69" s="560">
        <f t="shared" si="2"/>
        <v>8178.2410050646913</v>
      </c>
    </row>
    <row r="70" spans="1:16" x14ac:dyDescent="0.2">
      <c r="A70" s="555" t="s">
        <v>1149</v>
      </c>
      <c r="B70" s="556" t="s">
        <v>908</v>
      </c>
      <c r="C70" s="271" t="s">
        <v>422</v>
      </c>
      <c r="D70" s="271" t="s">
        <v>422</v>
      </c>
      <c r="E70" s="292">
        <v>11576</v>
      </c>
      <c r="F70" s="122">
        <v>9207</v>
      </c>
      <c r="G70" s="122">
        <v>498</v>
      </c>
      <c r="H70" s="122">
        <v>0</v>
      </c>
      <c r="I70" s="122">
        <v>0</v>
      </c>
      <c r="J70" s="558">
        <v>-9.7589949353091416</v>
      </c>
      <c r="K70" s="122"/>
      <c r="L70" s="122">
        <v>9695.2410050646904</v>
      </c>
      <c r="M70" s="122">
        <v>112232110</v>
      </c>
      <c r="N70" s="122">
        <f t="shared" si="0"/>
        <v>121</v>
      </c>
      <c r="O70" s="559" t="str">
        <f t="shared" si="1"/>
        <v>Habo</v>
      </c>
      <c r="P70" s="560">
        <f t="shared" si="2"/>
        <v>9695.2410050646904</v>
      </c>
    </row>
    <row r="71" spans="1:16" x14ac:dyDescent="0.2">
      <c r="A71" s="555" t="s">
        <v>1149</v>
      </c>
      <c r="B71" s="556" t="s">
        <v>938</v>
      </c>
      <c r="C71" s="271" t="s">
        <v>423</v>
      </c>
      <c r="D71" s="271" t="s">
        <v>423</v>
      </c>
      <c r="E71" s="292">
        <v>135103</v>
      </c>
      <c r="F71" s="122">
        <v>7486</v>
      </c>
      <c r="G71" s="122">
        <v>-1589</v>
      </c>
      <c r="H71" s="122">
        <v>0</v>
      </c>
      <c r="I71" s="122">
        <v>0</v>
      </c>
      <c r="J71" s="558">
        <v>-9.7589949353091416</v>
      </c>
      <c r="K71" s="122"/>
      <c r="L71" s="122">
        <v>5887.2410050646913</v>
      </c>
      <c r="M71" s="122">
        <v>795383922</v>
      </c>
      <c r="N71" s="122">
        <f t="shared" si="0"/>
        <v>55</v>
      </c>
      <c r="O71" s="559" t="str">
        <f t="shared" si="1"/>
        <v>Jönköping</v>
      </c>
      <c r="P71" s="560">
        <f t="shared" si="2"/>
        <v>5887.2410050646913</v>
      </c>
    </row>
    <row r="72" spans="1:16" x14ac:dyDescent="0.2">
      <c r="A72" s="555" t="s">
        <v>1149</v>
      </c>
      <c r="B72" s="556" t="s">
        <v>993</v>
      </c>
      <c r="C72" s="271" t="s">
        <v>424</v>
      </c>
      <c r="D72" s="271" t="s">
        <v>424</v>
      </c>
      <c r="E72" s="292">
        <v>7237</v>
      </c>
      <c r="F72" s="122">
        <v>10933</v>
      </c>
      <c r="G72" s="122">
        <v>354</v>
      </c>
      <c r="H72" s="122">
        <v>0</v>
      </c>
      <c r="I72" s="122">
        <v>0</v>
      </c>
      <c r="J72" s="558">
        <v>-9.7589949353091416</v>
      </c>
      <c r="K72" s="122"/>
      <c r="L72" s="122">
        <v>11277.24100506469</v>
      </c>
      <c r="M72" s="122">
        <v>81613393</v>
      </c>
      <c r="N72" s="122">
        <f t="shared" si="0"/>
        <v>163</v>
      </c>
      <c r="O72" s="559" t="str">
        <f t="shared" si="1"/>
        <v>Mullsjö</v>
      </c>
      <c r="P72" s="560">
        <f t="shared" si="2"/>
        <v>11277.24100506469</v>
      </c>
    </row>
    <row r="73" spans="1:16" x14ac:dyDescent="0.2">
      <c r="A73" s="555" t="s">
        <v>1149</v>
      </c>
      <c r="B73" s="556" t="s">
        <v>1011</v>
      </c>
      <c r="C73" s="271" t="s">
        <v>425</v>
      </c>
      <c r="D73" s="271" t="s">
        <v>425</v>
      </c>
      <c r="E73" s="292">
        <v>30711</v>
      </c>
      <c r="F73" s="122">
        <v>11564</v>
      </c>
      <c r="G73" s="122">
        <v>1399</v>
      </c>
      <c r="H73" s="122">
        <v>0</v>
      </c>
      <c r="I73" s="122">
        <v>0</v>
      </c>
      <c r="J73" s="558">
        <v>-9.7589949353091416</v>
      </c>
      <c r="K73" s="122"/>
      <c r="L73" s="122">
        <v>12953.24100506469</v>
      </c>
      <c r="M73" s="122">
        <v>397806985</v>
      </c>
      <c r="N73" s="122">
        <f t="shared" si="0"/>
        <v>195</v>
      </c>
      <c r="O73" s="559" t="str">
        <f t="shared" si="1"/>
        <v>Nässjö</v>
      </c>
      <c r="P73" s="560">
        <f t="shared" si="2"/>
        <v>12953.24100506469</v>
      </c>
    </row>
    <row r="74" spans="1:16" x14ac:dyDescent="0.2">
      <c r="A74" s="555" t="s">
        <v>1149</v>
      </c>
      <c r="B74" s="556" t="s">
        <v>1062</v>
      </c>
      <c r="C74" s="271" t="s">
        <v>426</v>
      </c>
      <c r="D74" s="271" t="s">
        <v>426</v>
      </c>
      <c r="E74" s="292">
        <v>11338</v>
      </c>
      <c r="F74" s="122">
        <v>13422</v>
      </c>
      <c r="G74" s="122">
        <v>2471</v>
      </c>
      <c r="H74" s="122">
        <v>0</v>
      </c>
      <c r="I74" s="122">
        <v>0</v>
      </c>
      <c r="J74" s="558">
        <v>-9.7589949353091416</v>
      </c>
      <c r="K74" s="122"/>
      <c r="L74" s="122">
        <v>15883.24100506469</v>
      </c>
      <c r="M74" s="122">
        <v>180084187</v>
      </c>
      <c r="N74" s="122">
        <f t="shared" si="0"/>
        <v>245</v>
      </c>
      <c r="O74" s="559" t="str">
        <f t="shared" si="1"/>
        <v>Sävsjö</v>
      </c>
      <c r="P74" s="560">
        <f t="shared" si="2"/>
        <v>15883.24100506469</v>
      </c>
    </row>
    <row r="75" spans="1:16" x14ac:dyDescent="0.2">
      <c r="A75" s="555" t="s">
        <v>1149</v>
      </c>
      <c r="B75" s="556" t="s">
        <v>1078</v>
      </c>
      <c r="C75" s="271" t="s">
        <v>427</v>
      </c>
      <c r="D75" s="271" t="s">
        <v>427</v>
      </c>
      <c r="E75" s="292">
        <v>18718</v>
      </c>
      <c r="F75" s="122">
        <v>11781</v>
      </c>
      <c r="G75" s="122">
        <v>1422</v>
      </c>
      <c r="H75" s="122">
        <v>0</v>
      </c>
      <c r="I75" s="122">
        <v>0</v>
      </c>
      <c r="J75" s="558">
        <v>-9.7589949353091416</v>
      </c>
      <c r="K75" s="122"/>
      <c r="L75" s="122">
        <v>13193.24100506469</v>
      </c>
      <c r="M75" s="122">
        <v>246951085</v>
      </c>
      <c r="N75" s="122">
        <f t="shared" ref="N75:N138" si="3">RANK(L75,$L$10:$L$299,1)</f>
        <v>201</v>
      </c>
      <c r="O75" s="559" t="str">
        <f t="shared" ref="O75:O138" si="4">C75</f>
        <v>Tranås</v>
      </c>
      <c r="P75" s="560">
        <f t="shared" ref="P75:P138" si="5">L75</f>
        <v>13193.24100506469</v>
      </c>
    </row>
    <row r="76" spans="1:16" x14ac:dyDescent="0.2">
      <c r="A76" s="555" t="s">
        <v>1149</v>
      </c>
      <c r="B76" s="556" t="s">
        <v>1093</v>
      </c>
      <c r="C76" s="271" t="s">
        <v>428</v>
      </c>
      <c r="D76" s="271" t="s">
        <v>428</v>
      </c>
      <c r="E76" s="292">
        <v>13540</v>
      </c>
      <c r="F76" s="122">
        <v>9792</v>
      </c>
      <c r="G76" s="122">
        <v>180</v>
      </c>
      <c r="H76" s="122">
        <v>0</v>
      </c>
      <c r="I76" s="122">
        <v>0</v>
      </c>
      <c r="J76" s="558">
        <v>-9.7589949353091416</v>
      </c>
      <c r="K76" s="122"/>
      <c r="L76" s="122">
        <v>9962.2410050646904</v>
      </c>
      <c r="M76" s="122">
        <v>134888743</v>
      </c>
      <c r="N76" s="122">
        <f t="shared" si="3"/>
        <v>128</v>
      </c>
      <c r="O76" s="559" t="str">
        <f t="shared" si="4"/>
        <v>Vaggeryd</v>
      </c>
      <c r="P76" s="560">
        <f t="shared" si="5"/>
        <v>9962.2410050646904</v>
      </c>
    </row>
    <row r="77" spans="1:16" x14ac:dyDescent="0.2">
      <c r="A77" s="555" t="s">
        <v>1149</v>
      </c>
      <c r="B77" s="556" t="s">
        <v>1101</v>
      </c>
      <c r="C77" s="271" t="s">
        <v>429</v>
      </c>
      <c r="D77" s="271" t="s">
        <v>429</v>
      </c>
      <c r="E77" s="292">
        <v>27174</v>
      </c>
      <c r="F77" s="122">
        <v>10254</v>
      </c>
      <c r="G77" s="122">
        <v>458</v>
      </c>
      <c r="H77" s="122">
        <v>0</v>
      </c>
      <c r="I77" s="122">
        <v>0</v>
      </c>
      <c r="J77" s="558">
        <v>-9.7589949353091416</v>
      </c>
      <c r="K77" s="122"/>
      <c r="L77" s="122">
        <v>10702.24100506469</v>
      </c>
      <c r="M77" s="122">
        <v>290822697</v>
      </c>
      <c r="N77" s="122">
        <f t="shared" si="3"/>
        <v>149</v>
      </c>
      <c r="O77" s="559" t="str">
        <f t="shared" si="4"/>
        <v>Vetlanda</v>
      </c>
      <c r="P77" s="560">
        <f t="shared" si="5"/>
        <v>10702.24100506469</v>
      </c>
    </row>
    <row r="78" spans="1:16" x14ac:dyDescent="0.2">
      <c r="A78" s="555" t="s">
        <v>1149</v>
      </c>
      <c r="B78" s="556" t="s">
        <v>1110</v>
      </c>
      <c r="C78" s="271" t="s">
        <v>430</v>
      </c>
      <c r="D78" s="271" t="s">
        <v>430</v>
      </c>
      <c r="E78" s="292">
        <v>33840</v>
      </c>
      <c r="F78" s="122">
        <v>7276</v>
      </c>
      <c r="G78" s="122">
        <v>-826</v>
      </c>
      <c r="H78" s="122">
        <v>0</v>
      </c>
      <c r="I78" s="122">
        <v>0</v>
      </c>
      <c r="J78" s="558">
        <v>-9.7589949353091416</v>
      </c>
      <c r="K78" s="122"/>
      <c r="L78" s="122">
        <v>6440.2410050646913</v>
      </c>
      <c r="M78" s="122">
        <v>217937756</v>
      </c>
      <c r="N78" s="122">
        <f t="shared" si="3"/>
        <v>61</v>
      </c>
      <c r="O78" s="559" t="str">
        <f t="shared" si="4"/>
        <v>Värnamo</v>
      </c>
      <c r="P78" s="560">
        <f t="shared" si="5"/>
        <v>6440.2410050646913</v>
      </c>
    </row>
    <row r="79" spans="1:16" ht="25.5" x14ac:dyDescent="0.2">
      <c r="A79" s="555" t="s">
        <v>1150</v>
      </c>
      <c r="B79" s="556" t="s">
        <v>851</v>
      </c>
      <c r="C79" s="557" t="s">
        <v>432</v>
      </c>
      <c r="D79" s="284" t="s">
        <v>706</v>
      </c>
      <c r="E79" s="292">
        <v>19780</v>
      </c>
      <c r="F79" s="122">
        <v>12361</v>
      </c>
      <c r="G79" s="122">
        <v>2357</v>
      </c>
      <c r="H79" s="122">
        <v>0</v>
      </c>
      <c r="I79" s="122">
        <v>0</v>
      </c>
      <c r="J79" s="558">
        <v>-9.7589949353091416</v>
      </c>
      <c r="K79" s="122"/>
      <c r="L79" s="122">
        <v>14708.24100506469</v>
      </c>
      <c r="M79" s="122">
        <v>290929007</v>
      </c>
      <c r="N79" s="122">
        <f t="shared" si="3"/>
        <v>227</v>
      </c>
      <c r="O79" s="559" t="str">
        <f t="shared" si="4"/>
        <v>Alvesta</v>
      </c>
      <c r="P79" s="560">
        <f t="shared" si="5"/>
        <v>14708.24100506469</v>
      </c>
    </row>
    <row r="80" spans="1:16" x14ac:dyDescent="0.2">
      <c r="A80" s="555" t="s">
        <v>1150</v>
      </c>
      <c r="B80" s="556" t="s">
        <v>968</v>
      </c>
      <c r="C80" s="271" t="s">
        <v>433</v>
      </c>
      <c r="D80" s="271" t="s">
        <v>433</v>
      </c>
      <c r="E80" s="292">
        <v>8645</v>
      </c>
      <c r="F80" s="122">
        <v>16321</v>
      </c>
      <c r="G80" s="122">
        <v>2778</v>
      </c>
      <c r="H80" s="122">
        <v>0</v>
      </c>
      <c r="I80" s="122">
        <v>0</v>
      </c>
      <c r="J80" s="558">
        <v>-9.7589949353091416</v>
      </c>
      <c r="K80" s="122"/>
      <c r="L80" s="122">
        <v>19089.24100506469</v>
      </c>
      <c r="M80" s="122">
        <v>165026488</v>
      </c>
      <c r="N80" s="122">
        <f t="shared" si="3"/>
        <v>271</v>
      </c>
      <c r="O80" s="559" t="str">
        <f t="shared" si="4"/>
        <v>Lessebo</v>
      </c>
      <c r="P80" s="560">
        <f t="shared" si="5"/>
        <v>19089.24100506469</v>
      </c>
    </row>
    <row r="81" spans="1:16" x14ac:dyDescent="0.2">
      <c r="A81" s="555" t="s">
        <v>1150</v>
      </c>
      <c r="B81" s="556" t="s">
        <v>974</v>
      </c>
      <c r="C81" s="271" t="s">
        <v>434</v>
      </c>
      <c r="D81" s="271" t="s">
        <v>434</v>
      </c>
      <c r="E81" s="292">
        <v>27949</v>
      </c>
      <c r="F81" s="122">
        <v>9990</v>
      </c>
      <c r="G81" s="122">
        <v>-1560</v>
      </c>
      <c r="H81" s="122">
        <v>0</v>
      </c>
      <c r="I81" s="122">
        <v>0</v>
      </c>
      <c r="J81" s="558">
        <v>-9.7589949353091416</v>
      </c>
      <c r="K81" s="122"/>
      <c r="L81" s="122">
        <v>8420.2410050646904</v>
      </c>
      <c r="M81" s="122">
        <v>235337316</v>
      </c>
      <c r="N81" s="122">
        <f t="shared" si="3"/>
        <v>91</v>
      </c>
      <c r="O81" s="559" t="str">
        <f t="shared" si="4"/>
        <v>Ljungby</v>
      </c>
      <c r="P81" s="560">
        <f t="shared" si="5"/>
        <v>8420.2410050646904</v>
      </c>
    </row>
    <row r="82" spans="1:16" x14ac:dyDescent="0.2">
      <c r="A82" s="555" t="s">
        <v>1150</v>
      </c>
      <c r="B82" s="556" t="s">
        <v>988</v>
      </c>
      <c r="C82" s="271" t="s">
        <v>435</v>
      </c>
      <c r="D82" s="271" t="s">
        <v>435</v>
      </c>
      <c r="E82" s="292">
        <v>9912</v>
      </c>
      <c r="F82" s="122">
        <v>14137</v>
      </c>
      <c r="G82" s="122">
        <v>-604</v>
      </c>
      <c r="H82" s="122">
        <v>0</v>
      </c>
      <c r="I82" s="122">
        <v>0</v>
      </c>
      <c r="J82" s="558">
        <v>-9.7589949353091416</v>
      </c>
      <c r="K82" s="122"/>
      <c r="L82" s="122">
        <v>13523.24100506469</v>
      </c>
      <c r="M82" s="122">
        <v>134042365</v>
      </c>
      <c r="N82" s="122">
        <f t="shared" si="3"/>
        <v>204</v>
      </c>
      <c r="O82" s="559" t="str">
        <f t="shared" si="4"/>
        <v>Markaryd</v>
      </c>
      <c r="P82" s="560">
        <f t="shared" si="5"/>
        <v>13523.24100506469</v>
      </c>
    </row>
    <row r="83" spans="1:16" x14ac:dyDescent="0.2">
      <c r="A83" s="555" t="s">
        <v>1150</v>
      </c>
      <c r="B83" s="556" t="s">
        <v>1072</v>
      </c>
      <c r="C83" s="271" t="s">
        <v>436</v>
      </c>
      <c r="D83" s="271" t="s">
        <v>436</v>
      </c>
      <c r="E83" s="292">
        <v>12344</v>
      </c>
      <c r="F83" s="122">
        <v>13325</v>
      </c>
      <c r="G83" s="122">
        <v>2535</v>
      </c>
      <c r="H83" s="122">
        <v>0</v>
      </c>
      <c r="I83" s="122">
        <v>0</v>
      </c>
      <c r="J83" s="558">
        <v>-9.7589949353091416</v>
      </c>
      <c r="K83" s="122"/>
      <c r="L83" s="122">
        <v>15850.24100506469</v>
      </c>
      <c r="M83" s="122">
        <v>195655375</v>
      </c>
      <c r="N83" s="122">
        <f t="shared" si="3"/>
        <v>244</v>
      </c>
      <c r="O83" s="559" t="str">
        <f t="shared" si="4"/>
        <v>Tingsryd</v>
      </c>
      <c r="P83" s="560">
        <f t="shared" si="5"/>
        <v>15850.24100506469</v>
      </c>
    </row>
    <row r="84" spans="1:16" x14ac:dyDescent="0.2">
      <c r="A84" s="555" t="s">
        <v>1150</v>
      </c>
      <c r="B84" s="556" t="s">
        <v>1091</v>
      </c>
      <c r="C84" s="271" t="s">
        <v>437</v>
      </c>
      <c r="D84" s="271" t="s">
        <v>437</v>
      </c>
      <c r="E84" s="292">
        <v>9443</v>
      </c>
      <c r="F84" s="122">
        <v>13236</v>
      </c>
      <c r="G84" s="122">
        <v>2131</v>
      </c>
      <c r="H84" s="122">
        <v>0</v>
      </c>
      <c r="I84" s="122">
        <v>0</v>
      </c>
      <c r="J84" s="558">
        <v>-9.7589949353091416</v>
      </c>
      <c r="K84" s="122"/>
      <c r="L84" s="122">
        <v>15357.24100506469</v>
      </c>
      <c r="M84" s="122">
        <v>145018427</v>
      </c>
      <c r="N84" s="122">
        <f t="shared" si="3"/>
        <v>238</v>
      </c>
      <c r="O84" s="559" t="str">
        <f t="shared" si="4"/>
        <v>Uppvidinge</v>
      </c>
      <c r="P84" s="560">
        <f t="shared" si="5"/>
        <v>15357.24100506469</v>
      </c>
    </row>
    <row r="85" spans="1:16" x14ac:dyDescent="0.2">
      <c r="A85" s="555" t="s">
        <v>1150</v>
      </c>
      <c r="B85" s="556" t="s">
        <v>1113</v>
      </c>
      <c r="C85" s="271" t="s">
        <v>438</v>
      </c>
      <c r="D85" s="271" t="s">
        <v>438</v>
      </c>
      <c r="E85" s="292">
        <v>89277</v>
      </c>
      <c r="F85" s="122">
        <v>8817</v>
      </c>
      <c r="G85" s="122">
        <v>-1496</v>
      </c>
      <c r="H85" s="122">
        <v>0</v>
      </c>
      <c r="I85" s="122">
        <v>0</v>
      </c>
      <c r="J85" s="558">
        <v>-9.7589949353091416</v>
      </c>
      <c r="K85" s="122"/>
      <c r="L85" s="122">
        <v>7311.2410050646913</v>
      </c>
      <c r="M85" s="122">
        <v>652725663</v>
      </c>
      <c r="N85" s="122">
        <f t="shared" si="3"/>
        <v>76</v>
      </c>
      <c r="O85" s="559" t="str">
        <f t="shared" si="4"/>
        <v>Växjö</v>
      </c>
      <c r="P85" s="560">
        <f t="shared" si="5"/>
        <v>7311.2410050646913</v>
      </c>
    </row>
    <row r="86" spans="1:16" x14ac:dyDescent="0.2">
      <c r="A86" s="555" t="s">
        <v>1150</v>
      </c>
      <c r="B86" s="556" t="s">
        <v>1123</v>
      </c>
      <c r="C86" s="271" t="s">
        <v>439</v>
      </c>
      <c r="D86" s="271" t="s">
        <v>439</v>
      </c>
      <c r="E86" s="292">
        <v>16556</v>
      </c>
      <c r="F86" s="122">
        <v>5574</v>
      </c>
      <c r="G86" s="122">
        <v>431</v>
      </c>
      <c r="H86" s="122">
        <v>0</v>
      </c>
      <c r="I86" s="122">
        <v>0</v>
      </c>
      <c r="J86" s="558">
        <v>-9.7589949353091416</v>
      </c>
      <c r="K86" s="122"/>
      <c r="L86" s="122">
        <v>5995.2410050646913</v>
      </c>
      <c r="M86" s="122">
        <v>99257210</v>
      </c>
      <c r="N86" s="122">
        <f t="shared" si="3"/>
        <v>58</v>
      </c>
      <c r="O86" s="559" t="str">
        <f t="shared" si="4"/>
        <v>Älmhult</v>
      </c>
      <c r="P86" s="560">
        <f t="shared" si="5"/>
        <v>5995.2410050646913</v>
      </c>
    </row>
    <row r="87" spans="1:16" ht="25.5" x14ac:dyDescent="0.2">
      <c r="A87" s="555" t="s">
        <v>1151</v>
      </c>
      <c r="B87" s="556" t="s">
        <v>866</v>
      </c>
      <c r="C87" s="557" t="s">
        <v>441</v>
      </c>
      <c r="D87" s="284" t="s">
        <v>707</v>
      </c>
      <c r="E87" s="292">
        <v>10860</v>
      </c>
      <c r="F87" s="122">
        <v>13838</v>
      </c>
      <c r="G87" s="122">
        <v>-850</v>
      </c>
      <c r="H87" s="122">
        <v>308</v>
      </c>
      <c r="I87" s="122">
        <v>0</v>
      </c>
      <c r="J87" s="558">
        <v>-9.7589949353091416</v>
      </c>
      <c r="K87" s="122"/>
      <c r="L87" s="122">
        <v>13286.24100506469</v>
      </c>
      <c r="M87" s="122">
        <v>144288577</v>
      </c>
      <c r="N87" s="122">
        <f t="shared" si="3"/>
        <v>203</v>
      </c>
      <c r="O87" s="559" t="str">
        <f t="shared" si="4"/>
        <v>Borgholm</v>
      </c>
      <c r="P87" s="560">
        <f t="shared" si="5"/>
        <v>13286.24100506469</v>
      </c>
    </row>
    <row r="88" spans="1:16" x14ac:dyDescent="0.2">
      <c r="A88" s="555" t="s">
        <v>1151</v>
      </c>
      <c r="B88" s="556" t="s">
        <v>882</v>
      </c>
      <c r="C88" s="271" t="s">
        <v>442</v>
      </c>
      <c r="D88" s="271" t="s">
        <v>442</v>
      </c>
      <c r="E88" s="292">
        <v>9272</v>
      </c>
      <c r="F88" s="122">
        <v>11955</v>
      </c>
      <c r="G88" s="122">
        <v>237</v>
      </c>
      <c r="H88" s="122">
        <v>0</v>
      </c>
      <c r="I88" s="122">
        <v>0</v>
      </c>
      <c r="J88" s="558">
        <v>-9.7589949353091416</v>
      </c>
      <c r="K88" s="122"/>
      <c r="L88" s="122">
        <v>12182.24100506469</v>
      </c>
      <c r="M88" s="122">
        <v>112953739</v>
      </c>
      <c r="N88" s="122">
        <f t="shared" si="3"/>
        <v>185</v>
      </c>
      <c r="O88" s="559" t="str">
        <f t="shared" si="4"/>
        <v>Emmaboda</v>
      </c>
      <c r="P88" s="560">
        <f t="shared" si="5"/>
        <v>12182.24100506469</v>
      </c>
    </row>
    <row r="89" spans="1:16" x14ac:dyDescent="0.2">
      <c r="A89" s="555" t="s">
        <v>1151</v>
      </c>
      <c r="B89" s="556" t="s">
        <v>924</v>
      </c>
      <c r="C89" s="271" t="s">
        <v>443</v>
      </c>
      <c r="D89" s="271" t="s">
        <v>443</v>
      </c>
      <c r="E89" s="292">
        <v>14405</v>
      </c>
      <c r="F89" s="122">
        <v>14954</v>
      </c>
      <c r="G89" s="122">
        <v>206</v>
      </c>
      <c r="H89" s="122">
        <v>0</v>
      </c>
      <c r="I89" s="122">
        <v>0</v>
      </c>
      <c r="J89" s="558">
        <v>-9.7589949353091416</v>
      </c>
      <c r="K89" s="122"/>
      <c r="L89" s="122">
        <v>15150.24100506469</v>
      </c>
      <c r="M89" s="122">
        <v>218239222</v>
      </c>
      <c r="N89" s="122">
        <f t="shared" si="3"/>
        <v>236</v>
      </c>
      <c r="O89" s="559" t="str">
        <f t="shared" si="4"/>
        <v>Hultsfred</v>
      </c>
      <c r="P89" s="560">
        <f t="shared" si="5"/>
        <v>15150.24100506469</v>
      </c>
    </row>
    <row r="90" spans="1:16" x14ac:dyDescent="0.2">
      <c r="A90" s="555" t="s">
        <v>1151</v>
      </c>
      <c r="B90" s="556" t="s">
        <v>933</v>
      </c>
      <c r="C90" s="271" t="s">
        <v>444</v>
      </c>
      <c r="D90" s="271" t="s">
        <v>444</v>
      </c>
      <c r="E90" s="292">
        <v>5951</v>
      </c>
      <c r="F90" s="122">
        <v>16799</v>
      </c>
      <c r="G90" s="122">
        <v>4723</v>
      </c>
      <c r="H90" s="122">
        <v>0</v>
      </c>
      <c r="I90" s="122">
        <v>0</v>
      </c>
      <c r="J90" s="558">
        <v>-9.7589949353091416</v>
      </c>
      <c r="K90" s="122"/>
      <c r="L90" s="122">
        <v>21512.24100506469</v>
      </c>
      <c r="M90" s="122">
        <v>128019346</v>
      </c>
      <c r="N90" s="122">
        <f t="shared" si="3"/>
        <v>278</v>
      </c>
      <c r="O90" s="559" t="str">
        <f t="shared" si="4"/>
        <v>Högsby</v>
      </c>
      <c r="P90" s="560">
        <f t="shared" si="5"/>
        <v>21512.24100506469</v>
      </c>
    </row>
    <row r="91" spans="1:16" x14ac:dyDescent="0.2">
      <c r="A91" s="555" t="s">
        <v>1151</v>
      </c>
      <c r="B91" s="556" t="s">
        <v>940</v>
      </c>
      <c r="C91" s="271" t="s">
        <v>440</v>
      </c>
      <c r="D91" s="271" t="s">
        <v>440</v>
      </c>
      <c r="E91" s="292">
        <v>66298</v>
      </c>
      <c r="F91" s="122">
        <v>8982</v>
      </c>
      <c r="G91" s="122">
        <v>-3025</v>
      </c>
      <c r="H91" s="122">
        <v>0</v>
      </c>
      <c r="I91" s="122">
        <v>0</v>
      </c>
      <c r="J91" s="558">
        <v>-9.7589949353091416</v>
      </c>
      <c r="K91" s="122"/>
      <c r="L91" s="122">
        <v>5947.2410050646913</v>
      </c>
      <c r="M91" s="122">
        <v>394290184</v>
      </c>
      <c r="N91" s="122">
        <f t="shared" si="3"/>
        <v>57</v>
      </c>
      <c r="O91" s="559" t="str">
        <f t="shared" si="4"/>
        <v>Kalmar</v>
      </c>
      <c r="P91" s="560">
        <f t="shared" si="5"/>
        <v>5947.2410050646913</v>
      </c>
    </row>
    <row r="92" spans="1:16" x14ac:dyDescent="0.2">
      <c r="A92" s="555" t="s">
        <v>1151</v>
      </c>
      <c r="B92" s="556" t="s">
        <v>997</v>
      </c>
      <c r="C92" s="271" t="s">
        <v>708</v>
      </c>
      <c r="D92" s="271" t="s">
        <v>708</v>
      </c>
      <c r="E92" s="292">
        <v>13237</v>
      </c>
      <c r="F92" s="122">
        <v>10090</v>
      </c>
      <c r="G92" s="122">
        <v>-633</v>
      </c>
      <c r="H92" s="122">
        <v>0</v>
      </c>
      <c r="I92" s="122">
        <v>0</v>
      </c>
      <c r="J92" s="558">
        <v>-9.7589949353091416</v>
      </c>
      <c r="K92" s="122"/>
      <c r="L92" s="122">
        <v>9447.2410050646904</v>
      </c>
      <c r="M92" s="122">
        <v>125053129</v>
      </c>
      <c r="N92" s="122">
        <f t="shared" si="3"/>
        <v>114</v>
      </c>
      <c r="O92" s="559" t="str">
        <f t="shared" si="4"/>
        <v xml:space="preserve">Mönsterås           </v>
      </c>
      <c r="P92" s="560">
        <f t="shared" si="5"/>
        <v>9447.2410050646904</v>
      </c>
    </row>
    <row r="93" spans="1:16" x14ac:dyDescent="0.2">
      <c r="A93" s="555" t="s">
        <v>1151</v>
      </c>
      <c r="B93" s="556" t="s">
        <v>998</v>
      </c>
      <c r="C93" s="271" t="s">
        <v>446</v>
      </c>
      <c r="D93" s="271" t="s">
        <v>446</v>
      </c>
      <c r="E93" s="292">
        <v>14837</v>
      </c>
      <c r="F93" s="122">
        <v>9806</v>
      </c>
      <c r="G93" s="122">
        <v>-1289</v>
      </c>
      <c r="H93" s="122">
        <v>0</v>
      </c>
      <c r="I93" s="122">
        <v>0</v>
      </c>
      <c r="J93" s="558">
        <v>-9.7589949353091416</v>
      </c>
      <c r="K93" s="122"/>
      <c r="L93" s="122">
        <v>8507.2410050646904</v>
      </c>
      <c r="M93" s="122">
        <v>126221935</v>
      </c>
      <c r="N93" s="122">
        <f t="shared" si="3"/>
        <v>92</v>
      </c>
      <c r="O93" s="559" t="str">
        <f t="shared" si="4"/>
        <v>Mörbylånga</v>
      </c>
      <c r="P93" s="560">
        <f t="shared" si="5"/>
        <v>8507.2410050646904</v>
      </c>
    </row>
    <row r="94" spans="1:16" x14ac:dyDescent="0.2">
      <c r="A94" s="555" t="s">
        <v>1151</v>
      </c>
      <c r="B94" s="556" t="s">
        <v>1007</v>
      </c>
      <c r="C94" s="271" t="s">
        <v>447</v>
      </c>
      <c r="D94" s="271" t="s">
        <v>447</v>
      </c>
      <c r="E94" s="292">
        <v>20123</v>
      </c>
      <c r="F94" s="122">
        <v>14050</v>
      </c>
      <c r="G94" s="122">
        <v>-1465</v>
      </c>
      <c r="H94" s="122">
        <v>0</v>
      </c>
      <c r="I94" s="122">
        <v>0</v>
      </c>
      <c r="J94" s="558">
        <v>-9.7589949353091416</v>
      </c>
      <c r="K94" s="122"/>
      <c r="L94" s="122">
        <v>12575.24100506469</v>
      </c>
      <c r="M94" s="122">
        <v>253051575</v>
      </c>
      <c r="N94" s="122">
        <f t="shared" si="3"/>
        <v>192</v>
      </c>
      <c r="O94" s="559" t="str">
        <f t="shared" si="4"/>
        <v>Nybro</v>
      </c>
      <c r="P94" s="560">
        <f t="shared" si="5"/>
        <v>12575.24100506469</v>
      </c>
    </row>
    <row r="95" spans="1:16" x14ac:dyDescent="0.2">
      <c r="A95" s="555" t="s">
        <v>1151</v>
      </c>
      <c r="B95" s="556" t="s">
        <v>1017</v>
      </c>
      <c r="C95" s="271" t="s">
        <v>448</v>
      </c>
      <c r="D95" s="271" t="s">
        <v>448</v>
      </c>
      <c r="E95" s="292">
        <v>26713</v>
      </c>
      <c r="F95" s="122">
        <v>5288</v>
      </c>
      <c r="G95" s="122">
        <v>-1714</v>
      </c>
      <c r="H95" s="122">
        <v>0</v>
      </c>
      <c r="I95" s="122">
        <v>0</v>
      </c>
      <c r="J95" s="558">
        <v>-9.7589949353091416</v>
      </c>
      <c r="K95" s="122"/>
      <c r="L95" s="122">
        <v>3564.2410050646909</v>
      </c>
      <c r="M95" s="122">
        <v>95211570</v>
      </c>
      <c r="N95" s="122">
        <f t="shared" si="3"/>
        <v>34</v>
      </c>
      <c r="O95" s="559" t="str">
        <f t="shared" si="4"/>
        <v>Oskarshamn</v>
      </c>
      <c r="P95" s="560">
        <f t="shared" si="5"/>
        <v>3564.2410050646909</v>
      </c>
    </row>
    <row r="96" spans="1:16" x14ac:dyDescent="0.2">
      <c r="A96" s="555" t="s">
        <v>1151</v>
      </c>
      <c r="B96" s="556" t="s">
        <v>1076</v>
      </c>
      <c r="C96" s="271" t="s">
        <v>449</v>
      </c>
      <c r="D96" s="271" t="s">
        <v>449</v>
      </c>
      <c r="E96" s="292">
        <v>7006</v>
      </c>
      <c r="F96" s="122">
        <v>13694</v>
      </c>
      <c r="G96" s="122">
        <v>470</v>
      </c>
      <c r="H96" s="122">
        <v>0</v>
      </c>
      <c r="I96" s="122">
        <v>0</v>
      </c>
      <c r="J96" s="558">
        <v>-9.7589949353091416</v>
      </c>
      <c r="K96" s="122"/>
      <c r="L96" s="122">
        <v>14154.24100506469</v>
      </c>
      <c r="M96" s="122">
        <v>99164612</v>
      </c>
      <c r="N96" s="122">
        <f t="shared" si="3"/>
        <v>213</v>
      </c>
      <c r="O96" s="559" t="str">
        <f t="shared" si="4"/>
        <v>Torsås</v>
      </c>
      <c r="P96" s="560">
        <f t="shared" si="5"/>
        <v>14154.24100506469</v>
      </c>
    </row>
    <row r="97" spans="1:16" x14ac:dyDescent="0.2">
      <c r="A97" s="555" t="s">
        <v>1151</v>
      </c>
      <c r="B97" s="556" t="s">
        <v>1103</v>
      </c>
      <c r="C97" s="271" t="s">
        <v>450</v>
      </c>
      <c r="D97" s="271" t="s">
        <v>450</v>
      </c>
      <c r="E97" s="292">
        <v>15594</v>
      </c>
      <c r="F97" s="122">
        <v>11510</v>
      </c>
      <c r="G97" s="122">
        <v>-587</v>
      </c>
      <c r="H97" s="122">
        <v>0</v>
      </c>
      <c r="I97" s="122">
        <v>0</v>
      </c>
      <c r="J97" s="558">
        <v>-9.7589949353091416</v>
      </c>
      <c r="K97" s="122"/>
      <c r="L97" s="122">
        <v>10913.24100506469</v>
      </c>
      <c r="M97" s="122">
        <v>170181080</v>
      </c>
      <c r="N97" s="122">
        <f t="shared" si="3"/>
        <v>158</v>
      </c>
      <c r="O97" s="559" t="str">
        <f t="shared" si="4"/>
        <v>Vimmerby</v>
      </c>
      <c r="P97" s="560">
        <f t="shared" si="5"/>
        <v>10913.24100506469</v>
      </c>
    </row>
    <row r="98" spans="1:16" x14ac:dyDescent="0.2">
      <c r="A98" s="555" t="s">
        <v>1151</v>
      </c>
      <c r="B98" s="556" t="s">
        <v>1111</v>
      </c>
      <c r="C98" s="271" t="s">
        <v>451</v>
      </c>
      <c r="D98" s="271" t="s">
        <v>451</v>
      </c>
      <c r="E98" s="292">
        <v>36290</v>
      </c>
      <c r="F98" s="122">
        <v>10825</v>
      </c>
      <c r="G98" s="122">
        <v>-347</v>
      </c>
      <c r="H98" s="122">
        <v>0</v>
      </c>
      <c r="I98" s="122">
        <v>0</v>
      </c>
      <c r="J98" s="558">
        <v>-9.7589949353091416</v>
      </c>
      <c r="K98" s="122"/>
      <c r="L98" s="122">
        <v>10468.24100506469</v>
      </c>
      <c r="M98" s="122">
        <v>379892466</v>
      </c>
      <c r="N98" s="122">
        <f t="shared" si="3"/>
        <v>139</v>
      </c>
      <c r="O98" s="559" t="str">
        <f t="shared" si="4"/>
        <v>Västervik</v>
      </c>
      <c r="P98" s="560">
        <f t="shared" si="5"/>
        <v>10468.24100506469</v>
      </c>
    </row>
    <row r="99" spans="1:16" ht="25.5" x14ac:dyDescent="0.2">
      <c r="A99" s="555" t="s">
        <v>1152</v>
      </c>
      <c r="B99" s="556" t="s">
        <v>900</v>
      </c>
      <c r="C99" s="557" t="s">
        <v>453</v>
      </c>
      <c r="D99" s="284" t="s">
        <v>709</v>
      </c>
      <c r="E99" s="292">
        <v>57834</v>
      </c>
      <c r="F99" s="122">
        <v>11728</v>
      </c>
      <c r="G99" s="122">
        <v>-2480</v>
      </c>
      <c r="H99" s="122">
        <v>1316</v>
      </c>
      <c r="I99" s="122">
        <v>0</v>
      </c>
      <c r="J99" s="558">
        <v>-9.7589949353091416</v>
      </c>
      <c r="K99" s="122"/>
      <c r="L99" s="122">
        <v>10554.24100506469</v>
      </c>
      <c r="M99" s="122">
        <v>610393974</v>
      </c>
      <c r="N99" s="122">
        <f t="shared" si="3"/>
        <v>141</v>
      </c>
      <c r="O99" s="559" t="str">
        <f t="shared" si="4"/>
        <v>Gotland</v>
      </c>
      <c r="P99" s="560">
        <f t="shared" si="5"/>
        <v>10554.24100506469</v>
      </c>
    </row>
    <row r="100" spans="1:16" ht="25.5" x14ac:dyDescent="0.2">
      <c r="A100" s="555" t="s">
        <v>1153</v>
      </c>
      <c r="B100" s="556" t="s">
        <v>942</v>
      </c>
      <c r="C100" s="557" t="s">
        <v>455</v>
      </c>
      <c r="D100" s="284" t="s">
        <v>710</v>
      </c>
      <c r="E100" s="292">
        <v>32041</v>
      </c>
      <c r="F100" s="122">
        <v>9965</v>
      </c>
      <c r="G100" s="122">
        <v>-2106</v>
      </c>
      <c r="H100" s="122">
        <v>0</v>
      </c>
      <c r="I100" s="122">
        <v>0</v>
      </c>
      <c r="J100" s="558">
        <v>-9.7589949353091416</v>
      </c>
      <c r="K100" s="122"/>
      <c r="L100" s="122">
        <v>7849.2410050646913</v>
      </c>
      <c r="M100" s="122">
        <v>251497531</v>
      </c>
      <c r="N100" s="122">
        <f t="shared" si="3"/>
        <v>82</v>
      </c>
      <c r="O100" s="559" t="str">
        <f t="shared" si="4"/>
        <v>Karlshamn</v>
      </c>
      <c r="P100" s="560">
        <f t="shared" si="5"/>
        <v>7849.2410050646913</v>
      </c>
    </row>
    <row r="101" spans="1:16" x14ac:dyDescent="0.2">
      <c r="A101" s="555" t="s">
        <v>1153</v>
      </c>
      <c r="B101" s="556" t="s">
        <v>944</v>
      </c>
      <c r="C101" s="271" t="s">
        <v>456</v>
      </c>
      <c r="D101" s="271" t="s">
        <v>456</v>
      </c>
      <c r="E101" s="292">
        <v>66157</v>
      </c>
      <c r="F101" s="122">
        <v>9456</v>
      </c>
      <c r="G101" s="122">
        <v>-627</v>
      </c>
      <c r="H101" s="122">
        <v>0</v>
      </c>
      <c r="I101" s="122">
        <v>0</v>
      </c>
      <c r="J101" s="558">
        <v>-9.7589949353091416</v>
      </c>
      <c r="K101" s="122"/>
      <c r="L101" s="122">
        <v>8819.2410050646904</v>
      </c>
      <c r="M101" s="122">
        <v>583454527</v>
      </c>
      <c r="N101" s="122">
        <f t="shared" si="3"/>
        <v>100</v>
      </c>
      <c r="O101" s="559" t="str">
        <f t="shared" si="4"/>
        <v>Karlskrona</v>
      </c>
      <c r="P101" s="560">
        <f t="shared" si="5"/>
        <v>8819.2410050646904</v>
      </c>
    </row>
    <row r="102" spans="1:16" x14ac:dyDescent="0.2">
      <c r="A102" s="555" t="s">
        <v>1153</v>
      </c>
      <c r="B102" s="556" t="s">
        <v>1013</v>
      </c>
      <c r="C102" s="271" t="s">
        <v>457</v>
      </c>
      <c r="D102" s="271" t="s">
        <v>457</v>
      </c>
      <c r="E102" s="292">
        <v>13338</v>
      </c>
      <c r="F102" s="122">
        <v>10989</v>
      </c>
      <c r="G102" s="122">
        <v>-2632</v>
      </c>
      <c r="H102" s="122">
        <v>0</v>
      </c>
      <c r="I102" s="122">
        <v>0</v>
      </c>
      <c r="J102" s="558">
        <v>-9.7589949353091416</v>
      </c>
      <c r="K102" s="122"/>
      <c r="L102" s="122">
        <v>8347.2410050646904</v>
      </c>
      <c r="M102" s="122">
        <v>111335501</v>
      </c>
      <c r="N102" s="122">
        <f t="shared" si="3"/>
        <v>89</v>
      </c>
      <c r="O102" s="559" t="str">
        <f t="shared" si="4"/>
        <v>Olofström</v>
      </c>
      <c r="P102" s="560">
        <f t="shared" si="5"/>
        <v>8347.2410050646904</v>
      </c>
    </row>
    <row r="103" spans="1:16" x14ac:dyDescent="0.2">
      <c r="A103" s="555" t="s">
        <v>1153</v>
      </c>
      <c r="B103" s="556" t="s">
        <v>1026</v>
      </c>
      <c r="C103" s="271" t="s">
        <v>458</v>
      </c>
      <c r="D103" s="271" t="s">
        <v>458</v>
      </c>
      <c r="E103" s="292">
        <v>28933</v>
      </c>
      <c r="F103" s="122">
        <v>12569</v>
      </c>
      <c r="G103" s="122">
        <v>-423</v>
      </c>
      <c r="H103" s="122">
        <v>0</v>
      </c>
      <c r="I103" s="122">
        <v>0</v>
      </c>
      <c r="J103" s="558">
        <v>-9.7589949353091416</v>
      </c>
      <c r="K103" s="122"/>
      <c r="L103" s="122">
        <v>12136.24100506469</v>
      </c>
      <c r="M103" s="122">
        <v>351137861</v>
      </c>
      <c r="N103" s="122">
        <f t="shared" si="3"/>
        <v>183</v>
      </c>
      <c r="O103" s="559" t="str">
        <f t="shared" si="4"/>
        <v>Ronneby</v>
      </c>
      <c r="P103" s="560">
        <f t="shared" si="5"/>
        <v>12136.24100506469</v>
      </c>
    </row>
    <row r="104" spans="1:16" x14ac:dyDescent="0.2">
      <c r="A104" s="555" t="s">
        <v>1153</v>
      </c>
      <c r="B104" s="556" t="s">
        <v>1066</v>
      </c>
      <c r="C104" s="271" t="s">
        <v>459</v>
      </c>
      <c r="D104" s="271" t="s">
        <v>459</v>
      </c>
      <c r="E104" s="292">
        <v>17420</v>
      </c>
      <c r="F104" s="122">
        <v>11028</v>
      </c>
      <c r="G104" s="122">
        <v>-1695</v>
      </c>
      <c r="H104" s="122">
        <v>0</v>
      </c>
      <c r="I104" s="122">
        <v>0</v>
      </c>
      <c r="J104" s="558">
        <v>-9.7589949353091416</v>
      </c>
      <c r="K104" s="122"/>
      <c r="L104" s="122">
        <v>9323.2410050646904</v>
      </c>
      <c r="M104" s="122">
        <v>162410858</v>
      </c>
      <c r="N104" s="122">
        <f t="shared" si="3"/>
        <v>113</v>
      </c>
      <c r="O104" s="559" t="str">
        <f t="shared" si="4"/>
        <v>Sölvesborg</v>
      </c>
      <c r="P104" s="560">
        <f t="shared" si="5"/>
        <v>9323.2410050646904</v>
      </c>
    </row>
    <row r="105" spans="1:16" ht="25.5" x14ac:dyDescent="0.2">
      <c r="A105" s="555" t="s">
        <v>1154</v>
      </c>
      <c r="B105" s="556" t="s">
        <v>862</v>
      </c>
      <c r="C105" s="557" t="s">
        <v>461</v>
      </c>
      <c r="D105" s="284" t="s">
        <v>711</v>
      </c>
      <c r="E105" s="292">
        <v>15141</v>
      </c>
      <c r="F105" s="122">
        <v>14169</v>
      </c>
      <c r="G105" s="122">
        <v>396</v>
      </c>
      <c r="H105" s="122">
        <v>0</v>
      </c>
      <c r="I105" s="122">
        <v>0</v>
      </c>
      <c r="J105" s="558">
        <v>-9.7589949353091416</v>
      </c>
      <c r="K105" s="122"/>
      <c r="L105" s="122">
        <v>14555.24100506469</v>
      </c>
      <c r="M105" s="122">
        <v>220380904</v>
      </c>
      <c r="N105" s="122">
        <f t="shared" si="3"/>
        <v>221</v>
      </c>
      <c r="O105" s="559" t="str">
        <f t="shared" si="4"/>
        <v>Bjuv</v>
      </c>
      <c r="P105" s="560">
        <f t="shared" si="5"/>
        <v>14555.24100506469</v>
      </c>
    </row>
    <row r="106" spans="1:16" x14ac:dyDescent="0.2">
      <c r="A106" s="555" t="s">
        <v>1154</v>
      </c>
      <c r="B106" s="556" t="s">
        <v>871</v>
      </c>
      <c r="C106" s="271" t="s">
        <v>462</v>
      </c>
      <c r="D106" s="271" t="s">
        <v>462</v>
      </c>
      <c r="E106" s="292">
        <v>12572</v>
      </c>
      <c r="F106" s="122">
        <v>11682</v>
      </c>
      <c r="G106" s="122">
        <v>33</v>
      </c>
      <c r="H106" s="122">
        <v>0</v>
      </c>
      <c r="I106" s="122">
        <v>0</v>
      </c>
      <c r="J106" s="558">
        <v>-9.7589949353091416</v>
      </c>
      <c r="K106" s="122"/>
      <c r="L106" s="122">
        <v>11705.24100506469</v>
      </c>
      <c r="M106" s="122">
        <v>147158290</v>
      </c>
      <c r="N106" s="122">
        <f t="shared" si="3"/>
        <v>174</v>
      </c>
      <c r="O106" s="559" t="str">
        <f t="shared" si="4"/>
        <v>Bromölla</v>
      </c>
      <c r="P106" s="560">
        <f t="shared" si="5"/>
        <v>11705.24100506469</v>
      </c>
    </row>
    <row r="107" spans="1:16" x14ac:dyDescent="0.2">
      <c r="A107" s="555" t="s">
        <v>1154</v>
      </c>
      <c r="B107" s="556" t="s">
        <v>873</v>
      </c>
      <c r="C107" s="271" t="s">
        <v>463</v>
      </c>
      <c r="D107" s="271" t="s">
        <v>463</v>
      </c>
      <c r="E107" s="292">
        <v>17635</v>
      </c>
      <c r="F107" s="122">
        <v>13334</v>
      </c>
      <c r="G107" s="122">
        <v>2348</v>
      </c>
      <c r="H107" s="122">
        <v>0</v>
      </c>
      <c r="I107" s="122">
        <v>0</v>
      </c>
      <c r="J107" s="558">
        <v>-9.7589949353091416</v>
      </c>
      <c r="K107" s="122"/>
      <c r="L107" s="122">
        <v>15672.24100506469</v>
      </c>
      <c r="M107" s="122">
        <v>276379970</v>
      </c>
      <c r="N107" s="122">
        <f t="shared" si="3"/>
        <v>243</v>
      </c>
      <c r="O107" s="559" t="str">
        <f t="shared" si="4"/>
        <v>Burlöv</v>
      </c>
      <c r="P107" s="560">
        <f t="shared" si="5"/>
        <v>15672.24100506469</v>
      </c>
    </row>
    <row r="108" spans="1:16" x14ac:dyDescent="0.2">
      <c r="A108" s="555" t="s">
        <v>1154</v>
      </c>
      <c r="B108" s="556" t="s">
        <v>874</v>
      </c>
      <c r="C108" s="271" t="s">
        <v>464</v>
      </c>
      <c r="D108" s="271" t="s">
        <v>464</v>
      </c>
      <c r="E108" s="292">
        <v>14564</v>
      </c>
      <c r="F108" s="122">
        <v>5874</v>
      </c>
      <c r="G108" s="122">
        <v>-693</v>
      </c>
      <c r="H108" s="122">
        <v>0</v>
      </c>
      <c r="I108" s="122">
        <v>0</v>
      </c>
      <c r="J108" s="558">
        <v>-9.7589949353091416</v>
      </c>
      <c r="K108" s="122"/>
      <c r="L108" s="122">
        <v>5171.2410050646913</v>
      </c>
      <c r="M108" s="122">
        <v>75313954</v>
      </c>
      <c r="N108" s="122">
        <f t="shared" si="3"/>
        <v>47</v>
      </c>
      <c r="O108" s="559" t="str">
        <f t="shared" si="4"/>
        <v>Båstad</v>
      </c>
      <c r="P108" s="560">
        <f t="shared" si="5"/>
        <v>5171.2410050646913</v>
      </c>
    </row>
    <row r="109" spans="1:16" x14ac:dyDescent="0.2">
      <c r="A109" s="555" t="s">
        <v>1154</v>
      </c>
      <c r="B109" s="556" t="s">
        <v>885</v>
      </c>
      <c r="C109" s="271" t="s">
        <v>465</v>
      </c>
      <c r="D109" s="271" t="s">
        <v>465</v>
      </c>
      <c r="E109" s="292">
        <v>32807</v>
      </c>
      <c r="F109" s="122">
        <v>10315</v>
      </c>
      <c r="G109" s="122">
        <v>364</v>
      </c>
      <c r="H109" s="122">
        <v>0</v>
      </c>
      <c r="I109" s="122">
        <v>0</v>
      </c>
      <c r="J109" s="558">
        <v>-9.7589949353091416</v>
      </c>
      <c r="K109" s="122"/>
      <c r="L109" s="122">
        <v>10669.24100506469</v>
      </c>
      <c r="M109" s="122">
        <v>350025790</v>
      </c>
      <c r="N109" s="122">
        <f t="shared" si="3"/>
        <v>147</v>
      </c>
      <c r="O109" s="559" t="str">
        <f t="shared" si="4"/>
        <v>Eslöv</v>
      </c>
      <c r="P109" s="560">
        <f t="shared" si="5"/>
        <v>10669.24100506469</v>
      </c>
    </row>
    <row r="110" spans="1:16" x14ac:dyDescent="0.2">
      <c r="A110" s="555" t="s">
        <v>1154</v>
      </c>
      <c r="B110" s="556" t="s">
        <v>918</v>
      </c>
      <c r="C110" s="271" t="s">
        <v>466</v>
      </c>
      <c r="D110" s="271" t="s">
        <v>466</v>
      </c>
      <c r="E110" s="292">
        <v>139938</v>
      </c>
      <c r="F110" s="122">
        <v>8477</v>
      </c>
      <c r="G110" s="122">
        <v>726</v>
      </c>
      <c r="H110" s="122">
        <v>0</v>
      </c>
      <c r="I110" s="122">
        <v>0</v>
      </c>
      <c r="J110" s="558">
        <v>-9.7589949353091416</v>
      </c>
      <c r="K110" s="122"/>
      <c r="L110" s="122">
        <v>9193.2410050646904</v>
      </c>
      <c r="M110" s="122">
        <v>1286483760</v>
      </c>
      <c r="N110" s="122">
        <f t="shared" si="3"/>
        <v>107</v>
      </c>
      <c r="O110" s="559" t="str">
        <f t="shared" si="4"/>
        <v>Helsingborg</v>
      </c>
      <c r="P110" s="560">
        <f t="shared" si="5"/>
        <v>9193.2410050646904</v>
      </c>
    </row>
    <row r="111" spans="1:16" x14ac:dyDescent="0.2">
      <c r="A111" s="555" t="s">
        <v>1154</v>
      </c>
      <c r="B111" s="556" t="s">
        <v>931</v>
      </c>
      <c r="C111" s="271" t="s">
        <v>467</v>
      </c>
      <c r="D111" s="271" t="s">
        <v>467</v>
      </c>
      <c r="E111" s="292">
        <v>51385</v>
      </c>
      <c r="F111" s="122">
        <v>12071</v>
      </c>
      <c r="G111" s="122">
        <v>-118</v>
      </c>
      <c r="H111" s="122">
        <v>0</v>
      </c>
      <c r="I111" s="122">
        <v>0</v>
      </c>
      <c r="J111" s="558">
        <v>-9.7589949353091416</v>
      </c>
      <c r="K111" s="122"/>
      <c r="L111" s="122">
        <v>11943.24100506469</v>
      </c>
      <c r="M111" s="122">
        <v>613703439</v>
      </c>
      <c r="N111" s="122">
        <f t="shared" si="3"/>
        <v>177</v>
      </c>
      <c r="O111" s="559" t="str">
        <f t="shared" si="4"/>
        <v>Hässleholm</v>
      </c>
      <c r="P111" s="560">
        <f t="shared" si="5"/>
        <v>11943.24100506469</v>
      </c>
    </row>
    <row r="112" spans="1:16" x14ac:dyDescent="0.2">
      <c r="A112" s="555" t="s">
        <v>1154</v>
      </c>
      <c r="B112" s="556" t="s">
        <v>932</v>
      </c>
      <c r="C112" s="271" t="s">
        <v>712</v>
      </c>
      <c r="D112" s="271" t="s">
        <v>712</v>
      </c>
      <c r="E112" s="292">
        <v>25797</v>
      </c>
      <c r="F112" s="122">
        <v>4340</v>
      </c>
      <c r="G112" s="122">
        <v>676</v>
      </c>
      <c r="H112" s="122">
        <v>0</v>
      </c>
      <c r="I112" s="122">
        <v>0</v>
      </c>
      <c r="J112" s="558">
        <v>-9.7589949353091416</v>
      </c>
      <c r="K112" s="122"/>
      <c r="L112" s="122">
        <v>5006.2410050646913</v>
      </c>
      <c r="M112" s="122">
        <v>129145999</v>
      </c>
      <c r="N112" s="122">
        <f t="shared" si="3"/>
        <v>45</v>
      </c>
      <c r="O112" s="559" t="str">
        <f t="shared" si="4"/>
        <v xml:space="preserve">Höganäs             </v>
      </c>
      <c r="P112" s="560">
        <f t="shared" si="5"/>
        <v>5006.2410050646913</v>
      </c>
    </row>
    <row r="113" spans="1:16" x14ac:dyDescent="0.2">
      <c r="A113" s="555" t="s">
        <v>1154</v>
      </c>
      <c r="B113" s="556" t="s">
        <v>934</v>
      </c>
      <c r="C113" s="271" t="s">
        <v>469</v>
      </c>
      <c r="D113" s="271" t="s">
        <v>469</v>
      </c>
      <c r="E113" s="292">
        <v>15261</v>
      </c>
      <c r="F113" s="122">
        <v>11659</v>
      </c>
      <c r="G113" s="122">
        <v>193</v>
      </c>
      <c r="H113" s="122">
        <v>0</v>
      </c>
      <c r="I113" s="122">
        <v>0</v>
      </c>
      <c r="J113" s="558">
        <v>-9.7589949353091416</v>
      </c>
      <c r="K113" s="122"/>
      <c r="L113" s="122">
        <v>11842.24100506469</v>
      </c>
      <c r="M113" s="122">
        <v>180724440</v>
      </c>
      <c r="N113" s="122">
        <f t="shared" si="3"/>
        <v>175</v>
      </c>
      <c r="O113" s="559" t="str">
        <f t="shared" si="4"/>
        <v>Hörby</v>
      </c>
      <c r="P113" s="560">
        <f t="shared" si="5"/>
        <v>11842.24100506469</v>
      </c>
    </row>
    <row r="114" spans="1:16" x14ac:dyDescent="0.2">
      <c r="A114" s="555" t="s">
        <v>1154</v>
      </c>
      <c r="B114" s="556" t="s">
        <v>935</v>
      </c>
      <c r="C114" s="271" t="s">
        <v>470</v>
      </c>
      <c r="D114" s="271" t="s">
        <v>470</v>
      </c>
      <c r="E114" s="292">
        <v>16166</v>
      </c>
      <c r="F114" s="122">
        <v>9489</v>
      </c>
      <c r="G114" s="122">
        <v>-464</v>
      </c>
      <c r="H114" s="122">
        <v>0</v>
      </c>
      <c r="I114" s="122">
        <v>0</v>
      </c>
      <c r="J114" s="558">
        <v>-9.7589949353091416</v>
      </c>
      <c r="K114" s="122"/>
      <c r="L114" s="122">
        <v>9015.2410050646904</v>
      </c>
      <c r="M114" s="122">
        <v>145740386</v>
      </c>
      <c r="N114" s="122">
        <f t="shared" si="3"/>
        <v>104</v>
      </c>
      <c r="O114" s="559" t="str">
        <f t="shared" si="4"/>
        <v>Höör</v>
      </c>
      <c r="P114" s="560">
        <f t="shared" si="5"/>
        <v>9015.2410050646904</v>
      </c>
    </row>
    <row r="115" spans="1:16" x14ac:dyDescent="0.2">
      <c r="A115" s="555" t="s">
        <v>1154</v>
      </c>
      <c r="B115" s="556" t="s">
        <v>950</v>
      </c>
      <c r="C115" s="271" t="s">
        <v>471</v>
      </c>
      <c r="D115" s="271" t="s">
        <v>471</v>
      </c>
      <c r="E115" s="292">
        <v>17086</v>
      </c>
      <c r="F115" s="122">
        <v>13976</v>
      </c>
      <c r="G115" s="122">
        <v>-826</v>
      </c>
      <c r="H115" s="122">
        <v>0</v>
      </c>
      <c r="I115" s="122">
        <v>0</v>
      </c>
      <c r="J115" s="558">
        <v>-9.7589949353091416</v>
      </c>
      <c r="K115" s="122"/>
      <c r="L115" s="122">
        <v>13140.24100506469</v>
      </c>
      <c r="M115" s="122">
        <v>224514158</v>
      </c>
      <c r="N115" s="122">
        <f t="shared" si="3"/>
        <v>199</v>
      </c>
      <c r="O115" s="559" t="str">
        <f t="shared" si="4"/>
        <v>Klippan</v>
      </c>
      <c r="P115" s="560">
        <f t="shared" si="5"/>
        <v>13140.24100506469</v>
      </c>
    </row>
    <row r="116" spans="1:16" x14ac:dyDescent="0.2">
      <c r="A116" s="555" t="s">
        <v>1154</v>
      </c>
      <c r="B116" s="556" t="s">
        <v>953</v>
      </c>
      <c r="C116" s="271" t="s">
        <v>472</v>
      </c>
      <c r="D116" s="271" t="s">
        <v>472</v>
      </c>
      <c r="E116" s="292">
        <v>82969</v>
      </c>
      <c r="F116" s="122">
        <v>10605</v>
      </c>
      <c r="G116" s="122">
        <v>442</v>
      </c>
      <c r="H116" s="122">
        <v>0</v>
      </c>
      <c r="I116" s="122">
        <v>0</v>
      </c>
      <c r="J116" s="558">
        <v>-9.7589949353091416</v>
      </c>
      <c r="K116" s="122"/>
      <c r="L116" s="122">
        <v>11037.24100506469</v>
      </c>
      <c r="M116" s="122">
        <v>915748849</v>
      </c>
      <c r="N116" s="122">
        <f t="shared" si="3"/>
        <v>160</v>
      </c>
      <c r="O116" s="559" t="str">
        <f t="shared" si="4"/>
        <v>Kristianstad</v>
      </c>
      <c r="P116" s="560">
        <f t="shared" si="5"/>
        <v>11037.24100506469</v>
      </c>
    </row>
    <row r="117" spans="1:16" x14ac:dyDescent="0.2">
      <c r="A117" s="555" t="s">
        <v>1154</v>
      </c>
      <c r="B117" s="556" t="s">
        <v>960</v>
      </c>
      <c r="C117" s="271" t="s">
        <v>473</v>
      </c>
      <c r="D117" s="271" t="s">
        <v>473</v>
      </c>
      <c r="E117" s="292">
        <v>30476</v>
      </c>
      <c r="F117" s="122">
        <v>4090</v>
      </c>
      <c r="G117" s="122">
        <v>379</v>
      </c>
      <c r="H117" s="122">
        <v>0</v>
      </c>
      <c r="I117" s="122">
        <v>0</v>
      </c>
      <c r="J117" s="558">
        <v>-9.7589949353091416</v>
      </c>
      <c r="K117" s="122"/>
      <c r="L117" s="122">
        <v>4459.2410050646913</v>
      </c>
      <c r="M117" s="122">
        <v>135899829</v>
      </c>
      <c r="N117" s="122">
        <f t="shared" si="3"/>
        <v>38</v>
      </c>
      <c r="O117" s="559" t="str">
        <f t="shared" si="4"/>
        <v>Kävlinge</v>
      </c>
      <c r="P117" s="560">
        <f t="shared" si="5"/>
        <v>4459.2410050646913</v>
      </c>
    </row>
    <row r="118" spans="1:16" x14ac:dyDescent="0.2">
      <c r="A118" s="555" t="s">
        <v>1154</v>
      </c>
      <c r="B118" s="556" t="s">
        <v>963</v>
      </c>
      <c r="C118" s="271" t="s">
        <v>474</v>
      </c>
      <c r="D118" s="271" t="s">
        <v>474</v>
      </c>
      <c r="E118" s="292">
        <v>44447</v>
      </c>
      <c r="F118" s="122">
        <v>13757</v>
      </c>
      <c r="G118" s="122">
        <v>904</v>
      </c>
      <c r="H118" s="122">
        <v>0</v>
      </c>
      <c r="I118" s="122">
        <v>0</v>
      </c>
      <c r="J118" s="558">
        <v>-9.7589949353091416</v>
      </c>
      <c r="K118" s="122"/>
      <c r="L118" s="122">
        <v>14651.24100506469</v>
      </c>
      <c r="M118" s="122">
        <v>651203709</v>
      </c>
      <c r="N118" s="122">
        <f t="shared" si="3"/>
        <v>225</v>
      </c>
      <c r="O118" s="559" t="str">
        <f t="shared" si="4"/>
        <v>Landskrona</v>
      </c>
      <c r="P118" s="560">
        <f t="shared" si="5"/>
        <v>14651.24100506469</v>
      </c>
    </row>
    <row r="119" spans="1:16" x14ac:dyDescent="0.2">
      <c r="A119" s="555" t="s">
        <v>1154</v>
      </c>
      <c r="B119" s="556" t="s">
        <v>977</v>
      </c>
      <c r="C119" s="271" t="s">
        <v>475</v>
      </c>
      <c r="D119" s="271" t="s">
        <v>475</v>
      </c>
      <c r="E119" s="292">
        <v>23858</v>
      </c>
      <c r="F119" s="122">
        <v>-4138</v>
      </c>
      <c r="G119" s="122">
        <v>2676</v>
      </c>
      <c r="H119" s="122">
        <v>342</v>
      </c>
      <c r="I119" s="122">
        <v>440</v>
      </c>
      <c r="J119" s="558">
        <v>-9.7589949353091416</v>
      </c>
      <c r="K119" s="122"/>
      <c r="L119" s="122">
        <v>-689.75899493530915</v>
      </c>
      <c r="M119" s="122">
        <v>-16456270</v>
      </c>
      <c r="N119" s="122">
        <f t="shared" si="3"/>
        <v>10</v>
      </c>
      <c r="O119" s="559" t="str">
        <f t="shared" si="4"/>
        <v>Lomma</v>
      </c>
      <c r="P119" s="560">
        <f t="shared" si="5"/>
        <v>-689.75899493530915</v>
      </c>
    </row>
    <row r="120" spans="1:16" x14ac:dyDescent="0.2">
      <c r="A120" s="555" t="s">
        <v>1154</v>
      </c>
      <c r="B120" s="556" t="s">
        <v>980</v>
      </c>
      <c r="C120" s="271" t="s">
        <v>476</v>
      </c>
      <c r="D120" s="271" t="s">
        <v>476</v>
      </c>
      <c r="E120" s="292">
        <v>118334</v>
      </c>
      <c r="F120" s="122">
        <v>6070</v>
      </c>
      <c r="G120" s="122">
        <v>-4528</v>
      </c>
      <c r="H120" s="122">
        <v>0</v>
      </c>
      <c r="I120" s="122">
        <v>192</v>
      </c>
      <c r="J120" s="558">
        <v>-9.7589949353091416</v>
      </c>
      <c r="K120" s="122"/>
      <c r="L120" s="122">
        <v>1724.2410050646909</v>
      </c>
      <c r="M120" s="122">
        <v>204036335</v>
      </c>
      <c r="N120" s="122">
        <f t="shared" si="3"/>
        <v>16</v>
      </c>
      <c r="O120" s="559" t="str">
        <f t="shared" si="4"/>
        <v>Lund</v>
      </c>
      <c r="P120" s="560">
        <f t="shared" si="5"/>
        <v>1724.2410050646909</v>
      </c>
    </row>
    <row r="121" spans="1:16" x14ac:dyDescent="0.2">
      <c r="A121" s="555" t="s">
        <v>1154</v>
      </c>
      <c r="B121" s="556" t="s">
        <v>983</v>
      </c>
      <c r="C121" s="271" t="s">
        <v>477</v>
      </c>
      <c r="D121" s="271" t="s">
        <v>477</v>
      </c>
      <c r="E121" s="292">
        <v>327049</v>
      </c>
      <c r="F121" s="122">
        <v>13097</v>
      </c>
      <c r="G121" s="122">
        <v>1965</v>
      </c>
      <c r="H121" s="122">
        <v>32</v>
      </c>
      <c r="I121" s="122">
        <v>0</v>
      </c>
      <c r="J121" s="558">
        <v>-9.7589949353091416</v>
      </c>
      <c r="K121" s="122"/>
      <c r="L121" s="122">
        <v>15084.24100506469</v>
      </c>
      <c r="M121" s="122">
        <v>4933285936</v>
      </c>
      <c r="N121" s="122">
        <f t="shared" si="3"/>
        <v>235</v>
      </c>
      <c r="O121" s="559" t="str">
        <f t="shared" si="4"/>
        <v>Malmö</v>
      </c>
      <c r="P121" s="560">
        <f t="shared" si="5"/>
        <v>15084.24100506469</v>
      </c>
    </row>
    <row r="122" spans="1:16" x14ac:dyDescent="0.2">
      <c r="A122" s="555" t="s">
        <v>1154</v>
      </c>
      <c r="B122" s="556" t="s">
        <v>1016</v>
      </c>
      <c r="C122" s="271" t="s">
        <v>478</v>
      </c>
      <c r="D122" s="271" t="s">
        <v>478</v>
      </c>
      <c r="E122" s="292">
        <v>13086</v>
      </c>
      <c r="F122" s="122">
        <v>12669</v>
      </c>
      <c r="G122" s="122">
        <v>1400</v>
      </c>
      <c r="H122" s="122">
        <v>0</v>
      </c>
      <c r="I122" s="122">
        <v>0</v>
      </c>
      <c r="J122" s="558">
        <v>-9.7589949353091416</v>
      </c>
      <c r="K122" s="122"/>
      <c r="L122" s="122">
        <v>14059.24100506469</v>
      </c>
      <c r="M122" s="122">
        <v>183979228</v>
      </c>
      <c r="N122" s="122">
        <f t="shared" si="3"/>
        <v>211</v>
      </c>
      <c r="O122" s="559" t="str">
        <f t="shared" si="4"/>
        <v>Osby</v>
      </c>
      <c r="P122" s="560">
        <f t="shared" si="5"/>
        <v>14059.24100506469</v>
      </c>
    </row>
    <row r="123" spans="1:16" x14ac:dyDescent="0.2">
      <c r="A123" s="555" t="s">
        <v>1154</v>
      </c>
      <c r="B123" s="556" t="s">
        <v>1022</v>
      </c>
      <c r="C123" s="271" t="s">
        <v>479</v>
      </c>
      <c r="D123" s="271" t="s">
        <v>479</v>
      </c>
      <c r="E123" s="292">
        <v>7210</v>
      </c>
      <c r="F123" s="122">
        <v>14858</v>
      </c>
      <c r="G123" s="122">
        <v>2047</v>
      </c>
      <c r="H123" s="122">
        <v>0</v>
      </c>
      <c r="I123" s="122">
        <v>0</v>
      </c>
      <c r="J123" s="558">
        <v>-9.7589949353091416</v>
      </c>
      <c r="K123" s="122"/>
      <c r="L123" s="122">
        <v>16895.24100506469</v>
      </c>
      <c r="M123" s="122">
        <v>121814688</v>
      </c>
      <c r="N123" s="122">
        <f t="shared" si="3"/>
        <v>258</v>
      </c>
      <c r="O123" s="559" t="str">
        <f t="shared" si="4"/>
        <v>Perstorp</v>
      </c>
      <c r="P123" s="560">
        <f t="shared" si="5"/>
        <v>16895.24100506469</v>
      </c>
    </row>
    <row r="124" spans="1:16" x14ac:dyDescent="0.2">
      <c r="A124" s="555" t="s">
        <v>1154</v>
      </c>
      <c r="B124" s="556" t="s">
        <v>1032</v>
      </c>
      <c r="C124" s="271" t="s">
        <v>480</v>
      </c>
      <c r="D124" s="271" t="s">
        <v>480</v>
      </c>
      <c r="E124" s="292">
        <v>19380</v>
      </c>
      <c r="F124" s="122">
        <v>11446</v>
      </c>
      <c r="G124" s="122">
        <v>-833</v>
      </c>
      <c r="H124" s="122">
        <v>0</v>
      </c>
      <c r="I124" s="122">
        <v>0</v>
      </c>
      <c r="J124" s="558">
        <v>-9.7589949353091416</v>
      </c>
      <c r="K124" s="122"/>
      <c r="L124" s="122">
        <v>10603.24100506469</v>
      </c>
      <c r="M124" s="122">
        <v>205490811</v>
      </c>
      <c r="N124" s="122">
        <f t="shared" si="3"/>
        <v>143</v>
      </c>
      <c r="O124" s="559" t="str">
        <f t="shared" si="4"/>
        <v>Simrishamn</v>
      </c>
      <c r="P124" s="560">
        <f t="shared" si="5"/>
        <v>10603.24100506469</v>
      </c>
    </row>
    <row r="125" spans="1:16" x14ac:dyDescent="0.2">
      <c r="A125" s="555" t="s">
        <v>1154</v>
      </c>
      <c r="B125" s="556" t="s">
        <v>1033</v>
      </c>
      <c r="C125" s="271" t="s">
        <v>481</v>
      </c>
      <c r="D125" s="271" t="s">
        <v>481</v>
      </c>
      <c r="E125" s="292">
        <v>18710</v>
      </c>
      <c r="F125" s="122">
        <v>11325</v>
      </c>
      <c r="G125" s="122">
        <v>-2023</v>
      </c>
      <c r="H125" s="122">
        <v>0</v>
      </c>
      <c r="I125" s="122">
        <v>0</v>
      </c>
      <c r="J125" s="558">
        <v>-9.7589949353091416</v>
      </c>
      <c r="K125" s="122"/>
      <c r="L125" s="122">
        <v>9292.2410050646904</v>
      </c>
      <c r="M125" s="122">
        <v>173857829</v>
      </c>
      <c r="N125" s="122">
        <f t="shared" si="3"/>
        <v>110</v>
      </c>
      <c r="O125" s="559" t="str">
        <f t="shared" si="4"/>
        <v>Sjöbo</v>
      </c>
      <c r="P125" s="560">
        <f t="shared" si="5"/>
        <v>9292.2410050646904</v>
      </c>
    </row>
    <row r="126" spans="1:16" x14ac:dyDescent="0.2">
      <c r="A126" s="555" t="s">
        <v>1154</v>
      </c>
      <c r="B126" s="556" t="s">
        <v>1037</v>
      </c>
      <c r="C126" s="271" t="s">
        <v>482</v>
      </c>
      <c r="D126" s="271" t="s">
        <v>482</v>
      </c>
      <c r="E126" s="292">
        <v>15399</v>
      </c>
      <c r="F126" s="122">
        <v>10843</v>
      </c>
      <c r="G126" s="122">
        <v>-437</v>
      </c>
      <c r="H126" s="122">
        <v>0</v>
      </c>
      <c r="I126" s="122">
        <v>0</v>
      </c>
      <c r="J126" s="558">
        <v>-9.7589949353091416</v>
      </c>
      <c r="K126" s="122"/>
      <c r="L126" s="122">
        <v>10396.24100506469</v>
      </c>
      <c r="M126" s="122">
        <v>160091715</v>
      </c>
      <c r="N126" s="122">
        <f t="shared" si="3"/>
        <v>137</v>
      </c>
      <c r="O126" s="559" t="str">
        <f t="shared" si="4"/>
        <v>Skurup</v>
      </c>
      <c r="P126" s="560">
        <f t="shared" si="5"/>
        <v>10396.24100506469</v>
      </c>
    </row>
    <row r="127" spans="1:16" x14ac:dyDescent="0.2">
      <c r="A127" s="555" t="s">
        <v>1154</v>
      </c>
      <c r="B127" s="556" t="s">
        <v>1045</v>
      </c>
      <c r="C127" s="271" t="s">
        <v>483</v>
      </c>
      <c r="D127" s="271" t="s">
        <v>483</v>
      </c>
      <c r="E127" s="292">
        <v>23506</v>
      </c>
      <c r="F127" s="122">
        <v>4499</v>
      </c>
      <c r="G127" s="122">
        <v>328</v>
      </c>
      <c r="H127" s="122">
        <v>0</v>
      </c>
      <c r="I127" s="122">
        <v>0</v>
      </c>
      <c r="J127" s="558">
        <v>-9.7589949353091416</v>
      </c>
      <c r="K127" s="122"/>
      <c r="L127" s="122">
        <v>4817.2410050646913</v>
      </c>
      <c r="M127" s="122">
        <v>113234067</v>
      </c>
      <c r="N127" s="122">
        <f t="shared" si="3"/>
        <v>42</v>
      </c>
      <c r="O127" s="559" t="str">
        <f t="shared" si="4"/>
        <v>Staffanstorp</v>
      </c>
      <c r="P127" s="560">
        <f t="shared" si="5"/>
        <v>4817.2410050646913</v>
      </c>
    </row>
    <row r="128" spans="1:16" x14ac:dyDescent="0.2">
      <c r="A128" s="555" t="s">
        <v>1154</v>
      </c>
      <c r="B128" s="556" t="s">
        <v>1057</v>
      </c>
      <c r="C128" s="271" t="s">
        <v>484</v>
      </c>
      <c r="D128" s="271" t="s">
        <v>484</v>
      </c>
      <c r="E128" s="292">
        <v>13815</v>
      </c>
      <c r="F128" s="122">
        <v>12212</v>
      </c>
      <c r="G128" s="122">
        <v>-740</v>
      </c>
      <c r="H128" s="122">
        <v>0</v>
      </c>
      <c r="I128" s="122">
        <v>0</v>
      </c>
      <c r="J128" s="558">
        <v>-9.7589949353091416</v>
      </c>
      <c r="K128" s="122"/>
      <c r="L128" s="122">
        <v>11462.24100506469</v>
      </c>
      <c r="M128" s="122">
        <v>158350859</v>
      </c>
      <c r="N128" s="122">
        <f t="shared" si="3"/>
        <v>169</v>
      </c>
      <c r="O128" s="559" t="str">
        <f t="shared" si="4"/>
        <v>Svalöv</v>
      </c>
      <c r="P128" s="560">
        <f t="shared" si="5"/>
        <v>11462.24100506469</v>
      </c>
    </row>
    <row r="129" spans="1:16" x14ac:dyDescent="0.2">
      <c r="A129" s="555" t="s">
        <v>1154</v>
      </c>
      <c r="B129" s="556" t="s">
        <v>1058</v>
      </c>
      <c r="C129" s="271" t="s">
        <v>485</v>
      </c>
      <c r="D129" s="271" t="s">
        <v>485</v>
      </c>
      <c r="E129" s="292">
        <v>20737</v>
      </c>
      <c r="F129" s="122">
        <v>7207</v>
      </c>
      <c r="G129" s="122">
        <v>684</v>
      </c>
      <c r="H129" s="122">
        <v>0</v>
      </c>
      <c r="I129" s="122">
        <v>0</v>
      </c>
      <c r="J129" s="558">
        <v>-9.7589949353091416</v>
      </c>
      <c r="K129" s="122"/>
      <c r="L129" s="122">
        <v>7881.2410050646913</v>
      </c>
      <c r="M129" s="122">
        <v>163433295</v>
      </c>
      <c r="N129" s="122">
        <f t="shared" si="3"/>
        <v>84</v>
      </c>
      <c r="O129" s="559" t="str">
        <f t="shared" si="4"/>
        <v>Svedala</v>
      </c>
      <c r="P129" s="560">
        <f t="shared" si="5"/>
        <v>7881.2410050646913</v>
      </c>
    </row>
    <row r="130" spans="1:16" x14ac:dyDescent="0.2">
      <c r="A130" s="555" t="s">
        <v>1154</v>
      </c>
      <c r="B130" s="556" t="s">
        <v>1074</v>
      </c>
      <c r="C130" s="271" t="s">
        <v>486</v>
      </c>
      <c r="D130" s="271" t="s">
        <v>486</v>
      </c>
      <c r="E130" s="292">
        <v>13271</v>
      </c>
      <c r="F130" s="122">
        <v>13661</v>
      </c>
      <c r="G130" s="122">
        <v>583</v>
      </c>
      <c r="H130" s="122">
        <v>0</v>
      </c>
      <c r="I130" s="122">
        <v>0</v>
      </c>
      <c r="J130" s="558">
        <v>-9.7589949353091416</v>
      </c>
      <c r="K130" s="122"/>
      <c r="L130" s="122">
        <v>14234.24100506469</v>
      </c>
      <c r="M130" s="122">
        <v>188902612</v>
      </c>
      <c r="N130" s="122">
        <f t="shared" si="3"/>
        <v>216</v>
      </c>
      <c r="O130" s="559" t="str">
        <f t="shared" si="4"/>
        <v>Tomelilla</v>
      </c>
      <c r="P130" s="560">
        <f t="shared" si="5"/>
        <v>14234.24100506469</v>
      </c>
    </row>
    <row r="131" spans="1:16" x14ac:dyDescent="0.2">
      <c r="A131" s="555" t="s">
        <v>1154</v>
      </c>
      <c r="B131" s="556" t="s">
        <v>1079</v>
      </c>
      <c r="C131" s="271" t="s">
        <v>487</v>
      </c>
      <c r="D131" s="271" t="s">
        <v>487</v>
      </c>
      <c r="E131" s="292">
        <v>43826</v>
      </c>
      <c r="F131" s="122">
        <v>10705</v>
      </c>
      <c r="G131" s="122">
        <v>-730</v>
      </c>
      <c r="H131" s="122">
        <v>0</v>
      </c>
      <c r="I131" s="122">
        <v>0</v>
      </c>
      <c r="J131" s="558">
        <v>-9.7589949353091416</v>
      </c>
      <c r="K131" s="122"/>
      <c r="L131" s="122">
        <v>9965.2410050646904</v>
      </c>
      <c r="M131" s="122">
        <v>436736652</v>
      </c>
      <c r="N131" s="122">
        <f t="shared" si="3"/>
        <v>129</v>
      </c>
      <c r="O131" s="559" t="str">
        <f t="shared" si="4"/>
        <v>Trelleborg</v>
      </c>
      <c r="P131" s="560">
        <f t="shared" si="5"/>
        <v>9965.2410050646904</v>
      </c>
    </row>
    <row r="132" spans="1:16" x14ac:dyDescent="0.2">
      <c r="A132" s="555" t="s">
        <v>1154</v>
      </c>
      <c r="B132" s="556" t="s">
        <v>1100</v>
      </c>
      <c r="C132" s="271" t="s">
        <v>488</v>
      </c>
      <c r="D132" s="271" t="s">
        <v>488</v>
      </c>
      <c r="E132" s="292">
        <v>35200</v>
      </c>
      <c r="F132" s="122">
        <v>-1820</v>
      </c>
      <c r="G132" s="122">
        <v>112</v>
      </c>
      <c r="H132" s="122">
        <v>0</v>
      </c>
      <c r="I132" s="122">
        <v>0</v>
      </c>
      <c r="J132" s="558">
        <v>-9.7589949353091416</v>
      </c>
      <c r="K132" s="122"/>
      <c r="L132" s="122">
        <v>-1717.7589949353091</v>
      </c>
      <c r="M132" s="122">
        <v>-60465117</v>
      </c>
      <c r="N132" s="122">
        <f t="shared" si="3"/>
        <v>8</v>
      </c>
      <c r="O132" s="559" t="str">
        <f t="shared" si="4"/>
        <v>Vellinge</v>
      </c>
      <c r="P132" s="560">
        <f t="shared" si="5"/>
        <v>-1717.7589949353091</v>
      </c>
    </row>
    <row r="133" spans="1:16" x14ac:dyDescent="0.2">
      <c r="A133" s="555" t="s">
        <v>1154</v>
      </c>
      <c r="B133" s="556" t="s">
        <v>1115</v>
      </c>
      <c r="C133" s="271" t="s">
        <v>489</v>
      </c>
      <c r="D133" s="271" t="s">
        <v>489</v>
      </c>
      <c r="E133" s="292">
        <v>29316</v>
      </c>
      <c r="F133" s="122">
        <v>7420</v>
      </c>
      <c r="G133" s="122">
        <v>-2066</v>
      </c>
      <c r="H133" s="122">
        <v>0</v>
      </c>
      <c r="I133" s="122">
        <v>0</v>
      </c>
      <c r="J133" s="558">
        <v>-9.7589949353091416</v>
      </c>
      <c r="K133" s="122"/>
      <c r="L133" s="122">
        <v>5344.2410050646913</v>
      </c>
      <c r="M133" s="122">
        <v>156671769</v>
      </c>
      <c r="N133" s="122">
        <f t="shared" si="3"/>
        <v>51</v>
      </c>
      <c r="O133" s="559" t="str">
        <f t="shared" si="4"/>
        <v>Ystad</v>
      </c>
      <c r="P133" s="560">
        <f t="shared" si="5"/>
        <v>5344.2410050646913</v>
      </c>
    </row>
    <row r="134" spans="1:16" x14ac:dyDescent="0.2">
      <c r="A134" s="555" t="s">
        <v>1154</v>
      </c>
      <c r="B134" s="556" t="s">
        <v>1121</v>
      </c>
      <c r="C134" s="271" t="s">
        <v>490</v>
      </c>
      <c r="D134" s="271" t="s">
        <v>490</v>
      </c>
      <c r="E134" s="292">
        <v>15428</v>
      </c>
      <c r="F134" s="122">
        <v>14712</v>
      </c>
      <c r="G134" s="122">
        <v>1196</v>
      </c>
      <c r="H134" s="122">
        <v>0</v>
      </c>
      <c r="I134" s="122">
        <v>0</v>
      </c>
      <c r="J134" s="558">
        <v>-9.7589949353091416</v>
      </c>
      <c r="K134" s="122"/>
      <c r="L134" s="122">
        <v>15898.24100506469</v>
      </c>
      <c r="M134" s="122">
        <v>245278062</v>
      </c>
      <c r="N134" s="122">
        <f t="shared" si="3"/>
        <v>246</v>
      </c>
      <c r="O134" s="559" t="str">
        <f t="shared" si="4"/>
        <v>Åstorp</v>
      </c>
      <c r="P134" s="560">
        <f t="shared" si="5"/>
        <v>15898.24100506469</v>
      </c>
    </row>
    <row r="135" spans="1:16" x14ac:dyDescent="0.2">
      <c r="A135" s="555" t="s">
        <v>1154</v>
      </c>
      <c r="B135" s="556" t="s">
        <v>1127</v>
      </c>
      <c r="C135" s="271" t="s">
        <v>491</v>
      </c>
      <c r="D135" s="271" t="s">
        <v>491</v>
      </c>
      <c r="E135" s="292">
        <v>41166</v>
      </c>
      <c r="F135" s="122">
        <v>6802</v>
      </c>
      <c r="G135" s="122">
        <v>-768</v>
      </c>
      <c r="H135" s="122">
        <v>0</v>
      </c>
      <c r="I135" s="122">
        <v>0</v>
      </c>
      <c r="J135" s="558">
        <v>-9.7589949353091416</v>
      </c>
      <c r="K135" s="122"/>
      <c r="L135" s="122">
        <v>6024.2410050646913</v>
      </c>
      <c r="M135" s="122">
        <v>247993905</v>
      </c>
      <c r="N135" s="122">
        <f t="shared" si="3"/>
        <v>59</v>
      </c>
      <c r="O135" s="559" t="str">
        <f t="shared" si="4"/>
        <v>Ängelholm</v>
      </c>
      <c r="P135" s="560">
        <f t="shared" si="5"/>
        <v>6024.2410050646913</v>
      </c>
    </row>
    <row r="136" spans="1:16" x14ac:dyDescent="0.2">
      <c r="A136" s="555" t="s">
        <v>1154</v>
      </c>
      <c r="B136" s="556" t="s">
        <v>1131</v>
      </c>
      <c r="C136" s="271" t="s">
        <v>492</v>
      </c>
      <c r="D136" s="271" t="s">
        <v>492</v>
      </c>
      <c r="E136" s="292">
        <v>9921</v>
      </c>
      <c r="F136" s="122">
        <v>14373</v>
      </c>
      <c r="G136" s="122">
        <v>319</v>
      </c>
      <c r="H136" s="122">
        <v>0</v>
      </c>
      <c r="I136" s="122">
        <v>0</v>
      </c>
      <c r="J136" s="558">
        <v>-9.7589949353091416</v>
      </c>
      <c r="K136" s="122"/>
      <c r="L136" s="122">
        <v>14682.24100506469</v>
      </c>
      <c r="M136" s="122">
        <v>145662513</v>
      </c>
      <c r="N136" s="122">
        <f t="shared" si="3"/>
        <v>226</v>
      </c>
      <c r="O136" s="559" t="str">
        <f t="shared" si="4"/>
        <v>Örkelljunga</v>
      </c>
      <c r="P136" s="560">
        <f t="shared" si="5"/>
        <v>14682.24100506469</v>
      </c>
    </row>
    <row r="137" spans="1:16" x14ac:dyDescent="0.2">
      <c r="A137" s="555" t="s">
        <v>1154</v>
      </c>
      <c r="B137" s="556" t="s">
        <v>1136</v>
      </c>
      <c r="C137" s="271" t="s">
        <v>493</v>
      </c>
      <c r="D137" s="271" t="s">
        <v>493</v>
      </c>
      <c r="E137" s="292">
        <v>14207</v>
      </c>
      <c r="F137" s="122">
        <v>14062</v>
      </c>
      <c r="G137" s="122">
        <v>681</v>
      </c>
      <c r="H137" s="122">
        <v>0</v>
      </c>
      <c r="I137" s="122">
        <v>0</v>
      </c>
      <c r="J137" s="558">
        <v>-9.7589949353091416</v>
      </c>
      <c r="K137" s="122"/>
      <c r="L137" s="122">
        <v>14733.24100506469</v>
      </c>
      <c r="M137" s="122">
        <v>209315155</v>
      </c>
      <c r="N137" s="122">
        <f t="shared" si="3"/>
        <v>228</v>
      </c>
      <c r="O137" s="559" t="str">
        <f t="shared" si="4"/>
        <v>Östra Göinge</v>
      </c>
      <c r="P137" s="560">
        <f t="shared" si="5"/>
        <v>14733.24100506469</v>
      </c>
    </row>
    <row r="138" spans="1:16" ht="25.5" x14ac:dyDescent="0.2">
      <c r="A138" s="555" t="s">
        <v>1155</v>
      </c>
      <c r="B138" s="556" t="s">
        <v>888</v>
      </c>
      <c r="C138" s="557" t="s">
        <v>495</v>
      </c>
      <c r="D138" s="284" t="s">
        <v>713</v>
      </c>
      <c r="E138" s="292">
        <v>43664</v>
      </c>
      <c r="F138" s="122">
        <v>10680</v>
      </c>
      <c r="G138" s="122">
        <v>-603</v>
      </c>
      <c r="H138" s="122">
        <v>0</v>
      </c>
      <c r="I138" s="122">
        <v>0</v>
      </c>
      <c r="J138" s="558">
        <v>-9.7589949353091416</v>
      </c>
      <c r="K138" s="122"/>
      <c r="L138" s="122">
        <v>10067.24100506469</v>
      </c>
      <c r="M138" s="122">
        <v>439576011</v>
      </c>
      <c r="N138" s="122">
        <f t="shared" si="3"/>
        <v>132</v>
      </c>
      <c r="O138" s="559" t="str">
        <f t="shared" si="4"/>
        <v>Falkenberg</v>
      </c>
      <c r="P138" s="560">
        <f t="shared" si="5"/>
        <v>10067.24100506469</v>
      </c>
    </row>
    <row r="139" spans="1:16" x14ac:dyDescent="0.2">
      <c r="A139" s="555" t="s">
        <v>1155</v>
      </c>
      <c r="B139" s="556" t="s">
        <v>912</v>
      </c>
      <c r="C139" s="271" t="s">
        <v>496</v>
      </c>
      <c r="D139" s="271" t="s">
        <v>496</v>
      </c>
      <c r="E139" s="292">
        <v>98316</v>
      </c>
      <c r="F139" s="122">
        <v>8992</v>
      </c>
      <c r="G139" s="122">
        <v>-1828</v>
      </c>
      <c r="H139" s="122">
        <v>0</v>
      </c>
      <c r="I139" s="122">
        <v>0</v>
      </c>
      <c r="J139" s="558">
        <v>-9.7589949353091416</v>
      </c>
      <c r="K139" s="122"/>
      <c r="L139" s="122">
        <v>7154.2410050646913</v>
      </c>
      <c r="M139" s="122">
        <v>703376359</v>
      </c>
      <c r="N139" s="122">
        <f t="shared" ref="N139:N202" si="6">RANK(L139,$L$10:$L$299,1)</f>
        <v>72</v>
      </c>
      <c r="O139" s="559" t="str">
        <f t="shared" ref="O139:O202" si="7">C139</f>
        <v>Halmstad</v>
      </c>
      <c r="P139" s="560">
        <f t="shared" ref="P139:P202" si="8">L139</f>
        <v>7154.2410050646913</v>
      </c>
    </row>
    <row r="140" spans="1:16" x14ac:dyDescent="0.2">
      <c r="A140" s="555" t="s">
        <v>1155</v>
      </c>
      <c r="B140" s="556" t="s">
        <v>925</v>
      </c>
      <c r="C140" s="271" t="s">
        <v>497</v>
      </c>
      <c r="D140" s="271" t="s">
        <v>497</v>
      </c>
      <c r="E140" s="292">
        <v>10868</v>
      </c>
      <c r="F140" s="122">
        <v>14387</v>
      </c>
      <c r="G140" s="122">
        <v>3283</v>
      </c>
      <c r="H140" s="122">
        <v>0</v>
      </c>
      <c r="I140" s="122">
        <v>0</v>
      </c>
      <c r="J140" s="558">
        <v>-9.7589949353091416</v>
      </c>
      <c r="K140" s="122"/>
      <c r="L140" s="122">
        <v>17660.24100506469</v>
      </c>
      <c r="M140" s="122">
        <v>191931499</v>
      </c>
      <c r="N140" s="122">
        <f t="shared" si="6"/>
        <v>261</v>
      </c>
      <c r="O140" s="559" t="str">
        <f t="shared" si="7"/>
        <v>Hylte</v>
      </c>
      <c r="P140" s="560">
        <f t="shared" si="8"/>
        <v>17660.24100506469</v>
      </c>
    </row>
    <row r="141" spans="1:16" x14ac:dyDescent="0.2">
      <c r="A141" s="555" t="s">
        <v>1155</v>
      </c>
      <c r="B141" s="556" t="s">
        <v>957</v>
      </c>
      <c r="C141" s="271" t="s">
        <v>498</v>
      </c>
      <c r="D141" s="271" t="s">
        <v>498</v>
      </c>
      <c r="E141" s="292">
        <v>80246</v>
      </c>
      <c r="F141" s="122">
        <v>-208</v>
      </c>
      <c r="G141" s="122">
        <v>833</v>
      </c>
      <c r="H141" s="122">
        <v>0</v>
      </c>
      <c r="I141" s="122">
        <v>0</v>
      </c>
      <c r="J141" s="558">
        <v>-9.7589949353091416</v>
      </c>
      <c r="K141" s="122"/>
      <c r="L141" s="122">
        <v>615.24100506469085</v>
      </c>
      <c r="M141" s="122">
        <v>49370630</v>
      </c>
      <c r="N141" s="122">
        <f t="shared" si="6"/>
        <v>13</v>
      </c>
      <c r="O141" s="559" t="str">
        <f t="shared" si="7"/>
        <v>Kungsbacka</v>
      </c>
      <c r="P141" s="560">
        <f t="shared" si="8"/>
        <v>615.24100506469085</v>
      </c>
    </row>
    <row r="142" spans="1:16" x14ac:dyDescent="0.2">
      <c r="A142" s="555" t="s">
        <v>1155</v>
      </c>
      <c r="B142" s="556" t="s">
        <v>962</v>
      </c>
      <c r="C142" s="271" t="s">
        <v>499</v>
      </c>
      <c r="D142" s="271" t="s">
        <v>499</v>
      </c>
      <c r="E142" s="292">
        <v>24568</v>
      </c>
      <c r="F142" s="122">
        <v>11378</v>
      </c>
      <c r="G142" s="122">
        <v>-679</v>
      </c>
      <c r="H142" s="122">
        <v>0</v>
      </c>
      <c r="I142" s="122">
        <v>0</v>
      </c>
      <c r="J142" s="558">
        <v>-9.7589949353091416</v>
      </c>
      <c r="K142" s="122"/>
      <c r="L142" s="122">
        <v>10689.24100506469</v>
      </c>
      <c r="M142" s="122">
        <v>262613273</v>
      </c>
      <c r="N142" s="122">
        <f t="shared" si="6"/>
        <v>148</v>
      </c>
      <c r="O142" s="559" t="str">
        <f t="shared" si="7"/>
        <v>Laholm</v>
      </c>
      <c r="P142" s="560">
        <f t="shared" si="8"/>
        <v>10689.24100506469</v>
      </c>
    </row>
    <row r="143" spans="1:16" x14ac:dyDescent="0.2">
      <c r="A143" s="555" t="s">
        <v>1155</v>
      </c>
      <c r="B143" s="556" t="s">
        <v>1098</v>
      </c>
      <c r="C143" s="271" t="s">
        <v>500</v>
      </c>
      <c r="D143" s="271" t="s">
        <v>500</v>
      </c>
      <c r="E143" s="292">
        <v>61643</v>
      </c>
      <c r="F143" s="122">
        <v>6661</v>
      </c>
      <c r="G143" s="122">
        <v>-1401</v>
      </c>
      <c r="H143" s="122">
        <v>0</v>
      </c>
      <c r="I143" s="122">
        <v>0</v>
      </c>
      <c r="J143" s="558">
        <v>-9.7589949353091416</v>
      </c>
      <c r="K143" s="122"/>
      <c r="L143" s="122">
        <v>5250.2410050646913</v>
      </c>
      <c r="M143" s="122">
        <v>323640606</v>
      </c>
      <c r="N143" s="122">
        <f t="shared" si="6"/>
        <v>50</v>
      </c>
      <c r="O143" s="559" t="str">
        <f t="shared" si="7"/>
        <v>Varberg</v>
      </c>
      <c r="P143" s="560">
        <f t="shared" si="8"/>
        <v>5250.2410050646913</v>
      </c>
    </row>
    <row r="144" spans="1:16" ht="25.5" x14ac:dyDescent="0.2">
      <c r="A144" s="555" t="s">
        <v>1156</v>
      </c>
      <c r="B144" s="556" t="s">
        <v>849</v>
      </c>
      <c r="C144" s="561" t="s">
        <v>502</v>
      </c>
      <c r="D144" s="289" t="s">
        <v>714</v>
      </c>
      <c r="E144" s="292">
        <v>29400</v>
      </c>
      <c r="F144" s="122">
        <v>7597</v>
      </c>
      <c r="G144" s="122">
        <v>-462</v>
      </c>
      <c r="H144" s="122">
        <v>0</v>
      </c>
      <c r="I144" s="122">
        <v>0</v>
      </c>
      <c r="J144" s="558">
        <v>-9.7589949353091416</v>
      </c>
      <c r="K144" s="122"/>
      <c r="L144" s="122">
        <v>7125.2410050646913</v>
      </c>
      <c r="M144" s="122">
        <v>209482086</v>
      </c>
      <c r="N144" s="122">
        <f t="shared" si="6"/>
        <v>71</v>
      </c>
      <c r="O144" s="559" t="str">
        <f t="shared" si="7"/>
        <v>Ale</v>
      </c>
      <c r="P144" s="560">
        <f t="shared" si="8"/>
        <v>7125.2410050646913</v>
      </c>
    </row>
    <row r="145" spans="1:16" x14ac:dyDescent="0.2">
      <c r="A145" s="555" t="s">
        <v>1156</v>
      </c>
      <c r="B145" s="556" t="s">
        <v>850</v>
      </c>
      <c r="C145" s="271" t="s">
        <v>503</v>
      </c>
      <c r="D145" s="271" t="s">
        <v>503</v>
      </c>
      <c r="E145" s="292">
        <v>40002</v>
      </c>
      <c r="F145" s="122">
        <v>6942</v>
      </c>
      <c r="G145" s="122">
        <v>-1025</v>
      </c>
      <c r="H145" s="122">
        <v>0</v>
      </c>
      <c r="I145" s="122">
        <v>0</v>
      </c>
      <c r="J145" s="558">
        <v>-9.7589949353091416</v>
      </c>
      <c r="K145" s="122"/>
      <c r="L145" s="122">
        <v>5907.2410050646913</v>
      </c>
      <c r="M145" s="122">
        <v>236301455</v>
      </c>
      <c r="N145" s="122">
        <f t="shared" si="6"/>
        <v>56</v>
      </c>
      <c r="O145" s="559" t="str">
        <f t="shared" si="7"/>
        <v>Alingsås</v>
      </c>
      <c r="P145" s="560">
        <f t="shared" si="8"/>
        <v>5907.2410050646913</v>
      </c>
    </row>
    <row r="146" spans="1:16" x14ac:dyDescent="0.2">
      <c r="A146" s="555" t="s">
        <v>1156</v>
      </c>
      <c r="B146" s="556" t="s">
        <v>859</v>
      </c>
      <c r="C146" s="271" t="s">
        <v>504</v>
      </c>
      <c r="D146" s="271" t="s">
        <v>504</v>
      </c>
      <c r="E146" s="292">
        <v>9870</v>
      </c>
      <c r="F146" s="122">
        <v>15043</v>
      </c>
      <c r="G146" s="122">
        <v>1797</v>
      </c>
      <c r="H146" s="122">
        <v>0</v>
      </c>
      <c r="I146" s="122">
        <v>0</v>
      </c>
      <c r="J146" s="558">
        <v>-9.7589949353091416</v>
      </c>
      <c r="K146" s="122"/>
      <c r="L146" s="122">
        <v>16830.24100506469</v>
      </c>
      <c r="M146" s="122">
        <v>166114479</v>
      </c>
      <c r="N146" s="122">
        <f t="shared" si="6"/>
        <v>257</v>
      </c>
      <c r="O146" s="559" t="str">
        <f t="shared" si="7"/>
        <v>Bengtsfors</v>
      </c>
      <c r="P146" s="560">
        <f t="shared" si="8"/>
        <v>16830.24100506469</v>
      </c>
    </row>
    <row r="147" spans="1:16" x14ac:dyDescent="0.2">
      <c r="A147" s="555" t="s">
        <v>1156</v>
      </c>
      <c r="B147" s="556" t="s">
        <v>864</v>
      </c>
      <c r="C147" s="271" t="s">
        <v>505</v>
      </c>
      <c r="D147" s="271" t="s">
        <v>505</v>
      </c>
      <c r="E147" s="292">
        <v>9084</v>
      </c>
      <c r="F147" s="122">
        <v>6994</v>
      </c>
      <c r="G147" s="122">
        <v>-26</v>
      </c>
      <c r="H147" s="122">
        <v>0</v>
      </c>
      <c r="I147" s="122">
        <v>0</v>
      </c>
      <c r="J147" s="558">
        <v>-9.7589949353091416</v>
      </c>
      <c r="K147" s="122"/>
      <c r="L147" s="122">
        <v>6958.2410050646913</v>
      </c>
      <c r="M147" s="122">
        <v>63208661</v>
      </c>
      <c r="N147" s="122">
        <f t="shared" si="6"/>
        <v>67</v>
      </c>
      <c r="O147" s="559" t="str">
        <f t="shared" si="7"/>
        <v>Bollebygd</v>
      </c>
      <c r="P147" s="560">
        <f t="shared" si="8"/>
        <v>6958.2410050646913</v>
      </c>
    </row>
    <row r="148" spans="1:16" x14ac:dyDescent="0.2">
      <c r="A148" s="555" t="s">
        <v>1156</v>
      </c>
      <c r="B148" s="556" t="s">
        <v>868</v>
      </c>
      <c r="C148" s="271" t="s">
        <v>506</v>
      </c>
      <c r="D148" s="271" t="s">
        <v>506</v>
      </c>
      <c r="E148" s="292">
        <v>109651</v>
      </c>
      <c r="F148" s="122">
        <v>9147</v>
      </c>
      <c r="G148" s="122">
        <v>-290</v>
      </c>
      <c r="H148" s="122">
        <v>0</v>
      </c>
      <c r="I148" s="122">
        <v>0</v>
      </c>
      <c r="J148" s="558">
        <v>-9.7589949353091416</v>
      </c>
      <c r="K148" s="122"/>
      <c r="L148" s="122">
        <v>8847.2410050646904</v>
      </c>
      <c r="M148" s="122">
        <v>970108823</v>
      </c>
      <c r="N148" s="122">
        <f t="shared" si="6"/>
        <v>102</v>
      </c>
      <c r="O148" s="559" t="str">
        <f t="shared" si="7"/>
        <v>Borås</v>
      </c>
      <c r="P148" s="560">
        <f t="shared" si="8"/>
        <v>8847.2410050646904</v>
      </c>
    </row>
    <row r="149" spans="1:16" x14ac:dyDescent="0.2">
      <c r="A149" s="555" t="s">
        <v>1156</v>
      </c>
      <c r="B149" s="556" t="s">
        <v>875</v>
      </c>
      <c r="C149" s="271" t="s">
        <v>507</v>
      </c>
      <c r="D149" s="271" t="s">
        <v>507</v>
      </c>
      <c r="E149" s="292">
        <v>4763</v>
      </c>
      <c r="F149" s="122">
        <v>15552</v>
      </c>
      <c r="G149" s="122">
        <v>921</v>
      </c>
      <c r="H149" s="122">
        <v>0</v>
      </c>
      <c r="I149" s="122">
        <v>0</v>
      </c>
      <c r="J149" s="558">
        <v>-9.7589949353091416</v>
      </c>
      <c r="K149" s="122"/>
      <c r="L149" s="122">
        <v>16463.24100506469</v>
      </c>
      <c r="M149" s="122">
        <v>78414417</v>
      </c>
      <c r="N149" s="122">
        <f t="shared" si="6"/>
        <v>253</v>
      </c>
      <c r="O149" s="559" t="str">
        <f t="shared" si="7"/>
        <v>Dals-Ed</v>
      </c>
      <c r="P149" s="560">
        <f t="shared" si="8"/>
        <v>16463.24100506469</v>
      </c>
    </row>
    <row r="150" spans="1:16" x14ac:dyDescent="0.2">
      <c r="A150" s="555" t="s">
        <v>1156</v>
      </c>
      <c r="B150" s="556" t="s">
        <v>886</v>
      </c>
      <c r="C150" s="271" t="s">
        <v>508</v>
      </c>
      <c r="D150" s="271" t="s">
        <v>508</v>
      </c>
      <c r="E150" s="292">
        <v>5621</v>
      </c>
      <c r="F150" s="122">
        <v>12047</v>
      </c>
      <c r="G150" s="122">
        <v>527</v>
      </c>
      <c r="H150" s="122">
        <v>0</v>
      </c>
      <c r="I150" s="122">
        <v>0</v>
      </c>
      <c r="J150" s="558">
        <v>-9.7589949353091416</v>
      </c>
      <c r="K150" s="122"/>
      <c r="L150" s="122">
        <v>12564.24100506469</v>
      </c>
      <c r="M150" s="122">
        <v>70623599</v>
      </c>
      <c r="N150" s="122">
        <f t="shared" si="6"/>
        <v>191</v>
      </c>
      <c r="O150" s="559" t="str">
        <f t="shared" si="7"/>
        <v>Essunga</v>
      </c>
      <c r="P150" s="560">
        <f t="shared" si="8"/>
        <v>12564.24100506469</v>
      </c>
    </row>
    <row r="151" spans="1:16" x14ac:dyDescent="0.2">
      <c r="A151" s="555" t="s">
        <v>1156</v>
      </c>
      <c r="B151" s="556" t="s">
        <v>889</v>
      </c>
      <c r="C151" s="271" t="s">
        <v>509</v>
      </c>
      <c r="D151" s="271" t="s">
        <v>509</v>
      </c>
      <c r="E151" s="292">
        <v>32777</v>
      </c>
      <c r="F151" s="122">
        <v>12306</v>
      </c>
      <c r="G151" s="122">
        <v>2031</v>
      </c>
      <c r="H151" s="122">
        <v>0</v>
      </c>
      <c r="I151" s="122">
        <v>0</v>
      </c>
      <c r="J151" s="558">
        <v>-9.7589949353091416</v>
      </c>
      <c r="K151" s="122"/>
      <c r="L151" s="122">
        <v>14327.24100506469</v>
      </c>
      <c r="M151" s="122">
        <v>469603978</v>
      </c>
      <c r="N151" s="122">
        <f t="shared" si="6"/>
        <v>218</v>
      </c>
      <c r="O151" s="559" t="str">
        <f t="shared" si="7"/>
        <v>Falköping</v>
      </c>
      <c r="P151" s="560">
        <f t="shared" si="8"/>
        <v>14327.24100506469</v>
      </c>
    </row>
    <row r="152" spans="1:16" x14ac:dyDescent="0.2">
      <c r="A152" s="555" t="s">
        <v>1156</v>
      </c>
      <c r="B152" s="556" t="s">
        <v>895</v>
      </c>
      <c r="C152" s="271" t="s">
        <v>510</v>
      </c>
      <c r="D152" s="271" t="s">
        <v>510</v>
      </c>
      <c r="E152" s="292">
        <v>6600</v>
      </c>
      <c r="F152" s="122">
        <v>14215</v>
      </c>
      <c r="G152" s="122">
        <v>2203</v>
      </c>
      <c r="H152" s="122">
        <v>0</v>
      </c>
      <c r="I152" s="122">
        <v>0</v>
      </c>
      <c r="J152" s="558">
        <v>-9.7589949353091416</v>
      </c>
      <c r="K152" s="122"/>
      <c r="L152" s="122">
        <v>16408.24100506469</v>
      </c>
      <c r="M152" s="122">
        <v>108294391</v>
      </c>
      <c r="N152" s="122">
        <f t="shared" si="6"/>
        <v>251</v>
      </c>
      <c r="O152" s="559" t="str">
        <f t="shared" si="7"/>
        <v>Färgelanda</v>
      </c>
      <c r="P152" s="560">
        <f t="shared" si="8"/>
        <v>16408.24100506469</v>
      </c>
    </row>
    <row r="153" spans="1:16" x14ac:dyDescent="0.2">
      <c r="A153" s="555" t="s">
        <v>1156</v>
      </c>
      <c r="B153" s="556" t="s">
        <v>902</v>
      </c>
      <c r="C153" s="271" t="s">
        <v>511</v>
      </c>
      <c r="D153" s="271" t="s">
        <v>511</v>
      </c>
      <c r="E153" s="292">
        <v>5695</v>
      </c>
      <c r="F153" s="122">
        <v>10600</v>
      </c>
      <c r="G153" s="122">
        <v>-238</v>
      </c>
      <c r="H153" s="122">
        <v>0</v>
      </c>
      <c r="I153" s="122">
        <v>0</v>
      </c>
      <c r="J153" s="558">
        <v>-9.7589949353091416</v>
      </c>
      <c r="K153" s="122"/>
      <c r="L153" s="122">
        <v>10352.24100506469</v>
      </c>
      <c r="M153" s="122">
        <v>58956013</v>
      </c>
      <c r="N153" s="122">
        <f t="shared" si="6"/>
        <v>135</v>
      </c>
      <c r="O153" s="559" t="str">
        <f t="shared" si="7"/>
        <v>Grästorp</v>
      </c>
      <c r="P153" s="560">
        <f t="shared" si="8"/>
        <v>10352.24100506469</v>
      </c>
    </row>
    <row r="154" spans="1:16" x14ac:dyDescent="0.2">
      <c r="A154" s="555" t="s">
        <v>1156</v>
      </c>
      <c r="B154" s="556" t="s">
        <v>903</v>
      </c>
      <c r="C154" s="271" t="s">
        <v>512</v>
      </c>
      <c r="D154" s="271" t="s">
        <v>512</v>
      </c>
      <c r="E154" s="292">
        <v>5310</v>
      </c>
      <c r="F154" s="122">
        <v>14450</v>
      </c>
      <c r="G154" s="122">
        <v>1016</v>
      </c>
      <c r="H154" s="122">
        <v>0</v>
      </c>
      <c r="I154" s="122">
        <v>0</v>
      </c>
      <c r="J154" s="558">
        <v>-9.7589949353091416</v>
      </c>
      <c r="K154" s="122"/>
      <c r="L154" s="122">
        <v>15456.24100506469</v>
      </c>
      <c r="M154" s="122">
        <v>82072640</v>
      </c>
      <c r="N154" s="122">
        <f t="shared" si="6"/>
        <v>241</v>
      </c>
      <c r="O154" s="559" t="str">
        <f t="shared" si="7"/>
        <v>Gullspång</v>
      </c>
      <c r="P154" s="560">
        <f t="shared" si="8"/>
        <v>15456.24100506469</v>
      </c>
    </row>
    <row r="155" spans="1:16" x14ac:dyDescent="0.2">
      <c r="A155" s="555" t="s">
        <v>1156</v>
      </c>
      <c r="B155" s="556" t="s">
        <v>906</v>
      </c>
      <c r="C155" s="271" t="s">
        <v>513</v>
      </c>
      <c r="D155" s="271" t="s">
        <v>513</v>
      </c>
      <c r="E155" s="292">
        <v>555471</v>
      </c>
      <c r="F155" s="122">
        <v>5090</v>
      </c>
      <c r="G155" s="122">
        <v>-566</v>
      </c>
      <c r="H155" s="122">
        <v>0</v>
      </c>
      <c r="I155" s="122">
        <v>0</v>
      </c>
      <c r="J155" s="558">
        <v>-9.7589949353091416</v>
      </c>
      <c r="K155" s="122"/>
      <c r="L155" s="122">
        <v>4514.2410050646913</v>
      </c>
      <c r="M155" s="122">
        <v>2507529965</v>
      </c>
      <c r="N155" s="122">
        <f t="shared" si="6"/>
        <v>39</v>
      </c>
      <c r="O155" s="559" t="str">
        <f t="shared" si="7"/>
        <v>Göteborg</v>
      </c>
      <c r="P155" s="560">
        <f t="shared" si="8"/>
        <v>4514.2410050646913</v>
      </c>
    </row>
    <row r="156" spans="1:16" x14ac:dyDescent="0.2">
      <c r="A156" s="555" t="s">
        <v>1156</v>
      </c>
      <c r="B156" s="556" t="s">
        <v>907</v>
      </c>
      <c r="C156" s="271" t="s">
        <v>514</v>
      </c>
      <c r="D156" s="271" t="s">
        <v>514</v>
      </c>
      <c r="E156" s="292">
        <v>13344</v>
      </c>
      <c r="F156" s="122">
        <v>10582</v>
      </c>
      <c r="G156" s="122">
        <v>-905</v>
      </c>
      <c r="H156" s="122">
        <v>0</v>
      </c>
      <c r="I156" s="122">
        <v>0</v>
      </c>
      <c r="J156" s="558">
        <v>-9.7589949353091416</v>
      </c>
      <c r="K156" s="122"/>
      <c r="L156" s="122">
        <v>9667.2410050646904</v>
      </c>
      <c r="M156" s="122">
        <v>128999664</v>
      </c>
      <c r="N156" s="122">
        <f t="shared" si="6"/>
        <v>119</v>
      </c>
      <c r="O156" s="559" t="str">
        <f t="shared" si="7"/>
        <v>Götene</v>
      </c>
      <c r="P156" s="560">
        <f t="shared" si="8"/>
        <v>9667.2410050646904</v>
      </c>
    </row>
    <row r="157" spans="1:16" x14ac:dyDescent="0.2">
      <c r="A157" s="555" t="s">
        <v>1156</v>
      </c>
      <c r="B157" s="556" t="s">
        <v>919</v>
      </c>
      <c r="C157" s="271" t="s">
        <v>515</v>
      </c>
      <c r="D157" s="271" t="s">
        <v>515</v>
      </c>
      <c r="E157" s="292">
        <v>9488</v>
      </c>
      <c r="F157" s="122">
        <v>10837</v>
      </c>
      <c r="G157" s="122">
        <v>-159</v>
      </c>
      <c r="H157" s="122">
        <v>0</v>
      </c>
      <c r="I157" s="122">
        <v>0</v>
      </c>
      <c r="J157" s="558">
        <v>-9.7589949353091416</v>
      </c>
      <c r="K157" s="122"/>
      <c r="L157" s="122">
        <v>10668.24100506469</v>
      </c>
      <c r="M157" s="122">
        <v>101220271</v>
      </c>
      <c r="N157" s="122">
        <f t="shared" si="6"/>
        <v>146</v>
      </c>
      <c r="O157" s="559" t="str">
        <f t="shared" si="7"/>
        <v>Herrljunga</v>
      </c>
      <c r="P157" s="560">
        <f t="shared" si="8"/>
        <v>10668.24100506469</v>
      </c>
    </row>
    <row r="158" spans="1:16" x14ac:dyDescent="0.2">
      <c r="A158" s="555" t="s">
        <v>1156</v>
      </c>
      <c r="B158" s="556" t="s">
        <v>920</v>
      </c>
      <c r="C158" s="271" t="s">
        <v>516</v>
      </c>
      <c r="D158" s="271" t="s">
        <v>516</v>
      </c>
      <c r="E158" s="292">
        <v>9063</v>
      </c>
      <c r="F158" s="122">
        <v>10859</v>
      </c>
      <c r="G158" s="122">
        <v>-18</v>
      </c>
      <c r="H158" s="122">
        <v>0</v>
      </c>
      <c r="I158" s="122">
        <v>0</v>
      </c>
      <c r="J158" s="558">
        <v>-9.7589949353091416</v>
      </c>
      <c r="K158" s="122"/>
      <c r="L158" s="122">
        <v>10831.24100506469</v>
      </c>
      <c r="M158" s="122">
        <v>98163537</v>
      </c>
      <c r="N158" s="122">
        <f t="shared" si="6"/>
        <v>154</v>
      </c>
      <c r="O158" s="559" t="str">
        <f t="shared" si="7"/>
        <v>Hjo</v>
      </c>
      <c r="P158" s="560">
        <f t="shared" si="8"/>
        <v>10831.24100506469</v>
      </c>
    </row>
    <row r="159" spans="1:16" x14ac:dyDescent="0.2">
      <c r="A159" s="555" t="s">
        <v>1156</v>
      </c>
      <c r="B159" s="556" t="s">
        <v>930</v>
      </c>
      <c r="C159" s="271" t="s">
        <v>517</v>
      </c>
      <c r="D159" s="271" t="s">
        <v>517</v>
      </c>
      <c r="E159" s="292">
        <v>36993</v>
      </c>
      <c r="F159" s="122">
        <v>949</v>
      </c>
      <c r="G159" s="122">
        <v>1199</v>
      </c>
      <c r="H159" s="122">
        <v>0</v>
      </c>
      <c r="I159" s="122">
        <v>0</v>
      </c>
      <c r="J159" s="558">
        <v>-9.7589949353091416</v>
      </c>
      <c r="K159" s="122"/>
      <c r="L159" s="122">
        <v>2138.2410050646909</v>
      </c>
      <c r="M159" s="122">
        <v>79099950</v>
      </c>
      <c r="N159" s="122">
        <f t="shared" si="6"/>
        <v>17</v>
      </c>
      <c r="O159" s="559" t="str">
        <f t="shared" si="7"/>
        <v>Härryda</v>
      </c>
      <c r="P159" s="560">
        <f t="shared" si="8"/>
        <v>2138.2410050646909</v>
      </c>
    </row>
    <row r="160" spans="1:16" x14ac:dyDescent="0.2">
      <c r="A160" s="555" t="s">
        <v>1156</v>
      </c>
      <c r="B160" s="556" t="s">
        <v>941</v>
      </c>
      <c r="C160" s="271" t="s">
        <v>518</v>
      </c>
      <c r="D160" s="271" t="s">
        <v>518</v>
      </c>
      <c r="E160" s="292">
        <v>6913</v>
      </c>
      <c r="F160" s="122">
        <v>9240</v>
      </c>
      <c r="G160" s="122">
        <v>-681</v>
      </c>
      <c r="H160" s="122">
        <v>0</v>
      </c>
      <c r="I160" s="122">
        <v>0</v>
      </c>
      <c r="J160" s="558">
        <v>-9.7589949353091416</v>
      </c>
      <c r="K160" s="122"/>
      <c r="L160" s="122">
        <v>8549.2410050646904</v>
      </c>
      <c r="M160" s="122">
        <v>59100903</v>
      </c>
      <c r="N160" s="122">
        <f t="shared" si="6"/>
        <v>93</v>
      </c>
      <c r="O160" s="559" t="str">
        <f t="shared" si="7"/>
        <v>Karlsborg</v>
      </c>
      <c r="P160" s="560">
        <f t="shared" si="8"/>
        <v>8549.2410050646904</v>
      </c>
    </row>
    <row r="161" spans="1:16" x14ac:dyDescent="0.2">
      <c r="A161" s="555" t="s">
        <v>1156</v>
      </c>
      <c r="B161" s="556" t="s">
        <v>959</v>
      </c>
      <c r="C161" s="271" t="s">
        <v>519</v>
      </c>
      <c r="D161" s="271" t="s">
        <v>519</v>
      </c>
      <c r="E161" s="292">
        <v>43204</v>
      </c>
      <c r="F161" s="122">
        <v>3196</v>
      </c>
      <c r="G161" s="122">
        <v>-108</v>
      </c>
      <c r="H161" s="122">
        <v>0</v>
      </c>
      <c r="I161" s="122">
        <v>0</v>
      </c>
      <c r="J161" s="558">
        <v>-9.7589949353091416</v>
      </c>
      <c r="K161" s="122"/>
      <c r="L161" s="122">
        <v>3078.2410050646909</v>
      </c>
      <c r="M161" s="122">
        <v>132992324</v>
      </c>
      <c r="N161" s="122">
        <f t="shared" si="6"/>
        <v>30</v>
      </c>
      <c r="O161" s="559" t="str">
        <f t="shared" si="7"/>
        <v>Kungälv</v>
      </c>
      <c r="P161" s="560">
        <f t="shared" si="8"/>
        <v>3078.2410050646909</v>
      </c>
    </row>
    <row r="162" spans="1:16" x14ac:dyDescent="0.2">
      <c r="A162" s="555" t="s">
        <v>1156</v>
      </c>
      <c r="B162" s="556" t="s">
        <v>967</v>
      </c>
      <c r="C162" s="271" t="s">
        <v>520</v>
      </c>
      <c r="D162" s="271" t="s">
        <v>520</v>
      </c>
      <c r="E162" s="292">
        <v>40563</v>
      </c>
      <c r="F162" s="122">
        <v>2668</v>
      </c>
      <c r="G162" s="122">
        <v>1213</v>
      </c>
      <c r="H162" s="122">
        <v>0</v>
      </c>
      <c r="I162" s="122">
        <v>0</v>
      </c>
      <c r="J162" s="558">
        <v>-9.7589949353091416</v>
      </c>
      <c r="K162" s="122"/>
      <c r="L162" s="122">
        <v>3871.2410050646909</v>
      </c>
      <c r="M162" s="122">
        <v>157029149</v>
      </c>
      <c r="N162" s="122">
        <f t="shared" si="6"/>
        <v>36</v>
      </c>
      <c r="O162" s="559" t="str">
        <f t="shared" si="7"/>
        <v>Lerum</v>
      </c>
      <c r="P162" s="560">
        <f t="shared" si="8"/>
        <v>3871.2410050646909</v>
      </c>
    </row>
    <row r="163" spans="1:16" x14ac:dyDescent="0.2">
      <c r="A163" s="555" t="s">
        <v>1156</v>
      </c>
      <c r="B163" s="556" t="s">
        <v>970</v>
      </c>
      <c r="C163" s="271" t="s">
        <v>521</v>
      </c>
      <c r="D163" s="271" t="s">
        <v>521</v>
      </c>
      <c r="E163" s="292">
        <v>39222</v>
      </c>
      <c r="F163" s="122">
        <v>7968</v>
      </c>
      <c r="G163" s="122">
        <v>-1517</v>
      </c>
      <c r="H163" s="122">
        <v>0</v>
      </c>
      <c r="I163" s="122">
        <v>0</v>
      </c>
      <c r="J163" s="558">
        <v>-9.7589949353091416</v>
      </c>
      <c r="K163" s="122"/>
      <c r="L163" s="122">
        <v>6441.2410050646913</v>
      </c>
      <c r="M163" s="122">
        <v>252638355</v>
      </c>
      <c r="N163" s="122">
        <f t="shared" si="6"/>
        <v>62</v>
      </c>
      <c r="O163" s="559" t="str">
        <f t="shared" si="7"/>
        <v>Lidköping</v>
      </c>
      <c r="P163" s="560">
        <f t="shared" si="8"/>
        <v>6441.2410050646913</v>
      </c>
    </row>
    <row r="164" spans="1:16" x14ac:dyDescent="0.2">
      <c r="A164" s="555" t="s">
        <v>1156</v>
      </c>
      <c r="B164" s="556" t="s">
        <v>971</v>
      </c>
      <c r="C164" s="271" t="s">
        <v>522</v>
      </c>
      <c r="D164" s="271" t="s">
        <v>522</v>
      </c>
      <c r="E164" s="292">
        <v>13657</v>
      </c>
      <c r="F164" s="122">
        <v>11235</v>
      </c>
      <c r="G164" s="122">
        <v>-893</v>
      </c>
      <c r="H164" s="122">
        <v>0</v>
      </c>
      <c r="I164" s="122">
        <v>0</v>
      </c>
      <c r="J164" s="558">
        <v>-9.7589949353091416</v>
      </c>
      <c r="K164" s="122"/>
      <c r="L164" s="122">
        <v>10332.24100506469</v>
      </c>
      <c r="M164" s="122">
        <v>141107415</v>
      </c>
      <c r="N164" s="122">
        <f t="shared" si="6"/>
        <v>133</v>
      </c>
      <c r="O164" s="559" t="str">
        <f t="shared" si="7"/>
        <v>Lilla Edet</v>
      </c>
      <c r="P164" s="560">
        <f t="shared" si="8"/>
        <v>10332.24100506469</v>
      </c>
    </row>
    <row r="165" spans="1:16" x14ac:dyDescent="0.2">
      <c r="A165" s="555" t="s">
        <v>1156</v>
      </c>
      <c r="B165" s="556" t="s">
        <v>982</v>
      </c>
      <c r="C165" s="271" t="s">
        <v>523</v>
      </c>
      <c r="D165" s="271" t="s">
        <v>523</v>
      </c>
      <c r="E165" s="292">
        <v>14548</v>
      </c>
      <c r="F165" s="122">
        <v>8280</v>
      </c>
      <c r="G165" s="122">
        <v>-462</v>
      </c>
      <c r="H165" s="122">
        <v>0</v>
      </c>
      <c r="I165" s="122">
        <v>0</v>
      </c>
      <c r="J165" s="558">
        <v>-9.7589949353091416</v>
      </c>
      <c r="K165" s="122"/>
      <c r="L165" s="122">
        <v>7808.2410050646913</v>
      </c>
      <c r="M165" s="122">
        <v>113594290</v>
      </c>
      <c r="N165" s="122">
        <f t="shared" si="6"/>
        <v>81</v>
      </c>
      <c r="O165" s="559" t="str">
        <f t="shared" si="7"/>
        <v>Lysekil</v>
      </c>
      <c r="P165" s="560">
        <f t="shared" si="8"/>
        <v>7808.2410050646913</v>
      </c>
    </row>
    <row r="166" spans="1:16" x14ac:dyDescent="0.2">
      <c r="A166" s="555" t="s">
        <v>1156</v>
      </c>
      <c r="B166" s="556" t="s">
        <v>986</v>
      </c>
      <c r="C166" s="271" t="s">
        <v>524</v>
      </c>
      <c r="D166" s="271" t="s">
        <v>524</v>
      </c>
      <c r="E166" s="292">
        <v>24219</v>
      </c>
      <c r="F166" s="122">
        <v>10279</v>
      </c>
      <c r="G166" s="122">
        <v>-1558</v>
      </c>
      <c r="H166" s="122">
        <v>0</v>
      </c>
      <c r="I166" s="122">
        <v>0</v>
      </c>
      <c r="J166" s="558">
        <v>-9.7589949353091416</v>
      </c>
      <c r="K166" s="122"/>
      <c r="L166" s="122">
        <v>8711.2410050646904</v>
      </c>
      <c r="M166" s="122">
        <v>210977546</v>
      </c>
      <c r="N166" s="122">
        <f t="shared" si="6"/>
        <v>96</v>
      </c>
      <c r="O166" s="559" t="str">
        <f t="shared" si="7"/>
        <v>Mariestad</v>
      </c>
      <c r="P166" s="560">
        <f t="shared" si="8"/>
        <v>8711.2410050646904</v>
      </c>
    </row>
    <row r="167" spans="1:16" x14ac:dyDescent="0.2">
      <c r="A167" s="555" t="s">
        <v>1156</v>
      </c>
      <c r="B167" s="556" t="s">
        <v>987</v>
      </c>
      <c r="C167" s="271" t="s">
        <v>525</v>
      </c>
      <c r="D167" s="271" t="s">
        <v>525</v>
      </c>
      <c r="E167" s="292">
        <v>34116</v>
      </c>
      <c r="F167" s="122">
        <v>10053</v>
      </c>
      <c r="G167" s="122">
        <v>813</v>
      </c>
      <c r="H167" s="122">
        <v>0</v>
      </c>
      <c r="I167" s="122">
        <v>0</v>
      </c>
      <c r="J167" s="558">
        <v>-9.7589949353091416</v>
      </c>
      <c r="K167" s="122"/>
      <c r="L167" s="122">
        <v>10856.24100506469</v>
      </c>
      <c r="M167" s="122">
        <v>370371518</v>
      </c>
      <c r="N167" s="122">
        <f t="shared" si="6"/>
        <v>155</v>
      </c>
      <c r="O167" s="559" t="str">
        <f t="shared" si="7"/>
        <v>Mark</v>
      </c>
      <c r="P167" s="560">
        <f t="shared" si="8"/>
        <v>10856.24100506469</v>
      </c>
    </row>
    <row r="168" spans="1:16" x14ac:dyDescent="0.2">
      <c r="A168" s="555" t="s">
        <v>1156</v>
      </c>
      <c r="B168" s="556" t="s">
        <v>989</v>
      </c>
      <c r="C168" s="271" t="s">
        <v>526</v>
      </c>
      <c r="D168" s="271" t="s">
        <v>526</v>
      </c>
      <c r="E168" s="292">
        <v>9266</v>
      </c>
      <c r="F168" s="122">
        <v>15999</v>
      </c>
      <c r="G168" s="122">
        <v>1742</v>
      </c>
      <c r="H168" s="122">
        <v>0</v>
      </c>
      <c r="I168" s="122">
        <v>0</v>
      </c>
      <c r="J168" s="558">
        <v>-9.7589949353091416</v>
      </c>
      <c r="K168" s="122"/>
      <c r="L168" s="122">
        <v>17731.24100506469</v>
      </c>
      <c r="M168" s="122">
        <v>164297679</v>
      </c>
      <c r="N168" s="122">
        <f t="shared" si="6"/>
        <v>262</v>
      </c>
      <c r="O168" s="559" t="str">
        <f t="shared" si="7"/>
        <v>Mellerud</v>
      </c>
      <c r="P168" s="560">
        <f t="shared" si="8"/>
        <v>17731.24100506469</v>
      </c>
    </row>
    <row r="169" spans="1:16" x14ac:dyDescent="0.2">
      <c r="A169" s="555" t="s">
        <v>1156</v>
      </c>
      <c r="B169" s="556" t="s">
        <v>994</v>
      </c>
      <c r="C169" s="271" t="s">
        <v>527</v>
      </c>
      <c r="D169" s="271" t="s">
        <v>527</v>
      </c>
      <c r="E169" s="292">
        <v>10360</v>
      </c>
      <c r="F169" s="122">
        <v>12381</v>
      </c>
      <c r="G169" s="122">
        <v>1287</v>
      </c>
      <c r="H169" s="122">
        <v>0</v>
      </c>
      <c r="I169" s="122">
        <v>0</v>
      </c>
      <c r="J169" s="558">
        <v>-9.7589949353091416</v>
      </c>
      <c r="K169" s="122"/>
      <c r="L169" s="122">
        <v>13658.24100506469</v>
      </c>
      <c r="M169" s="122">
        <v>141499377</v>
      </c>
      <c r="N169" s="122">
        <f t="shared" si="6"/>
        <v>205</v>
      </c>
      <c r="O169" s="559" t="str">
        <f t="shared" si="7"/>
        <v>Munkedal</v>
      </c>
      <c r="P169" s="560">
        <f t="shared" si="8"/>
        <v>13658.24100506469</v>
      </c>
    </row>
    <row r="170" spans="1:16" x14ac:dyDescent="0.2">
      <c r="A170" s="555" t="s">
        <v>1156</v>
      </c>
      <c r="B170" s="556" t="s">
        <v>996</v>
      </c>
      <c r="C170" s="271" t="s">
        <v>528</v>
      </c>
      <c r="D170" s="271" t="s">
        <v>528</v>
      </c>
      <c r="E170" s="292">
        <v>64183</v>
      </c>
      <c r="F170" s="122">
        <v>1570</v>
      </c>
      <c r="G170" s="122">
        <v>-157</v>
      </c>
      <c r="H170" s="122">
        <v>0</v>
      </c>
      <c r="I170" s="122">
        <v>0</v>
      </c>
      <c r="J170" s="558">
        <v>-9.7589949353091416</v>
      </c>
      <c r="K170" s="122"/>
      <c r="L170" s="122">
        <v>1403.2410050646909</v>
      </c>
      <c r="M170" s="122">
        <v>90064217</v>
      </c>
      <c r="N170" s="122">
        <f t="shared" si="6"/>
        <v>15</v>
      </c>
      <c r="O170" s="559" t="str">
        <f t="shared" si="7"/>
        <v>Mölndal</v>
      </c>
      <c r="P170" s="560">
        <f t="shared" si="8"/>
        <v>1403.2410050646909</v>
      </c>
    </row>
    <row r="171" spans="1:16" x14ac:dyDescent="0.2">
      <c r="A171" s="555" t="s">
        <v>1156</v>
      </c>
      <c r="B171" s="556" t="s">
        <v>1015</v>
      </c>
      <c r="C171" s="271" t="s">
        <v>529</v>
      </c>
      <c r="D171" s="271" t="s">
        <v>529</v>
      </c>
      <c r="E171" s="292">
        <v>15076</v>
      </c>
      <c r="F171" s="122">
        <v>6873</v>
      </c>
      <c r="G171" s="122">
        <v>-1688</v>
      </c>
      <c r="H171" s="122">
        <v>0</v>
      </c>
      <c r="I171" s="122">
        <v>0</v>
      </c>
      <c r="J171" s="558">
        <v>-9.7589949353091416</v>
      </c>
      <c r="K171" s="122"/>
      <c r="L171" s="122">
        <v>5175.2410050646913</v>
      </c>
      <c r="M171" s="122">
        <v>78021933</v>
      </c>
      <c r="N171" s="122">
        <f t="shared" si="6"/>
        <v>48</v>
      </c>
      <c r="O171" s="559" t="str">
        <f t="shared" si="7"/>
        <v>Orust</v>
      </c>
      <c r="P171" s="560">
        <f t="shared" si="8"/>
        <v>5175.2410050646913</v>
      </c>
    </row>
    <row r="172" spans="1:16" x14ac:dyDescent="0.2">
      <c r="A172" s="555" t="s">
        <v>1156</v>
      </c>
      <c r="B172" s="556" t="s">
        <v>1021</v>
      </c>
      <c r="C172" s="271" t="s">
        <v>530</v>
      </c>
      <c r="D172" s="271" t="s">
        <v>530</v>
      </c>
      <c r="E172" s="292">
        <v>37264</v>
      </c>
      <c r="F172" s="122">
        <v>2049</v>
      </c>
      <c r="G172" s="122">
        <v>1014</v>
      </c>
      <c r="H172" s="122">
        <v>0</v>
      </c>
      <c r="I172" s="122">
        <v>0</v>
      </c>
      <c r="J172" s="558">
        <v>-9.7589949353091416</v>
      </c>
      <c r="K172" s="122"/>
      <c r="L172" s="122">
        <v>3053.2410050646909</v>
      </c>
      <c r="M172" s="122">
        <v>113775973</v>
      </c>
      <c r="N172" s="122">
        <f t="shared" si="6"/>
        <v>29</v>
      </c>
      <c r="O172" s="559" t="str">
        <f t="shared" si="7"/>
        <v>Partille</v>
      </c>
      <c r="P172" s="560">
        <f t="shared" si="8"/>
        <v>3053.2410050646909</v>
      </c>
    </row>
    <row r="173" spans="1:16" x14ac:dyDescent="0.2">
      <c r="A173" s="555" t="s">
        <v>1156</v>
      </c>
      <c r="B173" s="556" t="s">
        <v>1034</v>
      </c>
      <c r="C173" s="271" t="s">
        <v>531</v>
      </c>
      <c r="D173" s="271" t="s">
        <v>531</v>
      </c>
      <c r="E173" s="292">
        <v>18974</v>
      </c>
      <c r="F173" s="122">
        <v>10102</v>
      </c>
      <c r="G173" s="122">
        <v>-418</v>
      </c>
      <c r="H173" s="122">
        <v>0</v>
      </c>
      <c r="I173" s="122">
        <v>0</v>
      </c>
      <c r="J173" s="558">
        <v>-9.7589949353091416</v>
      </c>
      <c r="K173" s="122"/>
      <c r="L173" s="122">
        <v>9674.2410050646904</v>
      </c>
      <c r="M173" s="122">
        <v>183559049</v>
      </c>
      <c r="N173" s="122">
        <f t="shared" si="6"/>
        <v>120</v>
      </c>
      <c r="O173" s="559" t="str">
        <f t="shared" si="7"/>
        <v>Skara</v>
      </c>
      <c r="P173" s="560">
        <f t="shared" si="8"/>
        <v>9674.2410050646904</v>
      </c>
    </row>
    <row r="174" spans="1:16" x14ac:dyDescent="0.2">
      <c r="A174" s="555" t="s">
        <v>1156</v>
      </c>
      <c r="B174" s="556" t="s">
        <v>1038</v>
      </c>
      <c r="C174" s="271" t="s">
        <v>532</v>
      </c>
      <c r="D174" s="271" t="s">
        <v>532</v>
      </c>
      <c r="E174" s="292">
        <v>54019</v>
      </c>
      <c r="F174" s="122">
        <v>6605</v>
      </c>
      <c r="G174" s="122">
        <v>-3465</v>
      </c>
      <c r="H174" s="122">
        <v>0</v>
      </c>
      <c r="I174" s="122">
        <v>0</v>
      </c>
      <c r="J174" s="558">
        <v>-9.7589949353091416</v>
      </c>
      <c r="K174" s="122"/>
      <c r="L174" s="122">
        <v>3130.2410050646909</v>
      </c>
      <c r="M174" s="122">
        <v>169092489</v>
      </c>
      <c r="N174" s="122">
        <f t="shared" si="6"/>
        <v>32</v>
      </c>
      <c r="O174" s="559" t="str">
        <f t="shared" si="7"/>
        <v>Skövde</v>
      </c>
      <c r="P174" s="560">
        <f t="shared" si="8"/>
        <v>3130.2410050646909</v>
      </c>
    </row>
    <row r="175" spans="1:16" x14ac:dyDescent="0.2">
      <c r="A175" s="555" t="s">
        <v>1156</v>
      </c>
      <c r="B175" s="556" t="s">
        <v>1044</v>
      </c>
      <c r="C175" s="271" t="s">
        <v>533</v>
      </c>
      <c r="D175" s="271" t="s">
        <v>533</v>
      </c>
      <c r="E175" s="292">
        <v>9088</v>
      </c>
      <c r="F175" s="122">
        <v>5319</v>
      </c>
      <c r="G175" s="122">
        <v>-1450</v>
      </c>
      <c r="H175" s="122">
        <v>0</v>
      </c>
      <c r="I175" s="122">
        <v>0</v>
      </c>
      <c r="J175" s="558">
        <v>-9.7589949353091416</v>
      </c>
      <c r="K175" s="122"/>
      <c r="L175" s="122">
        <v>3859.2410050646909</v>
      </c>
      <c r="M175" s="122">
        <v>35072782</v>
      </c>
      <c r="N175" s="122">
        <f t="shared" si="6"/>
        <v>35</v>
      </c>
      <c r="O175" s="559" t="str">
        <f t="shared" si="7"/>
        <v>Sotenäs</v>
      </c>
      <c r="P175" s="560">
        <f t="shared" si="8"/>
        <v>3859.2410050646909</v>
      </c>
    </row>
    <row r="176" spans="1:16" x14ac:dyDescent="0.2">
      <c r="A176" s="555" t="s">
        <v>1156</v>
      </c>
      <c r="B176" s="556" t="s">
        <v>1046</v>
      </c>
      <c r="C176" s="271" t="s">
        <v>534</v>
      </c>
      <c r="D176" s="271" t="s">
        <v>534</v>
      </c>
      <c r="E176" s="292">
        <v>25735</v>
      </c>
      <c r="F176" s="122">
        <v>2618</v>
      </c>
      <c r="G176" s="122">
        <v>65</v>
      </c>
      <c r="H176" s="122">
        <v>0</v>
      </c>
      <c r="I176" s="122">
        <v>0</v>
      </c>
      <c r="J176" s="558">
        <v>-9.7589949353091416</v>
      </c>
      <c r="K176" s="122"/>
      <c r="L176" s="122">
        <v>2673.2410050646909</v>
      </c>
      <c r="M176" s="122">
        <v>68795857</v>
      </c>
      <c r="N176" s="122">
        <f t="shared" si="6"/>
        <v>27</v>
      </c>
      <c r="O176" s="559" t="str">
        <f t="shared" si="7"/>
        <v>Stenungsund</v>
      </c>
      <c r="P176" s="560">
        <f t="shared" si="8"/>
        <v>2673.2410050646909</v>
      </c>
    </row>
    <row r="177" spans="1:16" x14ac:dyDescent="0.2">
      <c r="A177" s="555" t="s">
        <v>1156</v>
      </c>
      <c r="B177" s="556" t="s">
        <v>1051</v>
      </c>
      <c r="C177" s="271" t="s">
        <v>535</v>
      </c>
      <c r="D177" s="271" t="s">
        <v>535</v>
      </c>
      <c r="E177" s="292">
        <v>13045</v>
      </c>
      <c r="F177" s="122">
        <v>13434</v>
      </c>
      <c r="G177" s="122">
        <v>-1874</v>
      </c>
      <c r="H177" s="122">
        <v>783</v>
      </c>
      <c r="I177" s="122">
        <v>0</v>
      </c>
      <c r="J177" s="558">
        <v>-9.7589949353091416</v>
      </c>
      <c r="K177" s="122"/>
      <c r="L177" s="122">
        <v>12333.24100506469</v>
      </c>
      <c r="M177" s="122">
        <v>160887129</v>
      </c>
      <c r="N177" s="122">
        <f t="shared" si="6"/>
        <v>187</v>
      </c>
      <c r="O177" s="559" t="str">
        <f t="shared" si="7"/>
        <v>Strömstad</v>
      </c>
      <c r="P177" s="560">
        <f t="shared" si="8"/>
        <v>12333.24100506469</v>
      </c>
    </row>
    <row r="178" spans="1:16" x14ac:dyDescent="0.2">
      <c r="A178" s="555" t="s">
        <v>1156</v>
      </c>
      <c r="B178" s="556" t="s">
        <v>1059</v>
      </c>
      <c r="C178" s="271" t="s">
        <v>536</v>
      </c>
      <c r="D178" s="271" t="s">
        <v>536</v>
      </c>
      <c r="E178" s="292">
        <v>10685</v>
      </c>
      <c r="F178" s="122">
        <v>13118</v>
      </c>
      <c r="G178" s="122">
        <v>869</v>
      </c>
      <c r="H178" s="122">
        <v>0</v>
      </c>
      <c r="I178" s="122">
        <v>0</v>
      </c>
      <c r="J178" s="558">
        <v>-9.7589949353091416</v>
      </c>
      <c r="K178" s="122"/>
      <c r="L178" s="122">
        <v>13977.24100506469</v>
      </c>
      <c r="M178" s="122">
        <v>149346820</v>
      </c>
      <c r="N178" s="122">
        <f t="shared" si="6"/>
        <v>208</v>
      </c>
      <c r="O178" s="559" t="str">
        <f t="shared" si="7"/>
        <v>Svenljunga</v>
      </c>
      <c r="P178" s="560">
        <f t="shared" si="8"/>
        <v>13977.24100506469</v>
      </c>
    </row>
    <row r="179" spans="1:16" x14ac:dyDescent="0.2">
      <c r="A179" s="555" t="s">
        <v>1156</v>
      </c>
      <c r="B179" s="556" t="s">
        <v>1067</v>
      </c>
      <c r="C179" s="271" t="s">
        <v>537</v>
      </c>
      <c r="D179" s="271" t="s">
        <v>537</v>
      </c>
      <c r="E179" s="292">
        <v>12574</v>
      </c>
      <c r="F179" s="122">
        <v>11001</v>
      </c>
      <c r="G179" s="122">
        <v>-1360</v>
      </c>
      <c r="H179" s="122">
        <v>0</v>
      </c>
      <c r="I179" s="122">
        <v>0</v>
      </c>
      <c r="J179" s="558">
        <v>-9.7589949353091416</v>
      </c>
      <c r="K179" s="122"/>
      <c r="L179" s="122">
        <v>9631.2410050646904</v>
      </c>
      <c r="M179" s="122">
        <v>121103224</v>
      </c>
      <c r="N179" s="122">
        <f t="shared" si="6"/>
        <v>118</v>
      </c>
      <c r="O179" s="559" t="str">
        <f t="shared" si="7"/>
        <v>Tanum</v>
      </c>
      <c r="P179" s="560">
        <f t="shared" si="8"/>
        <v>9631.2410050646904</v>
      </c>
    </row>
    <row r="180" spans="1:16" x14ac:dyDescent="0.2">
      <c r="A180" s="555" t="s">
        <v>1156</v>
      </c>
      <c r="B180" s="556" t="s">
        <v>1068</v>
      </c>
      <c r="C180" s="271" t="s">
        <v>538</v>
      </c>
      <c r="D180" s="271" t="s">
        <v>538</v>
      </c>
      <c r="E180" s="292">
        <v>11074</v>
      </c>
      <c r="F180" s="122">
        <v>12924</v>
      </c>
      <c r="G180" s="122">
        <v>761</v>
      </c>
      <c r="H180" s="122">
        <v>0</v>
      </c>
      <c r="I180" s="122">
        <v>0</v>
      </c>
      <c r="J180" s="558">
        <v>-9.7589949353091416</v>
      </c>
      <c r="K180" s="122"/>
      <c r="L180" s="122">
        <v>13675.24100506469</v>
      </c>
      <c r="M180" s="122">
        <v>151439619</v>
      </c>
      <c r="N180" s="122">
        <f t="shared" si="6"/>
        <v>206</v>
      </c>
      <c r="O180" s="559" t="str">
        <f t="shared" si="7"/>
        <v>Tibro</v>
      </c>
      <c r="P180" s="560">
        <f t="shared" si="8"/>
        <v>13675.24100506469</v>
      </c>
    </row>
    <row r="181" spans="1:16" x14ac:dyDescent="0.2">
      <c r="A181" s="555" t="s">
        <v>1156</v>
      </c>
      <c r="B181" s="556" t="s">
        <v>1069</v>
      </c>
      <c r="C181" s="271" t="s">
        <v>539</v>
      </c>
      <c r="D181" s="271" t="s">
        <v>539</v>
      </c>
      <c r="E181" s="292">
        <v>12786</v>
      </c>
      <c r="F181" s="122">
        <v>11775</v>
      </c>
      <c r="G181" s="122">
        <v>-1120</v>
      </c>
      <c r="H181" s="122">
        <v>0</v>
      </c>
      <c r="I181" s="122">
        <v>0</v>
      </c>
      <c r="J181" s="558">
        <v>-9.7589949353091416</v>
      </c>
      <c r="K181" s="122"/>
      <c r="L181" s="122">
        <v>10645.24100506469</v>
      </c>
      <c r="M181" s="122">
        <v>136110051</v>
      </c>
      <c r="N181" s="122">
        <f t="shared" si="6"/>
        <v>144</v>
      </c>
      <c r="O181" s="559" t="str">
        <f t="shared" si="7"/>
        <v>Tidaholm</v>
      </c>
      <c r="P181" s="560">
        <f t="shared" si="8"/>
        <v>10645.24100506469</v>
      </c>
    </row>
    <row r="182" spans="1:16" x14ac:dyDescent="0.2">
      <c r="A182" s="555" t="s">
        <v>1156</v>
      </c>
      <c r="B182" s="556" t="s">
        <v>1073</v>
      </c>
      <c r="C182" s="271" t="s">
        <v>540</v>
      </c>
      <c r="D182" s="271" t="s">
        <v>540</v>
      </c>
      <c r="E182" s="292">
        <v>15552</v>
      </c>
      <c r="F182" s="122">
        <v>2418</v>
      </c>
      <c r="G182" s="122">
        <v>-2311</v>
      </c>
      <c r="H182" s="122">
        <v>0</v>
      </c>
      <c r="I182" s="122">
        <v>0</v>
      </c>
      <c r="J182" s="558">
        <v>-9.7589949353091416</v>
      </c>
      <c r="K182" s="122"/>
      <c r="L182" s="122">
        <v>97.241005064690853</v>
      </c>
      <c r="M182" s="122">
        <v>1512292</v>
      </c>
      <c r="N182" s="122">
        <f t="shared" si="6"/>
        <v>12</v>
      </c>
      <c r="O182" s="559" t="str">
        <f t="shared" si="7"/>
        <v>Tjörn</v>
      </c>
      <c r="P182" s="560">
        <f t="shared" si="8"/>
        <v>97.241005064690853</v>
      </c>
    </row>
    <row r="183" spans="1:16" x14ac:dyDescent="0.2">
      <c r="A183" s="555" t="s">
        <v>1156</v>
      </c>
      <c r="B183" s="556" t="s">
        <v>1077</v>
      </c>
      <c r="C183" s="271" t="s">
        <v>541</v>
      </c>
      <c r="D183" s="271" t="s">
        <v>541</v>
      </c>
      <c r="E183" s="292">
        <v>11773</v>
      </c>
      <c r="F183" s="122">
        <v>10234</v>
      </c>
      <c r="G183" s="122">
        <v>1124</v>
      </c>
      <c r="H183" s="122">
        <v>0</v>
      </c>
      <c r="I183" s="122">
        <v>0</v>
      </c>
      <c r="J183" s="558">
        <v>-9.7589949353091416</v>
      </c>
      <c r="K183" s="122"/>
      <c r="L183" s="122">
        <v>11348.24100506469</v>
      </c>
      <c r="M183" s="122">
        <v>133602841</v>
      </c>
      <c r="N183" s="122">
        <f t="shared" si="6"/>
        <v>166</v>
      </c>
      <c r="O183" s="559" t="str">
        <f t="shared" si="7"/>
        <v>Tranemo</v>
      </c>
      <c r="P183" s="560">
        <f t="shared" si="8"/>
        <v>11348.24100506469</v>
      </c>
    </row>
    <row r="184" spans="1:16" x14ac:dyDescent="0.2">
      <c r="A184" s="555" t="s">
        <v>1156</v>
      </c>
      <c r="B184" s="556" t="s">
        <v>1080</v>
      </c>
      <c r="C184" s="271" t="s">
        <v>542</v>
      </c>
      <c r="D184" s="271" t="s">
        <v>542</v>
      </c>
      <c r="E184" s="292">
        <v>57688</v>
      </c>
      <c r="F184" s="122">
        <v>9737</v>
      </c>
      <c r="G184" s="122">
        <v>1130</v>
      </c>
      <c r="H184" s="122">
        <v>0</v>
      </c>
      <c r="I184" s="122">
        <v>0</v>
      </c>
      <c r="J184" s="558">
        <v>-9.7589949353091416</v>
      </c>
      <c r="K184" s="122"/>
      <c r="L184" s="122">
        <v>10857.24100506469</v>
      </c>
      <c r="M184" s="122">
        <v>626332519</v>
      </c>
      <c r="N184" s="122">
        <f t="shared" si="6"/>
        <v>156</v>
      </c>
      <c r="O184" s="559" t="str">
        <f t="shared" si="7"/>
        <v>Trollhättan</v>
      </c>
      <c r="P184" s="560">
        <f t="shared" si="8"/>
        <v>10857.24100506469</v>
      </c>
    </row>
    <row r="185" spans="1:16" x14ac:dyDescent="0.2">
      <c r="A185" s="555" t="s">
        <v>1156</v>
      </c>
      <c r="B185" s="556" t="s">
        <v>1084</v>
      </c>
      <c r="C185" s="271" t="s">
        <v>543</v>
      </c>
      <c r="D185" s="271" t="s">
        <v>543</v>
      </c>
      <c r="E185" s="292">
        <v>9398</v>
      </c>
      <c r="F185" s="122">
        <v>14378</v>
      </c>
      <c r="G185" s="122">
        <v>259</v>
      </c>
      <c r="H185" s="122">
        <v>0</v>
      </c>
      <c r="I185" s="122">
        <v>0</v>
      </c>
      <c r="J185" s="558">
        <v>-9.7589949353091416</v>
      </c>
      <c r="K185" s="122"/>
      <c r="L185" s="122">
        <v>14627.24100506469</v>
      </c>
      <c r="M185" s="122">
        <v>137466811</v>
      </c>
      <c r="N185" s="122">
        <f t="shared" si="6"/>
        <v>224</v>
      </c>
      <c r="O185" s="559" t="str">
        <f t="shared" si="7"/>
        <v>Töreboda</v>
      </c>
      <c r="P185" s="560">
        <f t="shared" si="8"/>
        <v>14627.24100506469</v>
      </c>
    </row>
    <row r="186" spans="1:16" x14ac:dyDescent="0.2">
      <c r="A186" s="555" t="s">
        <v>1156</v>
      </c>
      <c r="B186" s="556" t="s">
        <v>1085</v>
      </c>
      <c r="C186" s="271" t="s">
        <v>544</v>
      </c>
      <c r="D186" s="271" t="s">
        <v>544</v>
      </c>
      <c r="E186" s="292">
        <v>55087</v>
      </c>
      <c r="F186" s="122">
        <v>9729</v>
      </c>
      <c r="G186" s="122">
        <v>260</v>
      </c>
      <c r="H186" s="122">
        <v>0</v>
      </c>
      <c r="I186" s="122">
        <v>0</v>
      </c>
      <c r="J186" s="558">
        <v>-9.7589949353091416</v>
      </c>
      <c r="K186" s="122"/>
      <c r="L186" s="122">
        <v>9979.2410050646904</v>
      </c>
      <c r="M186" s="122">
        <v>549726449</v>
      </c>
      <c r="N186" s="122">
        <f t="shared" si="6"/>
        <v>130</v>
      </c>
      <c r="O186" s="559" t="str">
        <f t="shared" si="7"/>
        <v>Uddevalla</v>
      </c>
      <c r="P186" s="560">
        <f t="shared" si="8"/>
        <v>9979.2410050646904</v>
      </c>
    </row>
    <row r="187" spans="1:16" x14ac:dyDescent="0.2">
      <c r="A187" s="555" t="s">
        <v>1156</v>
      </c>
      <c r="B187" s="556" t="s">
        <v>1086</v>
      </c>
      <c r="C187" s="271" t="s">
        <v>545</v>
      </c>
      <c r="D187" s="271" t="s">
        <v>545</v>
      </c>
      <c r="E187" s="292">
        <v>23796</v>
      </c>
      <c r="F187" s="122">
        <v>10016</v>
      </c>
      <c r="G187" s="122">
        <v>425</v>
      </c>
      <c r="H187" s="122">
        <v>0</v>
      </c>
      <c r="I187" s="122">
        <v>0</v>
      </c>
      <c r="J187" s="558">
        <v>-9.7589949353091416</v>
      </c>
      <c r="K187" s="122"/>
      <c r="L187" s="122">
        <v>10431.24100506469</v>
      </c>
      <c r="M187" s="122">
        <v>248221811</v>
      </c>
      <c r="N187" s="122">
        <f t="shared" si="6"/>
        <v>138</v>
      </c>
      <c r="O187" s="559" t="str">
        <f t="shared" si="7"/>
        <v>Ulricehamn</v>
      </c>
      <c r="P187" s="560">
        <f t="shared" si="8"/>
        <v>10431.24100506469</v>
      </c>
    </row>
    <row r="188" spans="1:16" x14ac:dyDescent="0.2">
      <c r="A188" s="555" t="s">
        <v>1156</v>
      </c>
      <c r="B188" s="556" t="s">
        <v>1097</v>
      </c>
      <c r="C188" s="271" t="s">
        <v>546</v>
      </c>
      <c r="D188" s="271" t="s">
        <v>546</v>
      </c>
      <c r="E188" s="292">
        <v>15762</v>
      </c>
      <c r="F188" s="122">
        <v>11645</v>
      </c>
      <c r="G188" s="122">
        <v>-96</v>
      </c>
      <c r="H188" s="122">
        <v>0</v>
      </c>
      <c r="I188" s="122">
        <v>0</v>
      </c>
      <c r="J188" s="558">
        <v>-9.7589949353091416</v>
      </c>
      <c r="K188" s="122"/>
      <c r="L188" s="122">
        <v>11539.24100506469</v>
      </c>
      <c r="M188" s="122">
        <v>181881517</v>
      </c>
      <c r="N188" s="122">
        <f t="shared" si="6"/>
        <v>170</v>
      </c>
      <c r="O188" s="559" t="str">
        <f t="shared" si="7"/>
        <v>Vara</v>
      </c>
      <c r="P188" s="560">
        <f t="shared" si="8"/>
        <v>11539.24100506469</v>
      </c>
    </row>
    <row r="189" spans="1:16" x14ac:dyDescent="0.2">
      <c r="A189" s="555" t="s">
        <v>1156</v>
      </c>
      <c r="B189" s="556" t="s">
        <v>1106</v>
      </c>
      <c r="C189" s="271" t="s">
        <v>547</v>
      </c>
      <c r="D189" s="271" t="s">
        <v>547</v>
      </c>
      <c r="E189" s="292">
        <v>11271</v>
      </c>
      <c r="F189" s="122">
        <v>10708</v>
      </c>
      <c r="G189" s="122">
        <v>-744</v>
      </c>
      <c r="H189" s="122">
        <v>0</v>
      </c>
      <c r="I189" s="122">
        <v>0</v>
      </c>
      <c r="J189" s="558">
        <v>-9.7589949353091416</v>
      </c>
      <c r="K189" s="122"/>
      <c r="L189" s="122">
        <v>9954.2410050646904</v>
      </c>
      <c r="M189" s="122">
        <v>112194250</v>
      </c>
      <c r="N189" s="122">
        <f t="shared" si="6"/>
        <v>126</v>
      </c>
      <c r="O189" s="559" t="str">
        <f t="shared" si="7"/>
        <v>Vårgårda</v>
      </c>
      <c r="P189" s="560">
        <f t="shared" si="8"/>
        <v>9954.2410050646904</v>
      </c>
    </row>
    <row r="190" spans="1:16" x14ac:dyDescent="0.2">
      <c r="A190" s="555" t="s">
        <v>1156</v>
      </c>
      <c r="B190" s="556" t="s">
        <v>1107</v>
      </c>
      <c r="C190" s="271" t="s">
        <v>548</v>
      </c>
      <c r="D190" s="271" t="s">
        <v>548</v>
      </c>
      <c r="E190" s="292">
        <v>38873</v>
      </c>
      <c r="F190" s="122">
        <v>10686</v>
      </c>
      <c r="G190" s="122">
        <v>586</v>
      </c>
      <c r="H190" s="122">
        <v>0</v>
      </c>
      <c r="I190" s="122">
        <v>0</v>
      </c>
      <c r="J190" s="558">
        <v>-9.7589949353091416</v>
      </c>
      <c r="K190" s="122"/>
      <c r="L190" s="122">
        <v>11262.24100506469</v>
      </c>
      <c r="M190" s="122">
        <v>437797095</v>
      </c>
      <c r="N190" s="122">
        <f t="shared" si="6"/>
        <v>161</v>
      </c>
      <c r="O190" s="559" t="str">
        <f t="shared" si="7"/>
        <v>Vänersborg</v>
      </c>
      <c r="P190" s="560">
        <f t="shared" si="8"/>
        <v>11262.24100506469</v>
      </c>
    </row>
    <row r="191" spans="1:16" x14ac:dyDescent="0.2">
      <c r="A191" s="555" t="s">
        <v>1156</v>
      </c>
      <c r="B191" s="556" t="s">
        <v>1116</v>
      </c>
      <c r="C191" s="271" t="s">
        <v>549</v>
      </c>
      <c r="D191" s="271" t="s">
        <v>549</v>
      </c>
      <c r="E191" s="292">
        <v>12753</v>
      </c>
      <c r="F191" s="122">
        <v>14479</v>
      </c>
      <c r="G191" s="122">
        <v>1683</v>
      </c>
      <c r="H191" s="122">
        <v>0</v>
      </c>
      <c r="I191" s="122">
        <v>0</v>
      </c>
      <c r="J191" s="558">
        <v>-9.7589949353091416</v>
      </c>
      <c r="K191" s="122"/>
      <c r="L191" s="122">
        <v>16152.24100506469</v>
      </c>
      <c r="M191" s="122">
        <v>205989530</v>
      </c>
      <c r="N191" s="122">
        <f t="shared" si="6"/>
        <v>248</v>
      </c>
      <c r="O191" s="559" t="str">
        <f t="shared" si="7"/>
        <v>Åmål</v>
      </c>
      <c r="P191" s="560">
        <f t="shared" si="8"/>
        <v>16152.24100506469</v>
      </c>
    </row>
    <row r="192" spans="1:16" x14ac:dyDescent="0.2">
      <c r="A192" s="555" t="s">
        <v>1156</v>
      </c>
      <c r="B192" s="556" t="s">
        <v>1128</v>
      </c>
      <c r="C192" s="271" t="s">
        <v>550</v>
      </c>
      <c r="D192" s="271" t="s">
        <v>550</v>
      </c>
      <c r="E192" s="292">
        <v>12733</v>
      </c>
      <c r="F192" s="122">
        <v>2530</v>
      </c>
      <c r="G192" s="122">
        <v>594</v>
      </c>
      <c r="H192" s="122">
        <v>0</v>
      </c>
      <c r="I192" s="122">
        <v>0</v>
      </c>
      <c r="J192" s="558">
        <v>-9.7589949353091416</v>
      </c>
      <c r="K192" s="122"/>
      <c r="L192" s="122">
        <v>3114.2410050646909</v>
      </c>
      <c r="M192" s="122">
        <v>39653631</v>
      </c>
      <c r="N192" s="122">
        <f t="shared" si="6"/>
        <v>31</v>
      </c>
      <c r="O192" s="559" t="str">
        <f t="shared" si="7"/>
        <v>Öckerö</v>
      </c>
      <c r="P192" s="560">
        <f t="shared" si="8"/>
        <v>3114.2410050646909</v>
      </c>
    </row>
    <row r="193" spans="1:16" ht="25.5" x14ac:dyDescent="0.2">
      <c r="A193" s="555" t="s">
        <v>1157</v>
      </c>
      <c r="B193" s="556" t="s">
        <v>856</v>
      </c>
      <c r="C193" s="557" t="s">
        <v>552</v>
      </c>
      <c r="D193" s="284" t="s">
        <v>715</v>
      </c>
      <c r="E193" s="292">
        <v>25975</v>
      </c>
      <c r="F193" s="122">
        <v>12653</v>
      </c>
      <c r="G193" s="122">
        <v>473</v>
      </c>
      <c r="H193" s="122">
        <v>0</v>
      </c>
      <c r="I193" s="122">
        <v>0</v>
      </c>
      <c r="J193" s="558">
        <v>-9.7589949353091416</v>
      </c>
      <c r="K193" s="122"/>
      <c r="L193" s="122">
        <v>13116.24100506469</v>
      </c>
      <c r="M193" s="122">
        <v>340694360</v>
      </c>
      <c r="N193" s="122">
        <f t="shared" si="6"/>
        <v>198</v>
      </c>
      <c r="O193" s="559" t="str">
        <f t="shared" si="7"/>
        <v>Arvika</v>
      </c>
      <c r="P193" s="560">
        <f t="shared" si="8"/>
        <v>13116.24100506469</v>
      </c>
    </row>
    <row r="194" spans="1:16" x14ac:dyDescent="0.2">
      <c r="A194" s="555" t="s">
        <v>1157</v>
      </c>
      <c r="B194" s="556" t="s">
        <v>879</v>
      </c>
      <c r="C194" s="271" t="s">
        <v>553</v>
      </c>
      <c r="D194" s="271" t="s">
        <v>553</v>
      </c>
      <c r="E194" s="292">
        <v>8507</v>
      </c>
      <c r="F194" s="122">
        <v>17888</v>
      </c>
      <c r="G194" s="122">
        <v>-20</v>
      </c>
      <c r="H194" s="122">
        <v>294</v>
      </c>
      <c r="I194" s="122">
        <v>0</v>
      </c>
      <c r="J194" s="558">
        <v>-9.7589949353091416</v>
      </c>
      <c r="K194" s="122"/>
      <c r="L194" s="122">
        <v>18152.24100506469</v>
      </c>
      <c r="M194" s="122">
        <v>154421114</v>
      </c>
      <c r="N194" s="122">
        <f t="shared" si="6"/>
        <v>265</v>
      </c>
      <c r="O194" s="559" t="str">
        <f t="shared" si="7"/>
        <v>Eda</v>
      </c>
      <c r="P194" s="560">
        <f t="shared" si="8"/>
        <v>18152.24100506469</v>
      </c>
    </row>
    <row r="195" spans="1:16" x14ac:dyDescent="0.2">
      <c r="A195" s="555" t="s">
        <v>1157</v>
      </c>
      <c r="B195" s="556" t="s">
        <v>891</v>
      </c>
      <c r="C195" s="271" t="s">
        <v>554</v>
      </c>
      <c r="D195" s="271" t="s">
        <v>554</v>
      </c>
      <c r="E195" s="292">
        <v>10872</v>
      </c>
      <c r="F195" s="122">
        <v>16464</v>
      </c>
      <c r="G195" s="122">
        <v>4947</v>
      </c>
      <c r="H195" s="122">
        <v>0</v>
      </c>
      <c r="I195" s="122">
        <v>0</v>
      </c>
      <c r="J195" s="558">
        <v>-9.7589949353091416</v>
      </c>
      <c r="K195" s="122"/>
      <c r="L195" s="122">
        <v>21401.24100506469</v>
      </c>
      <c r="M195" s="122">
        <v>232674292</v>
      </c>
      <c r="N195" s="122">
        <f t="shared" si="6"/>
        <v>277</v>
      </c>
      <c r="O195" s="559" t="str">
        <f t="shared" si="7"/>
        <v>Filipstad</v>
      </c>
      <c r="P195" s="560">
        <f t="shared" si="8"/>
        <v>21401.24100506469</v>
      </c>
    </row>
    <row r="196" spans="1:16" x14ac:dyDescent="0.2">
      <c r="A196" s="555" t="s">
        <v>1157</v>
      </c>
      <c r="B196" s="556" t="s">
        <v>894</v>
      </c>
      <c r="C196" s="271" t="s">
        <v>555</v>
      </c>
      <c r="D196" s="271" t="s">
        <v>555</v>
      </c>
      <c r="E196" s="292">
        <v>11445</v>
      </c>
      <c r="F196" s="122">
        <v>12644</v>
      </c>
      <c r="G196" s="122">
        <v>-155</v>
      </c>
      <c r="H196" s="122">
        <v>0</v>
      </c>
      <c r="I196" s="122">
        <v>0</v>
      </c>
      <c r="J196" s="558">
        <v>-9.7589949353091416</v>
      </c>
      <c r="K196" s="122"/>
      <c r="L196" s="122">
        <v>12479.24100506469</v>
      </c>
      <c r="M196" s="122">
        <v>142824913</v>
      </c>
      <c r="N196" s="122">
        <f t="shared" si="6"/>
        <v>190</v>
      </c>
      <c r="O196" s="559" t="str">
        <f t="shared" si="7"/>
        <v>Forshaga</v>
      </c>
      <c r="P196" s="560">
        <f t="shared" si="8"/>
        <v>12479.24100506469</v>
      </c>
    </row>
    <row r="197" spans="1:16" x14ac:dyDescent="0.2">
      <c r="A197" s="555" t="s">
        <v>1157</v>
      </c>
      <c r="B197" s="556" t="s">
        <v>901</v>
      </c>
      <c r="C197" s="271" t="s">
        <v>556</v>
      </c>
      <c r="D197" s="271" t="s">
        <v>556</v>
      </c>
      <c r="E197" s="292">
        <v>9038</v>
      </c>
      <c r="F197" s="122">
        <v>11904</v>
      </c>
      <c r="G197" s="122">
        <v>-460</v>
      </c>
      <c r="H197" s="122">
        <v>0</v>
      </c>
      <c r="I197" s="122">
        <v>0</v>
      </c>
      <c r="J197" s="558">
        <v>-9.7589949353091416</v>
      </c>
      <c r="K197" s="122"/>
      <c r="L197" s="122">
        <v>11434.24100506469</v>
      </c>
      <c r="M197" s="122">
        <v>103342670</v>
      </c>
      <c r="N197" s="122">
        <f t="shared" si="6"/>
        <v>168</v>
      </c>
      <c r="O197" s="559" t="str">
        <f t="shared" si="7"/>
        <v>Grums</v>
      </c>
      <c r="P197" s="560">
        <f t="shared" si="8"/>
        <v>11434.24100506469</v>
      </c>
    </row>
    <row r="198" spans="1:16" x14ac:dyDescent="0.2">
      <c r="A198" s="555" t="s">
        <v>1157</v>
      </c>
      <c r="B198" s="556" t="s">
        <v>909</v>
      </c>
      <c r="C198" s="271" t="s">
        <v>557</v>
      </c>
      <c r="D198" s="271" t="s">
        <v>557</v>
      </c>
      <c r="E198" s="292">
        <v>11831</v>
      </c>
      <c r="F198" s="122">
        <v>11803</v>
      </c>
      <c r="G198" s="122">
        <v>1092</v>
      </c>
      <c r="H198" s="122">
        <v>263</v>
      </c>
      <c r="I198" s="122">
        <v>0</v>
      </c>
      <c r="J198" s="558">
        <v>-9.7589949353091416</v>
      </c>
      <c r="K198" s="122"/>
      <c r="L198" s="122">
        <v>13148.24100506469</v>
      </c>
      <c r="M198" s="122">
        <v>155556839</v>
      </c>
      <c r="N198" s="122">
        <f t="shared" si="6"/>
        <v>200</v>
      </c>
      <c r="O198" s="559" t="str">
        <f t="shared" si="7"/>
        <v>Hagfors</v>
      </c>
      <c r="P198" s="560">
        <f t="shared" si="8"/>
        <v>13148.24100506469</v>
      </c>
    </row>
    <row r="199" spans="1:16" x14ac:dyDescent="0.2">
      <c r="A199" s="555" t="s">
        <v>1157</v>
      </c>
      <c r="B199" s="556" t="s">
        <v>913</v>
      </c>
      <c r="C199" s="271" t="s">
        <v>558</v>
      </c>
      <c r="D199" s="271" t="s">
        <v>558</v>
      </c>
      <c r="E199" s="292">
        <v>15627</v>
      </c>
      <c r="F199" s="122">
        <v>4177</v>
      </c>
      <c r="G199" s="122">
        <v>-1256</v>
      </c>
      <c r="H199" s="122">
        <v>0</v>
      </c>
      <c r="I199" s="122">
        <v>0</v>
      </c>
      <c r="J199" s="558">
        <v>-9.7589949353091416</v>
      </c>
      <c r="K199" s="122"/>
      <c r="L199" s="122">
        <v>2911.2410050646909</v>
      </c>
      <c r="M199" s="122">
        <v>45493963</v>
      </c>
      <c r="N199" s="122">
        <f t="shared" si="6"/>
        <v>28</v>
      </c>
      <c r="O199" s="559" t="str">
        <f t="shared" si="7"/>
        <v>Hammarö</v>
      </c>
      <c r="P199" s="560">
        <f t="shared" si="8"/>
        <v>2911.2410050646909</v>
      </c>
    </row>
    <row r="200" spans="1:16" x14ac:dyDescent="0.2">
      <c r="A200" s="555" t="s">
        <v>1157</v>
      </c>
      <c r="B200" s="556" t="s">
        <v>945</v>
      </c>
      <c r="C200" s="271" t="s">
        <v>559</v>
      </c>
      <c r="D200" s="271" t="s">
        <v>559</v>
      </c>
      <c r="E200" s="292">
        <v>90086</v>
      </c>
      <c r="F200" s="122">
        <v>7942</v>
      </c>
      <c r="G200" s="122">
        <v>-2420</v>
      </c>
      <c r="H200" s="122">
        <v>0</v>
      </c>
      <c r="I200" s="122">
        <v>0</v>
      </c>
      <c r="J200" s="558">
        <v>-9.7589949353091416</v>
      </c>
      <c r="K200" s="122"/>
      <c r="L200" s="122">
        <v>5512.2410050646913</v>
      </c>
      <c r="M200" s="122">
        <v>496575743</v>
      </c>
      <c r="N200" s="122">
        <f t="shared" si="6"/>
        <v>53</v>
      </c>
      <c r="O200" s="559" t="str">
        <f t="shared" si="7"/>
        <v>Karlstad</v>
      </c>
      <c r="P200" s="560">
        <f t="shared" si="8"/>
        <v>5512.2410050646913</v>
      </c>
    </row>
    <row r="201" spans="1:16" x14ac:dyDescent="0.2">
      <c r="A201" s="555" t="s">
        <v>1157</v>
      </c>
      <c r="B201" s="556" t="s">
        <v>947</v>
      </c>
      <c r="C201" s="271" t="s">
        <v>560</v>
      </c>
      <c r="D201" s="271" t="s">
        <v>560</v>
      </c>
      <c r="E201" s="292">
        <v>11801</v>
      </c>
      <c r="F201" s="122">
        <v>11339</v>
      </c>
      <c r="G201" s="122">
        <v>26</v>
      </c>
      <c r="H201" s="122">
        <v>0</v>
      </c>
      <c r="I201" s="122">
        <v>0</v>
      </c>
      <c r="J201" s="558">
        <v>-9.7589949353091416</v>
      </c>
      <c r="K201" s="122"/>
      <c r="L201" s="122">
        <v>11355.24100506469</v>
      </c>
      <c r="M201" s="122">
        <v>134003199</v>
      </c>
      <c r="N201" s="122">
        <f t="shared" si="6"/>
        <v>167</v>
      </c>
      <c r="O201" s="559" t="str">
        <f t="shared" si="7"/>
        <v>Kil</v>
      </c>
      <c r="P201" s="560">
        <f t="shared" si="8"/>
        <v>11355.24100506469</v>
      </c>
    </row>
    <row r="202" spans="1:16" x14ac:dyDescent="0.2">
      <c r="A202" s="555" t="s">
        <v>1157</v>
      </c>
      <c r="B202" s="556" t="s">
        <v>954</v>
      </c>
      <c r="C202" s="271" t="s">
        <v>561</v>
      </c>
      <c r="D202" s="271" t="s">
        <v>561</v>
      </c>
      <c r="E202" s="292">
        <v>24498</v>
      </c>
      <c r="F202" s="122">
        <v>12820</v>
      </c>
      <c r="G202" s="122">
        <v>-341</v>
      </c>
      <c r="H202" s="122">
        <v>0</v>
      </c>
      <c r="I202" s="122">
        <v>0</v>
      </c>
      <c r="J202" s="558">
        <v>-9.7589949353091416</v>
      </c>
      <c r="K202" s="122"/>
      <c r="L202" s="122">
        <v>12469.24100506469</v>
      </c>
      <c r="M202" s="122">
        <v>305471466</v>
      </c>
      <c r="N202" s="122">
        <f t="shared" si="6"/>
        <v>189</v>
      </c>
      <c r="O202" s="559" t="str">
        <f t="shared" si="7"/>
        <v>Kristinehamn</v>
      </c>
      <c r="P202" s="560">
        <f t="shared" si="8"/>
        <v>12469.24100506469</v>
      </c>
    </row>
    <row r="203" spans="1:16" x14ac:dyDescent="0.2">
      <c r="A203" s="555" t="s">
        <v>1157</v>
      </c>
      <c r="B203" s="556" t="s">
        <v>995</v>
      </c>
      <c r="C203" s="271" t="s">
        <v>562</v>
      </c>
      <c r="D203" s="271" t="s">
        <v>562</v>
      </c>
      <c r="E203" s="292">
        <v>3688</v>
      </c>
      <c r="F203" s="122">
        <v>14704</v>
      </c>
      <c r="G203" s="122">
        <v>3641</v>
      </c>
      <c r="H203" s="122">
        <v>316</v>
      </c>
      <c r="I203" s="122">
        <v>0</v>
      </c>
      <c r="J203" s="558">
        <v>-9.7589949353091416</v>
      </c>
      <c r="K203" s="122"/>
      <c r="L203" s="122">
        <v>18651.24100506469</v>
      </c>
      <c r="M203" s="122">
        <v>68785777</v>
      </c>
      <c r="N203" s="122">
        <f t="shared" ref="N203:N266" si="9">RANK(L203,$L$10:$L$299,1)</f>
        <v>269</v>
      </c>
      <c r="O203" s="559" t="str">
        <f t="shared" ref="O203:O266" si="10">C203</f>
        <v>Munkfors</v>
      </c>
      <c r="P203" s="560">
        <f t="shared" ref="P203:P266" si="11">L203</f>
        <v>18651.24100506469</v>
      </c>
    </row>
    <row r="204" spans="1:16" x14ac:dyDescent="0.2">
      <c r="A204" s="555" t="s">
        <v>1157</v>
      </c>
      <c r="B204" s="556" t="s">
        <v>1048</v>
      </c>
      <c r="C204" s="271" t="s">
        <v>563</v>
      </c>
      <c r="D204" s="271" t="s">
        <v>563</v>
      </c>
      <c r="E204" s="292">
        <v>4029</v>
      </c>
      <c r="F204" s="122">
        <v>12593</v>
      </c>
      <c r="G204" s="122">
        <v>1980</v>
      </c>
      <c r="H204" s="122">
        <v>0</v>
      </c>
      <c r="I204" s="122">
        <v>0</v>
      </c>
      <c r="J204" s="558">
        <v>-9.7589949353091416</v>
      </c>
      <c r="K204" s="122"/>
      <c r="L204" s="122">
        <v>14563.24100506469</v>
      </c>
      <c r="M204" s="122">
        <v>58675298</v>
      </c>
      <c r="N204" s="122">
        <f t="shared" si="9"/>
        <v>223</v>
      </c>
      <c r="O204" s="559" t="str">
        <f t="shared" si="10"/>
        <v>Storfors</v>
      </c>
      <c r="P204" s="560">
        <f t="shared" si="11"/>
        <v>14563.24100506469</v>
      </c>
    </row>
    <row r="205" spans="1:16" x14ac:dyDescent="0.2">
      <c r="A205" s="555" t="s">
        <v>1157</v>
      </c>
      <c r="B205" s="556" t="s">
        <v>1055</v>
      </c>
      <c r="C205" s="271" t="s">
        <v>564</v>
      </c>
      <c r="D205" s="271" t="s">
        <v>564</v>
      </c>
      <c r="E205" s="292">
        <v>13270</v>
      </c>
      <c r="F205" s="122">
        <v>13179</v>
      </c>
      <c r="G205" s="122">
        <v>-118</v>
      </c>
      <c r="H205" s="122">
        <v>0</v>
      </c>
      <c r="I205" s="122">
        <v>0</v>
      </c>
      <c r="J205" s="558">
        <v>-9.7589949353091416</v>
      </c>
      <c r="K205" s="122"/>
      <c r="L205" s="122">
        <v>13051.24100506469</v>
      </c>
      <c r="M205" s="122">
        <v>173189968</v>
      </c>
      <c r="N205" s="122">
        <f t="shared" si="9"/>
        <v>197</v>
      </c>
      <c r="O205" s="559" t="str">
        <f t="shared" si="10"/>
        <v>Sunne</v>
      </c>
      <c r="P205" s="560">
        <f t="shared" si="11"/>
        <v>13051.24100506469</v>
      </c>
    </row>
    <row r="206" spans="1:16" x14ac:dyDescent="0.2">
      <c r="A206" s="555" t="s">
        <v>1157</v>
      </c>
      <c r="B206" s="556" t="s">
        <v>1060</v>
      </c>
      <c r="C206" s="271" t="s">
        <v>565</v>
      </c>
      <c r="D206" s="271" t="s">
        <v>565</v>
      </c>
      <c r="E206" s="292">
        <v>15560</v>
      </c>
      <c r="F206" s="122">
        <v>14875</v>
      </c>
      <c r="G206" s="122">
        <v>477</v>
      </c>
      <c r="H206" s="122">
        <v>0</v>
      </c>
      <c r="I206" s="122">
        <v>0</v>
      </c>
      <c r="J206" s="558">
        <v>-9.7589949353091416</v>
      </c>
      <c r="K206" s="122"/>
      <c r="L206" s="122">
        <v>15342.24100506469</v>
      </c>
      <c r="M206" s="122">
        <v>238725270</v>
      </c>
      <c r="N206" s="122">
        <f t="shared" si="9"/>
        <v>237</v>
      </c>
      <c r="O206" s="559" t="str">
        <f t="shared" si="10"/>
        <v>Säffle</v>
      </c>
      <c r="P206" s="560">
        <f t="shared" si="11"/>
        <v>15342.24100506469</v>
      </c>
    </row>
    <row r="207" spans="1:16" x14ac:dyDescent="0.2">
      <c r="A207" s="555" t="s">
        <v>1157</v>
      </c>
      <c r="B207" s="556" t="s">
        <v>1075</v>
      </c>
      <c r="C207" s="271" t="s">
        <v>566</v>
      </c>
      <c r="D207" s="271" t="s">
        <v>566</v>
      </c>
      <c r="E207" s="292">
        <v>12112</v>
      </c>
      <c r="F207" s="122">
        <v>14294</v>
      </c>
      <c r="G207" s="122">
        <v>4252</v>
      </c>
      <c r="H207" s="122">
        <v>13</v>
      </c>
      <c r="I207" s="122">
        <v>0</v>
      </c>
      <c r="J207" s="558">
        <v>-9.7589949353091416</v>
      </c>
      <c r="K207" s="122"/>
      <c r="L207" s="122">
        <v>18549.24100506469</v>
      </c>
      <c r="M207" s="122">
        <v>224668407</v>
      </c>
      <c r="N207" s="122">
        <f t="shared" si="9"/>
        <v>268</v>
      </c>
      <c r="O207" s="559" t="str">
        <f t="shared" si="10"/>
        <v>Torsby</v>
      </c>
      <c r="P207" s="560">
        <f t="shared" si="11"/>
        <v>18549.24100506469</v>
      </c>
    </row>
    <row r="208" spans="1:16" x14ac:dyDescent="0.2">
      <c r="A208" s="555" t="s">
        <v>1157</v>
      </c>
      <c r="B208" s="556" t="s">
        <v>1119</v>
      </c>
      <c r="C208" s="271" t="s">
        <v>567</v>
      </c>
      <c r="D208" s="271" t="s">
        <v>567</v>
      </c>
      <c r="E208" s="292">
        <v>9913</v>
      </c>
      <c r="F208" s="122">
        <v>18812</v>
      </c>
      <c r="G208" s="122">
        <v>1414</v>
      </c>
      <c r="H208" s="122">
        <v>4</v>
      </c>
      <c r="I208" s="122">
        <v>0</v>
      </c>
      <c r="J208" s="558">
        <v>-9.7589949353091416</v>
      </c>
      <c r="K208" s="122"/>
      <c r="L208" s="122">
        <v>20220.24100506469</v>
      </c>
      <c r="M208" s="122">
        <v>200443249</v>
      </c>
      <c r="N208" s="122">
        <f t="shared" si="9"/>
        <v>273</v>
      </c>
      <c r="O208" s="559" t="str">
        <f t="shared" si="10"/>
        <v>Årjäng</v>
      </c>
      <c r="P208" s="560">
        <f t="shared" si="11"/>
        <v>20220.24100506469</v>
      </c>
    </row>
    <row r="209" spans="1:16" ht="25.5" x14ac:dyDescent="0.2">
      <c r="A209" s="555" t="s">
        <v>1158</v>
      </c>
      <c r="B209" s="556" t="s">
        <v>857</v>
      </c>
      <c r="C209" s="557" t="s">
        <v>569</v>
      </c>
      <c r="D209" s="284" t="s">
        <v>716</v>
      </c>
      <c r="E209" s="292">
        <v>11245</v>
      </c>
      <c r="F209" s="122">
        <v>8619</v>
      </c>
      <c r="G209" s="122">
        <v>-1352</v>
      </c>
      <c r="H209" s="122">
        <v>0</v>
      </c>
      <c r="I209" s="122">
        <v>0</v>
      </c>
      <c r="J209" s="558">
        <v>-9.7589949353091416</v>
      </c>
      <c r="K209" s="122"/>
      <c r="L209" s="122">
        <v>7257.2410050646913</v>
      </c>
      <c r="M209" s="122">
        <v>81607675</v>
      </c>
      <c r="N209" s="122">
        <f t="shared" si="9"/>
        <v>75</v>
      </c>
      <c r="O209" s="559" t="str">
        <f t="shared" si="10"/>
        <v>Askersund</v>
      </c>
      <c r="P209" s="560">
        <f t="shared" si="11"/>
        <v>7257.2410050646913</v>
      </c>
    </row>
    <row r="210" spans="1:16" x14ac:dyDescent="0.2">
      <c r="A210" s="555" t="s">
        <v>1158</v>
      </c>
      <c r="B210" s="556" t="s">
        <v>877</v>
      </c>
      <c r="C210" s="271" t="s">
        <v>570</v>
      </c>
      <c r="D210" s="271" t="s">
        <v>570</v>
      </c>
      <c r="E210" s="292">
        <v>9598</v>
      </c>
      <c r="F210" s="122">
        <v>10906</v>
      </c>
      <c r="G210" s="122">
        <v>435</v>
      </c>
      <c r="H210" s="122">
        <v>0</v>
      </c>
      <c r="I210" s="122">
        <v>0</v>
      </c>
      <c r="J210" s="558">
        <v>-9.7589949353091416</v>
      </c>
      <c r="K210" s="122"/>
      <c r="L210" s="122">
        <v>11331.24100506469</v>
      </c>
      <c r="M210" s="122">
        <v>108757251</v>
      </c>
      <c r="N210" s="122">
        <f t="shared" si="9"/>
        <v>165</v>
      </c>
      <c r="O210" s="559" t="str">
        <f t="shared" si="10"/>
        <v>Degerfors</v>
      </c>
      <c r="P210" s="560">
        <f t="shared" si="11"/>
        <v>11331.24100506469</v>
      </c>
    </row>
    <row r="211" spans="1:16" x14ac:dyDescent="0.2">
      <c r="A211" s="555" t="s">
        <v>1158</v>
      </c>
      <c r="B211" s="556" t="s">
        <v>910</v>
      </c>
      <c r="C211" s="271" t="s">
        <v>571</v>
      </c>
      <c r="D211" s="271" t="s">
        <v>571</v>
      </c>
      <c r="E211" s="292">
        <v>15632</v>
      </c>
      <c r="F211" s="122">
        <v>10361</v>
      </c>
      <c r="G211" s="122">
        <v>-770</v>
      </c>
      <c r="H211" s="122">
        <v>0</v>
      </c>
      <c r="I211" s="122">
        <v>0</v>
      </c>
      <c r="J211" s="558">
        <v>-9.7589949353091416</v>
      </c>
      <c r="K211" s="122"/>
      <c r="L211" s="122">
        <v>9581.2410050646904</v>
      </c>
      <c r="M211" s="122">
        <v>149773959</v>
      </c>
      <c r="N211" s="122">
        <f t="shared" si="9"/>
        <v>117</v>
      </c>
      <c r="O211" s="559" t="str">
        <f t="shared" si="10"/>
        <v>Hallsberg</v>
      </c>
      <c r="P211" s="560">
        <f t="shared" si="11"/>
        <v>9581.2410050646904</v>
      </c>
    </row>
    <row r="212" spans="1:16" x14ac:dyDescent="0.2">
      <c r="A212" s="555" t="s">
        <v>1158</v>
      </c>
      <c r="B212" s="556" t="s">
        <v>927</v>
      </c>
      <c r="C212" s="271" t="s">
        <v>572</v>
      </c>
      <c r="D212" s="271" t="s">
        <v>572</v>
      </c>
      <c r="E212" s="292">
        <v>7093</v>
      </c>
      <c r="F212" s="122">
        <v>13681</v>
      </c>
      <c r="G212" s="122">
        <v>2819</v>
      </c>
      <c r="H212" s="122">
        <v>477</v>
      </c>
      <c r="I212" s="122">
        <v>0</v>
      </c>
      <c r="J212" s="558">
        <v>-9.7589949353091416</v>
      </c>
      <c r="K212" s="122"/>
      <c r="L212" s="122">
        <v>16967.24100506469</v>
      </c>
      <c r="M212" s="122">
        <v>120348640</v>
      </c>
      <c r="N212" s="122">
        <f t="shared" si="9"/>
        <v>259</v>
      </c>
      <c r="O212" s="559" t="str">
        <f t="shared" si="10"/>
        <v>Hällefors</v>
      </c>
      <c r="P212" s="560">
        <f t="shared" si="11"/>
        <v>16967.24100506469</v>
      </c>
    </row>
    <row r="213" spans="1:16" x14ac:dyDescent="0.2">
      <c r="A213" s="555" t="s">
        <v>1158</v>
      </c>
      <c r="B213" s="556" t="s">
        <v>943</v>
      </c>
      <c r="C213" s="271" t="s">
        <v>573</v>
      </c>
      <c r="D213" s="271" t="s">
        <v>573</v>
      </c>
      <c r="E213" s="292">
        <v>30549</v>
      </c>
      <c r="F213" s="122">
        <v>8788</v>
      </c>
      <c r="G213" s="122">
        <v>324</v>
      </c>
      <c r="H213" s="122">
        <v>0</v>
      </c>
      <c r="I213" s="122">
        <v>0</v>
      </c>
      <c r="J213" s="558">
        <v>-9.7589949353091416</v>
      </c>
      <c r="K213" s="122"/>
      <c r="L213" s="122">
        <v>9102.2410050646904</v>
      </c>
      <c r="M213" s="122">
        <v>278064360</v>
      </c>
      <c r="N213" s="122">
        <f t="shared" si="9"/>
        <v>105</v>
      </c>
      <c r="O213" s="559" t="str">
        <f t="shared" si="10"/>
        <v>Karlskoga</v>
      </c>
      <c r="P213" s="560">
        <f t="shared" si="11"/>
        <v>9102.2410050646904</v>
      </c>
    </row>
    <row r="214" spans="1:16" x14ac:dyDescent="0.2">
      <c r="A214" s="555" t="s">
        <v>1158</v>
      </c>
      <c r="B214" s="556" t="s">
        <v>956</v>
      </c>
      <c r="C214" s="271" t="s">
        <v>574</v>
      </c>
      <c r="D214" s="271" t="s">
        <v>574</v>
      </c>
      <c r="E214" s="292">
        <v>21290</v>
      </c>
      <c r="F214" s="122">
        <v>9887</v>
      </c>
      <c r="G214" s="122">
        <v>643</v>
      </c>
      <c r="H214" s="122">
        <v>0</v>
      </c>
      <c r="I214" s="122">
        <v>0</v>
      </c>
      <c r="J214" s="558">
        <v>-9.7589949353091416</v>
      </c>
      <c r="K214" s="122"/>
      <c r="L214" s="122">
        <v>10520.24100506469</v>
      </c>
      <c r="M214" s="122">
        <v>223975931</v>
      </c>
      <c r="N214" s="122">
        <f t="shared" si="9"/>
        <v>140</v>
      </c>
      <c r="O214" s="559" t="str">
        <f t="shared" si="10"/>
        <v>Kumla</v>
      </c>
      <c r="P214" s="560">
        <f t="shared" si="11"/>
        <v>10520.24100506469</v>
      </c>
    </row>
    <row r="215" spans="1:16" x14ac:dyDescent="0.2">
      <c r="A215" s="555" t="s">
        <v>1158</v>
      </c>
      <c r="B215" s="556" t="s">
        <v>964</v>
      </c>
      <c r="C215" s="271" t="s">
        <v>575</v>
      </c>
      <c r="D215" s="271" t="s">
        <v>575</v>
      </c>
      <c r="E215" s="292">
        <v>5699</v>
      </c>
      <c r="F215" s="122">
        <v>11169</v>
      </c>
      <c r="G215" s="122">
        <v>850</v>
      </c>
      <c r="H215" s="122">
        <v>0</v>
      </c>
      <c r="I215" s="122">
        <v>0</v>
      </c>
      <c r="J215" s="558">
        <v>-9.7589949353091416</v>
      </c>
      <c r="K215" s="122"/>
      <c r="L215" s="122">
        <v>12009.24100506469</v>
      </c>
      <c r="M215" s="122">
        <v>68440664</v>
      </c>
      <c r="N215" s="122">
        <f t="shared" si="9"/>
        <v>179</v>
      </c>
      <c r="O215" s="559" t="str">
        <f t="shared" si="10"/>
        <v>Laxå</v>
      </c>
      <c r="P215" s="560">
        <f t="shared" si="11"/>
        <v>12009.24100506469</v>
      </c>
    </row>
    <row r="216" spans="1:16" x14ac:dyDescent="0.2">
      <c r="A216" s="555" t="s">
        <v>1158</v>
      </c>
      <c r="B216" s="556" t="s">
        <v>965</v>
      </c>
      <c r="C216" s="271" t="s">
        <v>576</v>
      </c>
      <c r="D216" s="271" t="s">
        <v>576</v>
      </c>
      <c r="E216" s="292">
        <v>7616</v>
      </c>
      <c r="F216" s="122">
        <v>10920</v>
      </c>
      <c r="G216" s="122">
        <v>1123</v>
      </c>
      <c r="H216" s="122">
        <v>0</v>
      </c>
      <c r="I216" s="122">
        <v>0</v>
      </c>
      <c r="J216" s="558">
        <v>-9.7589949353091416</v>
      </c>
      <c r="K216" s="122"/>
      <c r="L216" s="122">
        <v>12033.24100506469</v>
      </c>
      <c r="M216" s="122">
        <v>91645163</v>
      </c>
      <c r="N216" s="122">
        <f t="shared" si="9"/>
        <v>182</v>
      </c>
      <c r="O216" s="559" t="str">
        <f t="shared" si="10"/>
        <v>Lekeberg</v>
      </c>
      <c r="P216" s="560">
        <f t="shared" si="11"/>
        <v>12033.24100506469</v>
      </c>
    </row>
    <row r="217" spans="1:16" x14ac:dyDescent="0.2">
      <c r="A217" s="555" t="s">
        <v>1158</v>
      </c>
      <c r="B217" s="556" t="s">
        <v>972</v>
      </c>
      <c r="C217" s="271" t="s">
        <v>577</v>
      </c>
      <c r="D217" s="271" t="s">
        <v>577</v>
      </c>
      <c r="E217" s="292">
        <v>23621</v>
      </c>
      <c r="F217" s="122">
        <v>10521</v>
      </c>
      <c r="G217" s="122">
        <v>522</v>
      </c>
      <c r="H217" s="122">
        <v>0</v>
      </c>
      <c r="I217" s="122">
        <v>0</v>
      </c>
      <c r="J217" s="558">
        <v>-9.7589949353091416</v>
      </c>
      <c r="K217" s="122"/>
      <c r="L217" s="122">
        <v>11033.24100506469</v>
      </c>
      <c r="M217" s="122">
        <v>260616186</v>
      </c>
      <c r="N217" s="122">
        <f t="shared" si="9"/>
        <v>159</v>
      </c>
      <c r="O217" s="559" t="str">
        <f t="shared" si="10"/>
        <v>Lindesberg</v>
      </c>
      <c r="P217" s="560">
        <f t="shared" si="11"/>
        <v>11033.24100506469</v>
      </c>
    </row>
    <row r="218" spans="1:16" x14ac:dyDescent="0.2">
      <c r="A218" s="555" t="s">
        <v>1158</v>
      </c>
      <c r="B218" s="556" t="s">
        <v>976</v>
      </c>
      <c r="C218" s="271" t="s">
        <v>578</v>
      </c>
      <c r="D218" s="271" t="s">
        <v>578</v>
      </c>
      <c r="E218" s="292">
        <v>4949</v>
      </c>
      <c r="F218" s="122">
        <v>14110</v>
      </c>
      <c r="G218" s="122">
        <v>923</v>
      </c>
      <c r="H218" s="122">
        <v>353</v>
      </c>
      <c r="I218" s="122">
        <v>0</v>
      </c>
      <c r="J218" s="558">
        <v>-9.7589949353091416</v>
      </c>
      <c r="K218" s="122"/>
      <c r="L218" s="122">
        <v>15376.24100506469</v>
      </c>
      <c r="M218" s="122">
        <v>76097017</v>
      </c>
      <c r="N218" s="122">
        <f t="shared" si="9"/>
        <v>239</v>
      </c>
      <c r="O218" s="559" t="str">
        <f t="shared" si="10"/>
        <v>Ljusnarsberg</v>
      </c>
      <c r="P218" s="560">
        <f t="shared" si="11"/>
        <v>15376.24100506469</v>
      </c>
    </row>
    <row r="219" spans="1:16" x14ac:dyDescent="0.2">
      <c r="A219" s="555" t="s">
        <v>1158</v>
      </c>
      <c r="B219" s="556" t="s">
        <v>1000</v>
      </c>
      <c r="C219" s="271" t="s">
        <v>579</v>
      </c>
      <c r="D219" s="271" t="s">
        <v>579</v>
      </c>
      <c r="E219" s="292">
        <v>10646</v>
      </c>
      <c r="F219" s="122">
        <v>9887</v>
      </c>
      <c r="G219" s="122">
        <v>-310</v>
      </c>
      <c r="H219" s="122">
        <v>0</v>
      </c>
      <c r="I219" s="122">
        <v>0</v>
      </c>
      <c r="J219" s="558">
        <v>-9.7589949353091416</v>
      </c>
      <c r="K219" s="122"/>
      <c r="L219" s="122">
        <v>9567.2410050646904</v>
      </c>
      <c r="M219" s="122">
        <v>101852848</v>
      </c>
      <c r="N219" s="122">
        <f t="shared" si="9"/>
        <v>116</v>
      </c>
      <c r="O219" s="559" t="str">
        <f t="shared" si="10"/>
        <v>Nora</v>
      </c>
      <c r="P219" s="560">
        <f t="shared" si="11"/>
        <v>9567.2410050646904</v>
      </c>
    </row>
    <row r="220" spans="1:16" x14ac:dyDescent="0.2">
      <c r="A220" s="555" t="s">
        <v>1158</v>
      </c>
      <c r="B220" s="556" t="s">
        <v>1130</v>
      </c>
      <c r="C220" s="271" t="s">
        <v>568</v>
      </c>
      <c r="D220" s="271" t="s">
        <v>568</v>
      </c>
      <c r="E220" s="292">
        <v>146208</v>
      </c>
      <c r="F220" s="122">
        <v>8819</v>
      </c>
      <c r="G220" s="122">
        <v>-613</v>
      </c>
      <c r="H220" s="122">
        <v>0</v>
      </c>
      <c r="I220" s="122">
        <v>0</v>
      </c>
      <c r="J220" s="558">
        <v>-9.7589949353091416</v>
      </c>
      <c r="K220" s="122"/>
      <c r="L220" s="122">
        <v>8196.2410050646904</v>
      </c>
      <c r="M220" s="122">
        <v>1198356005</v>
      </c>
      <c r="N220" s="122">
        <f t="shared" si="9"/>
        <v>88</v>
      </c>
      <c r="O220" s="559" t="str">
        <f t="shared" si="10"/>
        <v>Örebro</v>
      </c>
      <c r="P220" s="560">
        <f t="shared" si="11"/>
        <v>8196.2410050646904</v>
      </c>
    </row>
    <row r="221" spans="1:16" ht="25.5" x14ac:dyDescent="0.2">
      <c r="A221" s="555" t="s">
        <v>1159</v>
      </c>
      <c r="B221" s="556" t="s">
        <v>853</v>
      </c>
      <c r="C221" s="557" t="s">
        <v>581</v>
      </c>
      <c r="D221" s="284" t="s">
        <v>717</v>
      </c>
      <c r="E221" s="292">
        <v>13867</v>
      </c>
      <c r="F221" s="122">
        <v>11542</v>
      </c>
      <c r="G221" s="122">
        <v>-885</v>
      </c>
      <c r="H221" s="122">
        <v>0</v>
      </c>
      <c r="I221" s="122">
        <v>0</v>
      </c>
      <c r="J221" s="558">
        <v>-9.7589949353091416</v>
      </c>
      <c r="K221" s="122"/>
      <c r="L221" s="122">
        <v>10647.24100506469</v>
      </c>
      <c r="M221" s="122">
        <v>147645291</v>
      </c>
      <c r="N221" s="122">
        <f t="shared" si="9"/>
        <v>145</v>
      </c>
      <c r="O221" s="559" t="str">
        <f t="shared" si="10"/>
        <v>Arboga</v>
      </c>
      <c r="P221" s="560">
        <f t="shared" si="11"/>
        <v>10647.24100506469</v>
      </c>
    </row>
    <row r="222" spans="1:16" x14ac:dyDescent="0.2">
      <c r="A222" s="555" t="s">
        <v>1159</v>
      </c>
      <c r="B222" s="556" t="s">
        <v>887</v>
      </c>
      <c r="C222" s="271" t="s">
        <v>582</v>
      </c>
      <c r="D222" s="271" t="s">
        <v>582</v>
      </c>
      <c r="E222" s="292">
        <v>13369</v>
      </c>
      <c r="F222" s="122">
        <v>10756</v>
      </c>
      <c r="G222" s="122">
        <v>1273</v>
      </c>
      <c r="H222" s="122">
        <v>0</v>
      </c>
      <c r="I222" s="122">
        <v>145</v>
      </c>
      <c r="J222" s="558">
        <v>-9.7589949353091416</v>
      </c>
      <c r="K222" s="122"/>
      <c r="L222" s="122">
        <v>12164.24100506469</v>
      </c>
      <c r="M222" s="122">
        <v>162623738</v>
      </c>
      <c r="N222" s="122">
        <f t="shared" si="9"/>
        <v>184</v>
      </c>
      <c r="O222" s="559" t="str">
        <f t="shared" si="10"/>
        <v>Fagersta</v>
      </c>
      <c r="P222" s="560">
        <f t="shared" si="11"/>
        <v>12164.24100506469</v>
      </c>
    </row>
    <row r="223" spans="1:16" x14ac:dyDescent="0.2">
      <c r="A223" s="555" t="s">
        <v>1159</v>
      </c>
      <c r="B223" s="556" t="s">
        <v>911</v>
      </c>
      <c r="C223" s="271" t="s">
        <v>583</v>
      </c>
      <c r="D223" s="271" t="s">
        <v>583</v>
      </c>
      <c r="E223" s="292">
        <v>15861</v>
      </c>
      <c r="F223" s="122">
        <v>11470</v>
      </c>
      <c r="G223" s="122">
        <v>-269</v>
      </c>
      <c r="H223" s="122">
        <v>80</v>
      </c>
      <c r="I223" s="122">
        <v>0</v>
      </c>
      <c r="J223" s="558">
        <v>-9.7589949353091416</v>
      </c>
      <c r="K223" s="122"/>
      <c r="L223" s="122">
        <v>11271.24100506469</v>
      </c>
      <c r="M223" s="122">
        <v>178773154</v>
      </c>
      <c r="N223" s="122">
        <f t="shared" si="9"/>
        <v>162</v>
      </c>
      <c r="O223" s="559" t="str">
        <f t="shared" si="10"/>
        <v>Hallstahammar</v>
      </c>
      <c r="P223" s="560">
        <f t="shared" si="11"/>
        <v>11271.24100506469</v>
      </c>
    </row>
    <row r="224" spans="1:16" x14ac:dyDescent="0.2">
      <c r="A224" s="555" t="s">
        <v>1159</v>
      </c>
      <c r="B224" s="556" t="s">
        <v>958</v>
      </c>
      <c r="C224" s="271" t="s">
        <v>584</v>
      </c>
      <c r="D224" s="271" t="s">
        <v>584</v>
      </c>
      <c r="E224" s="292">
        <v>8417</v>
      </c>
      <c r="F224" s="122">
        <v>11448</v>
      </c>
      <c r="G224" s="122">
        <v>-2228</v>
      </c>
      <c r="H224" s="122">
        <v>0</v>
      </c>
      <c r="I224" s="122">
        <v>0</v>
      </c>
      <c r="J224" s="558">
        <v>-9.7589949353091416</v>
      </c>
      <c r="K224" s="122"/>
      <c r="L224" s="122">
        <v>9210.2410050646904</v>
      </c>
      <c r="M224" s="122">
        <v>77522599</v>
      </c>
      <c r="N224" s="122">
        <f t="shared" si="9"/>
        <v>108</v>
      </c>
      <c r="O224" s="559" t="str">
        <f t="shared" si="10"/>
        <v>Kungsör</v>
      </c>
      <c r="P224" s="560">
        <f t="shared" si="11"/>
        <v>9210.2410050646904</v>
      </c>
    </row>
    <row r="225" spans="1:16" x14ac:dyDescent="0.2">
      <c r="A225" s="555" t="s">
        <v>1159</v>
      </c>
      <c r="B225" s="556" t="s">
        <v>961</v>
      </c>
      <c r="C225" s="271" t="s">
        <v>585</v>
      </c>
      <c r="D225" s="271" t="s">
        <v>585</v>
      </c>
      <c r="E225" s="292">
        <v>25869</v>
      </c>
      <c r="F225" s="122">
        <v>10627</v>
      </c>
      <c r="G225" s="122">
        <v>155</v>
      </c>
      <c r="H225" s="122">
        <v>0</v>
      </c>
      <c r="I225" s="122">
        <v>0</v>
      </c>
      <c r="J225" s="558">
        <v>-9.7589949353091416</v>
      </c>
      <c r="K225" s="122"/>
      <c r="L225" s="122">
        <v>10772.24100506469</v>
      </c>
      <c r="M225" s="122">
        <v>278667103</v>
      </c>
      <c r="N225" s="122">
        <f t="shared" si="9"/>
        <v>151</v>
      </c>
      <c r="O225" s="559" t="str">
        <f t="shared" si="10"/>
        <v>Köping</v>
      </c>
      <c r="P225" s="560">
        <f t="shared" si="11"/>
        <v>10772.24100506469</v>
      </c>
    </row>
    <row r="226" spans="1:16" x14ac:dyDescent="0.2">
      <c r="A226" s="555" t="s">
        <v>1159</v>
      </c>
      <c r="B226" s="556" t="s">
        <v>1001</v>
      </c>
      <c r="C226" s="271" t="s">
        <v>586</v>
      </c>
      <c r="D226" s="271" t="s">
        <v>586</v>
      </c>
      <c r="E226" s="292">
        <v>5796</v>
      </c>
      <c r="F226" s="122">
        <v>10715</v>
      </c>
      <c r="G226" s="122">
        <v>-367</v>
      </c>
      <c r="H226" s="122">
        <v>0</v>
      </c>
      <c r="I226" s="122">
        <v>0</v>
      </c>
      <c r="J226" s="558">
        <v>-9.7589949353091416</v>
      </c>
      <c r="K226" s="122"/>
      <c r="L226" s="122">
        <v>10338.24100506469</v>
      </c>
      <c r="M226" s="122">
        <v>59920445</v>
      </c>
      <c r="N226" s="122">
        <f t="shared" si="9"/>
        <v>134</v>
      </c>
      <c r="O226" s="559" t="str">
        <f t="shared" si="10"/>
        <v>Norberg</v>
      </c>
      <c r="P226" s="560">
        <f t="shared" si="11"/>
        <v>10338.24100506469</v>
      </c>
    </row>
    <row r="227" spans="1:16" x14ac:dyDescent="0.2">
      <c r="A227" s="555" t="s">
        <v>1159</v>
      </c>
      <c r="B227" s="556" t="s">
        <v>1028</v>
      </c>
      <c r="C227" s="271" t="s">
        <v>587</v>
      </c>
      <c r="D227" s="271" t="s">
        <v>587</v>
      </c>
      <c r="E227" s="292">
        <v>22304</v>
      </c>
      <c r="F227" s="122">
        <v>11479</v>
      </c>
      <c r="G227" s="122">
        <v>120</v>
      </c>
      <c r="H227" s="122">
        <v>0</v>
      </c>
      <c r="I227" s="122">
        <v>0</v>
      </c>
      <c r="J227" s="558">
        <v>-9.7589949353091416</v>
      </c>
      <c r="K227" s="122"/>
      <c r="L227" s="122">
        <v>11589.24100506469</v>
      </c>
      <c r="M227" s="122">
        <v>258486431</v>
      </c>
      <c r="N227" s="122">
        <f t="shared" si="9"/>
        <v>171</v>
      </c>
      <c r="O227" s="559" t="str">
        <f t="shared" si="10"/>
        <v>Sala</v>
      </c>
      <c r="P227" s="560">
        <f t="shared" si="11"/>
        <v>11589.24100506469</v>
      </c>
    </row>
    <row r="228" spans="1:16" x14ac:dyDescent="0.2">
      <c r="A228" s="555" t="s">
        <v>1159</v>
      </c>
      <c r="B228" s="556" t="s">
        <v>1036</v>
      </c>
      <c r="C228" s="271" t="s">
        <v>588</v>
      </c>
      <c r="D228" s="271" t="s">
        <v>588</v>
      </c>
      <c r="E228" s="292">
        <v>4452</v>
      </c>
      <c r="F228" s="122">
        <v>11858</v>
      </c>
      <c r="G228" s="122">
        <v>1778</v>
      </c>
      <c r="H228" s="122">
        <v>396</v>
      </c>
      <c r="I228" s="122">
        <v>0</v>
      </c>
      <c r="J228" s="558">
        <v>-9.7589949353091416</v>
      </c>
      <c r="K228" s="122"/>
      <c r="L228" s="122">
        <v>14022.24100506469</v>
      </c>
      <c r="M228" s="122">
        <v>62427017</v>
      </c>
      <c r="N228" s="122">
        <f t="shared" si="9"/>
        <v>210</v>
      </c>
      <c r="O228" s="559" t="str">
        <f t="shared" si="10"/>
        <v>Skinnskatteberg</v>
      </c>
      <c r="P228" s="560">
        <f t="shared" si="11"/>
        <v>14022.24100506469</v>
      </c>
    </row>
    <row r="229" spans="1:16" x14ac:dyDescent="0.2">
      <c r="A229" s="555" t="s">
        <v>1159</v>
      </c>
      <c r="B229" s="556" t="s">
        <v>1056</v>
      </c>
      <c r="C229" s="271" t="s">
        <v>589</v>
      </c>
      <c r="D229" s="271" t="s">
        <v>589</v>
      </c>
      <c r="E229" s="292">
        <v>10048</v>
      </c>
      <c r="F229" s="122">
        <v>10731</v>
      </c>
      <c r="G229" s="122">
        <v>-1412</v>
      </c>
      <c r="H229" s="122">
        <v>0</v>
      </c>
      <c r="I229" s="122">
        <v>0</v>
      </c>
      <c r="J229" s="558">
        <v>-9.7589949353091416</v>
      </c>
      <c r="K229" s="122"/>
      <c r="L229" s="122">
        <v>9309.2410050646904</v>
      </c>
      <c r="M229" s="122">
        <v>93539254</v>
      </c>
      <c r="N229" s="122">
        <f t="shared" si="9"/>
        <v>112</v>
      </c>
      <c r="O229" s="559" t="str">
        <f t="shared" si="10"/>
        <v>Surahammar</v>
      </c>
      <c r="P229" s="560">
        <f t="shared" si="11"/>
        <v>9309.2410050646904</v>
      </c>
    </row>
    <row r="230" spans="1:16" x14ac:dyDescent="0.2">
      <c r="A230" s="555" t="s">
        <v>1159</v>
      </c>
      <c r="B230" s="556" t="s">
        <v>1112</v>
      </c>
      <c r="C230" s="271" t="s">
        <v>590</v>
      </c>
      <c r="D230" s="271" t="s">
        <v>590</v>
      </c>
      <c r="E230" s="292">
        <v>146947</v>
      </c>
      <c r="F230" s="122">
        <v>5993</v>
      </c>
      <c r="G230" s="122">
        <v>-179</v>
      </c>
      <c r="H230" s="122">
        <v>0</v>
      </c>
      <c r="I230" s="122">
        <v>0</v>
      </c>
      <c r="J230" s="558">
        <v>-9.7589949353091416</v>
      </c>
      <c r="K230" s="122"/>
      <c r="L230" s="122">
        <v>5804.2410050646913</v>
      </c>
      <c r="M230" s="122">
        <v>852915803</v>
      </c>
      <c r="N230" s="122">
        <f t="shared" si="9"/>
        <v>54</v>
      </c>
      <c r="O230" s="559" t="str">
        <f t="shared" si="10"/>
        <v>Västerås</v>
      </c>
      <c r="P230" s="560">
        <f t="shared" si="11"/>
        <v>5804.2410050646913</v>
      </c>
    </row>
    <row r="231" spans="1:16" ht="25.5" x14ac:dyDescent="0.2">
      <c r="A231" s="555" t="s">
        <v>1160</v>
      </c>
      <c r="B231" s="556" t="s">
        <v>858</v>
      </c>
      <c r="C231" s="557" t="s">
        <v>592</v>
      </c>
      <c r="D231" s="284" t="s">
        <v>718</v>
      </c>
      <c r="E231" s="292">
        <v>23046</v>
      </c>
      <c r="F231" s="122">
        <v>10717</v>
      </c>
      <c r="G231" s="122">
        <v>-748</v>
      </c>
      <c r="H231" s="122">
        <v>0</v>
      </c>
      <c r="I231" s="122">
        <v>0</v>
      </c>
      <c r="J231" s="558">
        <v>-9.7589949353091416</v>
      </c>
      <c r="K231" s="122"/>
      <c r="L231" s="122">
        <v>9959.2410050646904</v>
      </c>
      <c r="M231" s="122">
        <v>229520668</v>
      </c>
      <c r="N231" s="122">
        <f t="shared" si="9"/>
        <v>127</v>
      </c>
      <c r="O231" s="559" t="str">
        <f t="shared" si="10"/>
        <v>Avesta</v>
      </c>
      <c r="P231" s="560">
        <f t="shared" si="11"/>
        <v>9959.2410050646904</v>
      </c>
    </row>
    <row r="232" spans="1:16" x14ac:dyDescent="0.2">
      <c r="A232" s="555" t="s">
        <v>1160</v>
      </c>
      <c r="B232" s="556" t="s">
        <v>867</v>
      </c>
      <c r="C232" s="271" t="s">
        <v>593</v>
      </c>
      <c r="D232" s="271" t="s">
        <v>593</v>
      </c>
      <c r="E232" s="292">
        <v>51481</v>
      </c>
      <c r="F232" s="122">
        <v>10668</v>
      </c>
      <c r="G232" s="122">
        <v>953</v>
      </c>
      <c r="H232" s="122">
        <v>0</v>
      </c>
      <c r="I232" s="122">
        <v>0</v>
      </c>
      <c r="J232" s="558">
        <v>-9.7589949353091416</v>
      </c>
      <c r="K232" s="122"/>
      <c r="L232" s="122">
        <v>11611.24100506469</v>
      </c>
      <c r="M232" s="122">
        <v>597758298</v>
      </c>
      <c r="N232" s="122">
        <f t="shared" si="9"/>
        <v>172</v>
      </c>
      <c r="O232" s="559" t="str">
        <f t="shared" si="10"/>
        <v>Borlänge</v>
      </c>
      <c r="P232" s="560">
        <f t="shared" si="11"/>
        <v>11611.24100506469</v>
      </c>
    </row>
    <row r="233" spans="1:16" x14ac:dyDescent="0.2">
      <c r="A233" s="555" t="s">
        <v>1160</v>
      </c>
      <c r="B233" s="556" t="s">
        <v>890</v>
      </c>
      <c r="C233" s="271" t="s">
        <v>594</v>
      </c>
      <c r="D233" s="271" t="s">
        <v>594</v>
      </c>
      <c r="E233" s="292">
        <v>57544</v>
      </c>
      <c r="F233" s="122">
        <v>6791</v>
      </c>
      <c r="G233" s="122">
        <v>125</v>
      </c>
      <c r="H233" s="122">
        <v>0</v>
      </c>
      <c r="I233" s="122">
        <v>0</v>
      </c>
      <c r="J233" s="558">
        <v>-9.7589949353091416</v>
      </c>
      <c r="K233" s="122"/>
      <c r="L233" s="122">
        <v>6906.2410050646913</v>
      </c>
      <c r="M233" s="122">
        <v>397412732</v>
      </c>
      <c r="N233" s="122">
        <f t="shared" si="9"/>
        <v>65</v>
      </c>
      <c r="O233" s="559" t="str">
        <f t="shared" si="10"/>
        <v>Falun</v>
      </c>
      <c r="P233" s="560">
        <f t="shared" si="11"/>
        <v>6906.2410050646913</v>
      </c>
    </row>
    <row r="234" spans="1:16" x14ac:dyDescent="0.2">
      <c r="A234" s="555" t="s">
        <v>1160</v>
      </c>
      <c r="B234" s="556" t="s">
        <v>896</v>
      </c>
      <c r="C234" s="271" t="s">
        <v>595</v>
      </c>
      <c r="D234" s="271" t="s">
        <v>595</v>
      </c>
      <c r="E234" s="292">
        <v>10142</v>
      </c>
      <c r="F234" s="122">
        <v>10752</v>
      </c>
      <c r="G234" s="122">
        <v>79</v>
      </c>
      <c r="H234" s="122">
        <v>0</v>
      </c>
      <c r="I234" s="122">
        <v>0</v>
      </c>
      <c r="J234" s="558">
        <v>-9.7589949353091416</v>
      </c>
      <c r="K234" s="122"/>
      <c r="L234" s="122">
        <v>10821.24100506469</v>
      </c>
      <c r="M234" s="122">
        <v>109749026</v>
      </c>
      <c r="N234" s="122">
        <f t="shared" si="9"/>
        <v>153</v>
      </c>
      <c r="O234" s="559" t="str">
        <f t="shared" si="10"/>
        <v>Gagnef</v>
      </c>
      <c r="P234" s="560">
        <f t="shared" si="11"/>
        <v>10821.24100506469</v>
      </c>
    </row>
    <row r="235" spans="1:16" x14ac:dyDescent="0.2">
      <c r="A235" s="555" t="s">
        <v>1160</v>
      </c>
      <c r="B235" s="556" t="s">
        <v>917</v>
      </c>
      <c r="C235" s="271" t="s">
        <v>596</v>
      </c>
      <c r="D235" s="271" t="s">
        <v>596</v>
      </c>
      <c r="E235" s="292">
        <v>15388</v>
      </c>
      <c r="F235" s="122">
        <v>11156</v>
      </c>
      <c r="G235" s="122">
        <v>-432</v>
      </c>
      <c r="H235" s="122">
        <v>0</v>
      </c>
      <c r="I235" s="122">
        <v>0</v>
      </c>
      <c r="J235" s="558">
        <v>-9.7589949353091416</v>
      </c>
      <c r="K235" s="122"/>
      <c r="L235" s="122">
        <v>10714.24100506469</v>
      </c>
      <c r="M235" s="122">
        <v>164870741</v>
      </c>
      <c r="N235" s="122">
        <f t="shared" si="9"/>
        <v>150</v>
      </c>
      <c r="O235" s="559" t="str">
        <f t="shared" si="10"/>
        <v>Hedemora</v>
      </c>
      <c r="P235" s="560">
        <f t="shared" si="11"/>
        <v>10714.24100506469</v>
      </c>
    </row>
    <row r="236" spans="1:16" x14ac:dyDescent="0.2">
      <c r="A236" s="555" t="s">
        <v>1160</v>
      </c>
      <c r="B236" s="556" t="s">
        <v>966</v>
      </c>
      <c r="C236" s="271" t="s">
        <v>597</v>
      </c>
      <c r="D236" s="271" t="s">
        <v>597</v>
      </c>
      <c r="E236" s="292">
        <v>15447</v>
      </c>
      <c r="F236" s="122">
        <v>8806</v>
      </c>
      <c r="G236" s="122">
        <v>-1089</v>
      </c>
      <c r="H236" s="122">
        <v>0</v>
      </c>
      <c r="I236" s="122">
        <v>0</v>
      </c>
      <c r="J236" s="558">
        <v>-9.7589949353091416</v>
      </c>
      <c r="K236" s="122"/>
      <c r="L236" s="122">
        <v>7707.2410050646913</v>
      </c>
      <c r="M236" s="122">
        <v>119053752</v>
      </c>
      <c r="N236" s="122">
        <f t="shared" si="9"/>
        <v>78</v>
      </c>
      <c r="O236" s="559" t="str">
        <f t="shared" si="10"/>
        <v>Leksand</v>
      </c>
      <c r="P236" s="560">
        <f t="shared" si="11"/>
        <v>7707.2410050646913</v>
      </c>
    </row>
    <row r="237" spans="1:16" x14ac:dyDescent="0.2">
      <c r="A237" s="555" t="s">
        <v>1160</v>
      </c>
      <c r="B237" s="556" t="s">
        <v>978</v>
      </c>
      <c r="C237" s="271" t="s">
        <v>598</v>
      </c>
      <c r="D237" s="271" t="s">
        <v>598</v>
      </c>
      <c r="E237" s="292">
        <v>26781</v>
      </c>
      <c r="F237" s="122">
        <v>9934</v>
      </c>
      <c r="G237" s="122">
        <v>1944</v>
      </c>
      <c r="H237" s="122">
        <v>153</v>
      </c>
      <c r="I237" s="122">
        <v>0</v>
      </c>
      <c r="J237" s="558">
        <v>-9.7589949353091416</v>
      </c>
      <c r="K237" s="122"/>
      <c r="L237" s="122">
        <v>12021.24100506469</v>
      </c>
      <c r="M237" s="122">
        <v>321940855</v>
      </c>
      <c r="N237" s="122">
        <f t="shared" si="9"/>
        <v>180</v>
      </c>
      <c r="O237" s="559" t="str">
        <f t="shared" si="10"/>
        <v>Ludvika</v>
      </c>
      <c r="P237" s="560">
        <f t="shared" si="11"/>
        <v>12021.24100506469</v>
      </c>
    </row>
    <row r="238" spans="1:16" x14ac:dyDescent="0.2">
      <c r="A238" s="555" t="s">
        <v>1160</v>
      </c>
      <c r="B238" s="556" t="s">
        <v>984</v>
      </c>
      <c r="C238" s="271" t="s">
        <v>599</v>
      </c>
      <c r="D238" s="271" t="s">
        <v>599</v>
      </c>
      <c r="E238" s="292">
        <v>10024</v>
      </c>
      <c r="F238" s="122">
        <v>12001</v>
      </c>
      <c r="G238" s="122">
        <v>1152</v>
      </c>
      <c r="H238" s="122">
        <v>1182</v>
      </c>
      <c r="I238" s="122">
        <v>0</v>
      </c>
      <c r="J238" s="558">
        <v>-9.7589949353091416</v>
      </c>
      <c r="K238" s="122"/>
      <c r="L238" s="122">
        <v>14325.24100506469</v>
      </c>
      <c r="M238" s="122">
        <v>143596216</v>
      </c>
      <c r="N238" s="122">
        <f t="shared" si="9"/>
        <v>217</v>
      </c>
      <c r="O238" s="559" t="str">
        <f t="shared" si="10"/>
        <v>Malung-Sälen</v>
      </c>
      <c r="P238" s="560">
        <f t="shared" si="11"/>
        <v>14325.24100506469</v>
      </c>
    </row>
    <row r="239" spans="1:16" x14ac:dyDescent="0.2">
      <c r="A239" s="555" t="s">
        <v>1160</v>
      </c>
      <c r="B239" s="556" t="s">
        <v>991</v>
      </c>
      <c r="C239" s="271" t="s">
        <v>600</v>
      </c>
      <c r="D239" s="271" t="s">
        <v>600</v>
      </c>
      <c r="E239" s="292">
        <v>20241</v>
      </c>
      <c r="F239" s="122">
        <v>9702</v>
      </c>
      <c r="G239" s="122">
        <v>-516</v>
      </c>
      <c r="H239" s="122">
        <v>112</v>
      </c>
      <c r="I239" s="122">
        <v>0</v>
      </c>
      <c r="J239" s="558">
        <v>-9.7589949353091416</v>
      </c>
      <c r="K239" s="122"/>
      <c r="L239" s="122">
        <v>9288.2410050646904</v>
      </c>
      <c r="M239" s="122">
        <v>188003286</v>
      </c>
      <c r="N239" s="122">
        <f t="shared" si="9"/>
        <v>109</v>
      </c>
      <c r="O239" s="559" t="str">
        <f t="shared" si="10"/>
        <v>Mora</v>
      </c>
      <c r="P239" s="560">
        <f t="shared" si="11"/>
        <v>9288.2410050646904</v>
      </c>
    </row>
    <row r="240" spans="1:16" x14ac:dyDescent="0.2">
      <c r="A240" s="555" t="s">
        <v>1160</v>
      </c>
      <c r="B240" s="556" t="s">
        <v>1014</v>
      </c>
      <c r="C240" s="271" t="s">
        <v>601</v>
      </c>
      <c r="D240" s="271" t="s">
        <v>601</v>
      </c>
      <c r="E240" s="292">
        <v>6831</v>
      </c>
      <c r="F240" s="122">
        <v>14064</v>
      </c>
      <c r="G240" s="122">
        <v>2530</v>
      </c>
      <c r="H240" s="122">
        <v>392</v>
      </c>
      <c r="I240" s="122">
        <v>0</v>
      </c>
      <c r="J240" s="558">
        <v>-9.7589949353091416</v>
      </c>
      <c r="K240" s="122"/>
      <c r="L240" s="122">
        <v>16976.24100506469</v>
      </c>
      <c r="M240" s="122">
        <v>115964702</v>
      </c>
      <c r="N240" s="122">
        <f t="shared" si="9"/>
        <v>260</v>
      </c>
      <c r="O240" s="559" t="str">
        <f t="shared" si="10"/>
        <v>Orsa</v>
      </c>
      <c r="P240" s="560">
        <f t="shared" si="11"/>
        <v>16976.24100506469</v>
      </c>
    </row>
    <row r="241" spans="1:16" x14ac:dyDescent="0.2">
      <c r="A241" s="555" t="s">
        <v>1160</v>
      </c>
      <c r="B241" s="556" t="s">
        <v>1027</v>
      </c>
      <c r="C241" s="271" t="s">
        <v>602</v>
      </c>
      <c r="D241" s="271" t="s">
        <v>602</v>
      </c>
      <c r="E241" s="292">
        <v>10830</v>
      </c>
      <c r="F241" s="122">
        <v>11500</v>
      </c>
      <c r="G241" s="122">
        <v>2719</v>
      </c>
      <c r="H241" s="122">
        <v>0</v>
      </c>
      <c r="I241" s="122">
        <v>0</v>
      </c>
      <c r="J241" s="558">
        <v>-9.7589949353091416</v>
      </c>
      <c r="K241" s="122"/>
      <c r="L241" s="122">
        <v>14209.24100506469</v>
      </c>
      <c r="M241" s="122">
        <v>153886080</v>
      </c>
      <c r="N241" s="122">
        <f t="shared" si="9"/>
        <v>215</v>
      </c>
      <c r="O241" s="559" t="str">
        <f t="shared" si="10"/>
        <v>Rättvik</v>
      </c>
      <c r="P241" s="560">
        <f t="shared" si="11"/>
        <v>14209.24100506469</v>
      </c>
    </row>
    <row r="242" spans="1:16" x14ac:dyDescent="0.2">
      <c r="A242" s="555" t="s">
        <v>1160</v>
      </c>
      <c r="B242" s="556" t="s">
        <v>1039</v>
      </c>
      <c r="C242" s="271" t="s">
        <v>603</v>
      </c>
      <c r="D242" s="271" t="s">
        <v>603</v>
      </c>
      <c r="E242" s="292">
        <v>10867</v>
      </c>
      <c r="F242" s="122">
        <v>9062</v>
      </c>
      <c r="G242" s="122">
        <v>-2143</v>
      </c>
      <c r="H242" s="122">
        <v>277</v>
      </c>
      <c r="I242" s="122">
        <v>0</v>
      </c>
      <c r="J242" s="558">
        <v>-9.7589949353091416</v>
      </c>
      <c r="K242" s="122"/>
      <c r="L242" s="122">
        <v>7186.2410050646913</v>
      </c>
      <c r="M242" s="122">
        <v>78092881</v>
      </c>
      <c r="N242" s="122">
        <f t="shared" si="9"/>
        <v>73</v>
      </c>
      <c r="O242" s="559" t="str">
        <f t="shared" si="10"/>
        <v>Smedjebacken</v>
      </c>
      <c r="P242" s="560">
        <f t="shared" si="11"/>
        <v>7186.2410050646913</v>
      </c>
    </row>
    <row r="243" spans="1:16" x14ac:dyDescent="0.2">
      <c r="A243" s="555" t="s">
        <v>1160</v>
      </c>
      <c r="B243" s="556" t="s">
        <v>1061</v>
      </c>
      <c r="C243" s="271" t="s">
        <v>604</v>
      </c>
      <c r="D243" s="271" t="s">
        <v>604</v>
      </c>
      <c r="E243" s="292">
        <v>11081</v>
      </c>
      <c r="F243" s="122">
        <v>9058</v>
      </c>
      <c r="G243" s="122">
        <v>-1802</v>
      </c>
      <c r="H243" s="122">
        <v>0</v>
      </c>
      <c r="I243" s="122">
        <v>0</v>
      </c>
      <c r="J243" s="558">
        <v>-9.7589949353091416</v>
      </c>
      <c r="K243" s="122"/>
      <c r="L243" s="122">
        <v>7246.2410050646913</v>
      </c>
      <c r="M243" s="122">
        <v>80295597</v>
      </c>
      <c r="N243" s="122">
        <f t="shared" si="9"/>
        <v>74</v>
      </c>
      <c r="O243" s="559" t="str">
        <f t="shared" si="10"/>
        <v>Säter</v>
      </c>
      <c r="P243" s="560">
        <f t="shared" si="11"/>
        <v>7246.2410050646913</v>
      </c>
    </row>
    <row r="244" spans="1:16" x14ac:dyDescent="0.2">
      <c r="A244" s="555" t="s">
        <v>1160</v>
      </c>
      <c r="B244" s="556" t="s">
        <v>1096</v>
      </c>
      <c r="C244" s="271" t="s">
        <v>605</v>
      </c>
      <c r="D244" s="271" t="s">
        <v>605</v>
      </c>
      <c r="E244" s="292">
        <v>6801</v>
      </c>
      <c r="F244" s="122">
        <v>14690</v>
      </c>
      <c r="G244" s="122">
        <v>3570</v>
      </c>
      <c r="H244" s="122">
        <v>0</v>
      </c>
      <c r="I244" s="122">
        <v>0</v>
      </c>
      <c r="J244" s="558">
        <v>-9.7589949353091416</v>
      </c>
      <c r="K244" s="122"/>
      <c r="L244" s="122">
        <v>18250.24100506469</v>
      </c>
      <c r="M244" s="122">
        <v>124119889</v>
      </c>
      <c r="N244" s="122">
        <f t="shared" si="9"/>
        <v>266</v>
      </c>
      <c r="O244" s="559" t="str">
        <f t="shared" si="10"/>
        <v>Vansbro</v>
      </c>
      <c r="P244" s="560">
        <f t="shared" si="11"/>
        <v>18250.24100506469</v>
      </c>
    </row>
    <row r="245" spans="1:16" x14ac:dyDescent="0.2">
      <c r="A245" s="555" t="s">
        <v>1160</v>
      </c>
      <c r="B245" s="556" t="s">
        <v>1124</v>
      </c>
      <c r="C245" s="271" t="s">
        <v>606</v>
      </c>
      <c r="D245" s="271" t="s">
        <v>606</v>
      </c>
      <c r="E245" s="292">
        <v>7039</v>
      </c>
      <c r="F245" s="122">
        <v>13679</v>
      </c>
      <c r="G245" s="122">
        <v>4538</v>
      </c>
      <c r="H245" s="122">
        <v>2161</v>
      </c>
      <c r="I245" s="122">
        <v>0</v>
      </c>
      <c r="J245" s="558">
        <v>-9.7589949353091416</v>
      </c>
      <c r="K245" s="122"/>
      <c r="L245" s="122">
        <v>20368.24100506469</v>
      </c>
      <c r="M245" s="122">
        <v>143372048</v>
      </c>
      <c r="N245" s="122">
        <f t="shared" si="9"/>
        <v>274</v>
      </c>
      <c r="O245" s="559" t="str">
        <f t="shared" si="10"/>
        <v>Älvdalen</v>
      </c>
      <c r="P245" s="560">
        <f t="shared" si="11"/>
        <v>20368.24100506469</v>
      </c>
    </row>
    <row r="246" spans="1:16" ht="25.5" x14ac:dyDescent="0.2">
      <c r="A246" s="555" t="s">
        <v>1161</v>
      </c>
      <c r="B246" s="556" t="s">
        <v>865</v>
      </c>
      <c r="C246" s="557" t="s">
        <v>608</v>
      </c>
      <c r="D246" s="284" t="s">
        <v>719</v>
      </c>
      <c r="E246" s="292">
        <v>26883</v>
      </c>
      <c r="F246" s="122">
        <v>12576</v>
      </c>
      <c r="G246" s="122">
        <v>1052</v>
      </c>
      <c r="H246" s="122">
        <v>347</v>
      </c>
      <c r="I246" s="122">
        <v>0</v>
      </c>
      <c r="J246" s="558">
        <v>-9.7589949353091416</v>
      </c>
      <c r="K246" s="122"/>
      <c r="L246" s="122">
        <v>13965.24100506469</v>
      </c>
      <c r="M246" s="122">
        <v>375427574</v>
      </c>
      <c r="N246" s="122">
        <f t="shared" si="9"/>
        <v>207</v>
      </c>
      <c r="O246" s="559" t="str">
        <f t="shared" si="10"/>
        <v>Bollnäs</v>
      </c>
      <c r="P246" s="560">
        <f t="shared" si="11"/>
        <v>13965.24100506469</v>
      </c>
    </row>
    <row r="247" spans="1:16" x14ac:dyDescent="0.2">
      <c r="A247" s="555" t="s">
        <v>1161</v>
      </c>
      <c r="B247" s="556" t="s">
        <v>905</v>
      </c>
      <c r="C247" s="271" t="s">
        <v>609</v>
      </c>
      <c r="D247" s="271" t="s">
        <v>609</v>
      </c>
      <c r="E247" s="292">
        <v>99640</v>
      </c>
      <c r="F247" s="122">
        <v>7660</v>
      </c>
      <c r="G247" s="122">
        <v>-1119</v>
      </c>
      <c r="H247" s="122">
        <v>0</v>
      </c>
      <c r="I247" s="122">
        <v>0</v>
      </c>
      <c r="J247" s="558">
        <v>-9.7589949353091416</v>
      </c>
      <c r="K247" s="122"/>
      <c r="L247" s="122">
        <v>6531.2410050646913</v>
      </c>
      <c r="M247" s="122">
        <v>650772854</v>
      </c>
      <c r="N247" s="122">
        <f t="shared" si="9"/>
        <v>64</v>
      </c>
      <c r="O247" s="559" t="str">
        <f t="shared" si="10"/>
        <v>Gävle</v>
      </c>
      <c r="P247" s="560">
        <f t="shared" si="11"/>
        <v>6531.2410050646913</v>
      </c>
    </row>
    <row r="248" spans="1:16" x14ac:dyDescent="0.2">
      <c r="A248" s="555" t="s">
        <v>1161</v>
      </c>
      <c r="B248" s="556" t="s">
        <v>921</v>
      </c>
      <c r="C248" s="271" t="s">
        <v>610</v>
      </c>
      <c r="D248" s="271" t="s">
        <v>610</v>
      </c>
      <c r="E248" s="292">
        <v>9534</v>
      </c>
      <c r="F248" s="122">
        <v>8860</v>
      </c>
      <c r="G248" s="122">
        <v>3351</v>
      </c>
      <c r="H248" s="122">
        <v>0</v>
      </c>
      <c r="I248" s="122">
        <v>0</v>
      </c>
      <c r="J248" s="558">
        <v>-9.7589949353091416</v>
      </c>
      <c r="K248" s="122"/>
      <c r="L248" s="122">
        <v>12201.24100506469</v>
      </c>
      <c r="M248" s="122">
        <v>116326632</v>
      </c>
      <c r="N248" s="122">
        <f t="shared" si="9"/>
        <v>186</v>
      </c>
      <c r="O248" s="559" t="str">
        <f t="shared" si="10"/>
        <v>Hofors</v>
      </c>
      <c r="P248" s="560">
        <f t="shared" si="11"/>
        <v>12201.24100506469</v>
      </c>
    </row>
    <row r="249" spans="1:16" x14ac:dyDescent="0.2">
      <c r="A249" s="555" t="s">
        <v>1161</v>
      </c>
      <c r="B249" s="556" t="s">
        <v>923</v>
      </c>
      <c r="C249" s="271" t="s">
        <v>611</v>
      </c>
      <c r="D249" s="271" t="s">
        <v>611</v>
      </c>
      <c r="E249" s="292">
        <v>37275</v>
      </c>
      <c r="F249" s="122">
        <v>9517</v>
      </c>
      <c r="G249" s="122">
        <v>42</v>
      </c>
      <c r="H249" s="122">
        <v>0</v>
      </c>
      <c r="I249" s="122">
        <v>0</v>
      </c>
      <c r="J249" s="558">
        <v>-9.7589949353091416</v>
      </c>
      <c r="K249" s="122"/>
      <c r="L249" s="122">
        <v>9549.2410050646904</v>
      </c>
      <c r="M249" s="122">
        <v>355947958</v>
      </c>
      <c r="N249" s="122">
        <f t="shared" si="9"/>
        <v>115</v>
      </c>
      <c r="O249" s="559" t="str">
        <f t="shared" si="10"/>
        <v>Hudiksvall</v>
      </c>
      <c r="P249" s="560">
        <f t="shared" si="11"/>
        <v>9549.2410050646904</v>
      </c>
    </row>
    <row r="250" spans="1:16" x14ac:dyDescent="0.2">
      <c r="A250" s="555" t="s">
        <v>1161</v>
      </c>
      <c r="B250" s="556" t="s">
        <v>975</v>
      </c>
      <c r="C250" s="271" t="s">
        <v>612</v>
      </c>
      <c r="D250" s="271" t="s">
        <v>612</v>
      </c>
      <c r="E250" s="292">
        <v>19031</v>
      </c>
      <c r="F250" s="122">
        <v>12804</v>
      </c>
      <c r="G250" s="122">
        <v>2339</v>
      </c>
      <c r="H250" s="122">
        <v>462</v>
      </c>
      <c r="I250" s="122">
        <v>0</v>
      </c>
      <c r="J250" s="558">
        <v>-9.7589949353091416</v>
      </c>
      <c r="K250" s="122"/>
      <c r="L250" s="122">
        <v>15595.24100506469</v>
      </c>
      <c r="M250" s="122">
        <v>296793032</v>
      </c>
      <c r="N250" s="122">
        <f t="shared" si="9"/>
        <v>242</v>
      </c>
      <c r="O250" s="559" t="str">
        <f t="shared" si="10"/>
        <v>Ljusdal</v>
      </c>
      <c r="P250" s="560">
        <f t="shared" si="11"/>
        <v>15595.24100506469</v>
      </c>
    </row>
    <row r="251" spans="1:16" x14ac:dyDescent="0.2">
      <c r="A251" s="555" t="s">
        <v>1161</v>
      </c>
      <c r="B251" s="556" t="s">
        <v>1002</v>
      </c>
      <c r="C251" s="271" t="s">
        <v>613</v>
      </c>
      <c r="D251" s="271" t="s">
        <v>613</v>
      </c>
      <c r="E251" s="292">
        <v>9526</v>
      </c>
      <c r="F251" s="122">
        <v>13002</v>
      </c>
      <c r="G251" s="122">
        <v>1382</v>
      </c>
      <c r="H251" s="122">
        <v>0</v>
      </c>
      <c r="I251" s="122">
        <v>0</v>
      </c>
      <c r="J251" s="558">
        <v>-9.7589949353091416</v>
      </c>
      <c r="K251" s="122"/>
      <c r="L251" s="122">
        <v>14374.24100506469</v>
      </c>
      <c r="M251" s="122">
        <v>136929020</v>
      </c>
      <c r="N251" s="122">
        <f t="shared" si="9"/>
        <v>219</v>
      </c>
      <c r="O251" s="559" t="str">
        <f t="shared" si="10"/>
        <v>Nordanstig</v>
      </c>
      <c r="P251" s="560">
        <f t="shared" si="11"/>
        <v>14374.24100506469</v>
      </c>
    </row>
    <row r="252" spans="1:16" x14ac:dyDescent="0.2">
      <c r="A252" s="555" t="s">
        <v>1161</v>
      </c>
      <c r="B252" s="556" t="s">
        <v>1012</v>
      </c>
      <c r="C252" s="271" t="s">
        <v>614</v>
      </c>
      <c r="D252" s="271" t="s">
        <v>614</v>
      </c>
      <c r="E252" s="292">
        <v>5849</v>
      </c>
      <c r="F252" s="122">
        <v>11230</v>
      </c>
      <c r="G252" s="122">
        <v>683</v>
      </c>
      <c r="H252" s="122">
        <v>0</v>
      </c>
      <c r="I252" s="122">
        <v>0</v>
      </c>
      <c r="J252" s="558">
        <v>-9.7589949353091416</v>
      </c>
      <c r="K252" s="122"/>
      <c r="L252" s="122">
        <v>11903.24100506469</v>
      </c>
      <c r="M252" s="122">
        <v>69622057</v>
      </c>
      <c r="N252" s="122">
        <f t="shared" si="9"/>
        <v>176</v>
      </c>
      <c r="O252" s="559" t="str">
        <f t="shared" si="10"/>
        <v>Ockelbo</v>
      </c>
      <c r="P252" s="560">
        <f t="shared" si="11"/>
        <v>11903.24100506469</v>
      </c>
    </row>
    <row r="253" spans="1:16" x14ac:dyDescent="0.2">
      <c r="A253" s="555" t="s">
        <v>1161</v>
      </c>
      <c r="B253" s="556" t="s">
        <v>1018</v>
      </c>
      <c r="C253" s="271" t="s">
        <v>615</v>
      </c>
      <c r="D253" s="271" t="s">
        <v>615</v>
      </c>
      <c r="E253" s="292">
        <v>11613</v>
      </c>
      <c r="F253" s="122">
        <v>13180</v>
      </c>
      <c r="G253" s="122">
        <v>815</v>
      </c>
      <c r="H253" s="122">
        <v>0</v>
      </c>
      <c r="I253" s="122">
        <v>0</v>
      </c>
      <c r="J253" s="558">
        <v>-9.7589949353091416</v>
      </c>
      <c r="K253" s="122"/>
      <c r="L253" s="122">
        <v>13985.24100506469</v>
      </c>
      <c r="M253" s="122">
        <v>162410604</v>
      </c>
      <c r="N253" s="122">
        <f t="shared" si="9"/>
        <v>209</v>
      </c>
      <c r="O253" s="559" t="str">
        <f t="shared" si="10"/>
        <v>Ovanåker</v>
      </c>
      <c r="P253" s="560">
        <f t="shared" si="11"/>
        <v>13985.24100506469</v>
      </c>
    </row>
    <row r="254" spans="1:16" x14ac:dyDescent="0.2">
      <c r="A254" s="555" t="s">
        <v>1161</v>
      </c>
      <c r="B254" s="556" t="s">
        <v>1030</v>
      </c>
      <c r="C254" s="271" t="s">
        <v>616</v>
      </c>
      <c r="D254" s="271" t="s">
        <v>616</v>
      </c>
      <c r="E254" s="292">
        <v>38725</v>
      </c>
      <c r="F254" s="122">
        <v>8895</v>
      </c>
      <c r="G254" s="122">
        <v>282</v>
      </c>
      <c r="H254" s="122">
        <v>0</v>
      </c>
      <c r="I254" s="122">
        <v>0</v>
      </c>
      <c r="J254" s="558">
        <v>-9.7589949353091416</v>
      </c>
      <c r="K254" s="122"/>
      <c r="L254" s="122">
        <v>9167.2410050646904</v>
      </c>
      <c r="M254" s="122">
        <v>355001408</v>
      </c>
      <c r="N254" s="122">
        <f t="shared" si="9"/>
        <v>106</v>
      </c>
      <c r="O254" s="559" t="str">
        <f t="shared" si="10"/>
        <v>Sandviken</v>
      </c>
      <c r="P254" s="560">
        <f t="shared" si="11"/>
        <v>9167.2410050646904</v>
      </c>
    </row>
    <row r="255" spans="1:16" x14ac:dyDescent="0.2">
      <c r="A255" s="555" t="s">
        <v>1161</v>
      </c>
      <c r="B255" s="556" t="s">
        <v>1063</v>
      </c>
      <c r="C255" s="271" t="s">
        <v>617</v>
      </c>
      <c r="D255" s="271" t="s">
        <v>617</v>
      </c>
      <c r="E255" s="292">
        <v>25879</v>
      </c>
      <c r="F255" s="122">
        <v>11597</v>
      </c>
      <c r="G255" s="122">
        <v>48</v>
      </c>
      <c r="H255" s="122">
        <v>0</v>
      </c>
      <c r="I255" s="122">
        <v>0</v>
      </c>
      <c r="J255" s="558">
        <v>-9.7589949353091416</v>
      </c>
      <c r="K255" s="122"/>
      <c r="L255" s="122">
        <v>11635.24100506469</v>
      </c>
      <c r="M255" s="122">
        <v>301108402</v>
      </c>
      <c r="N255" s="122">
        <f t="shared" si="9"/>
        <v>173</v>
      </c>
      <c r="O255" s="559" t="str">
        <f t="shared" si="10"/>
        <v>Söderhamn</v>
      </c>
      <c r="P255" s="560">
        <f t="shared" si="11"/>
        <v>11635.24100506469</v>
      </c>
    </row>
    <row r="256" spans="1:16" ht="25.5" x14ac:dyDescent="0.2">
      <c r="A256" s="555" t="s">
        <v>1162</v>
      </c>
      <c r="B256" s="556" t="s">
        <v>929</v>
      </c>
      <c r="C256" s="557" t="s">
        <v>619</v>
      </c>
      <c r="D256" s="284" t="s">
        <v>720</v>
      </c>
      <c r="E256" s="292">
        <v>25135</v>
      </c>
      <c r="F256" s="122">
        <v>11890</v>
      </c>
      <c r="G256" s="122">
        <v>-586</v>
      </c>
      <c r="H256" s="122">
        <v>0</v>
      </c>
      <c r="I256" s="122">
        <v>0</v>
      </c>
      <c r="J256" s="558">
        <v>-9.7589949353091416</v>
      </c>
      <c r="K256" s="122"/>
      <c r="L256" s="122">
        <v>11294.24100506469</v>
      </c>
      <c r="M256" s="122">
        <v>283880748</v>
      </c>
      <c r="N256" s="122">
        <f t="shared" si="9"/>
        <v>164</v>
      </c>
      <c r="O256" s="559" t="str">
        <f t="shared" si="10"/>
        <v>Härnösand</v>
      </c>
      <c r="P256" s="560">
        <f t="shared" si="11"/>
        <v>11294.24100506469</v>
      </c>
    </row>
    <row r="257" spans="1:16" x14ac:dyDescent="0.2">
      <c r="A257" s="555" t="s">
        <v>1162</v>
      </c>
      <c r="B257" s="556" t="s">
        <v>952</v>
      </c>
      <c r="C257" s="271" t="s">
        <v>620</v>
      </c>
      <c r="D257" s="271" t="s">
        <v>620</v>
      </c>
      <c r="E257" s="292">
        <v>18553</v>
      </c>
      <c r="F257" s="122">
        <v>12381</v>
      </c>
      <c r="G257" s="122">
        <v>799</v>
      </c>
      <c r="H257" s="122">
        <v>107</v>
      </c>
      <c r="I257" s="122">
        <v>0</v>
      </c>
      <c r="J257" s="558">
        <v>-9.7589949353091416</v>
      </c>
      <c r="K257" s="122"/>
      <c r="L257" s="122">
        <v>13277.24100506469</v>
      </c>
      <c r="M257" s="122">
        <v>246332652</v>
      </c>
      <c r="N257" s="122">
        <f t="shared" si="9"/>
        <v>202</v>
      </c>
      <c r="O257" s="559" t="str">
        <f t="shared" si="10"/>
        <v>Kramfors</v>
      </c>
      <c r="P257" s="560">
        <f t="shared" si="11"/>
        <v>13277.24100506469</v>
      </c>
    </row>
    <row r="258" spans="1:16" x14ac:dyDescent="0.2">
      <c r="A258" s="555" t="s">
        <v>1162</v>
      </c>
      <c r="B258" s="556" t="s">
        <v>1040</v>
      </c>
      <c r="C258" s="271" t="s">
        <v>621</v>
      </c>
      <c r="D258" s="271" t="s">
        <v>621</v>
      </c>
      <c r="E258" s="292">
        <v>19800</v>
      </c>
      <c r="F258" s="122">
        <v>13136</v>
      </c>
      <c r="G258" s="122">
        <v>3086</v>
      </c>
      <c r="H258" s="122">
        <v>471</v>
      </c>
      <c r="I258" s="122">
        <v>0</v>
      </c>
      <c r="J258" s="558">
        <v>-9.7589949353091416</v>
      </c>
      <c r="K258" s="122"/>
      <c r="L258" s="122">
        <v>16683.24100506469</v>
      </c>
      <c r="M258" s="122">
        <v>330328172</v>
      </c>
      <c r="N258" s="122">
        <f t="shared" si="9"/>
        <v>255</v>
      </c>
      <c r="O258" s="559" t="str">
        <f t="shared" si="10"/>
        <v>Sollefteå</v>
      </c>
      <c r="P258" s="560">
        <f t="shared" si="11"/>
        <v>16683.24100506469</v>
      </c>
    </row>
    <row r="259" spans="1:16" x14ac:dyDescent="0.2">
      <c r="A259" s="555" t="s">
        <v>1162</v>
      </c>
      <c r="B259" s="556" t="s">
        <v>1054</v>
      </c>
      <c r="C259" s="271" t="s">
        <v>622</v>
      </c>
      <c r="D259" s="271" t="s">
        <v>622</v>
      </c>
      <c r="E259" s="292">
        <v>98226</v>
      </c>
      <c r="F259" s="122">
        <v>6094</v>
      </c>
      <c r="G259" s="122">
        <v>-919</v>
      </c>
      <c r="H259" s="122">
        <v>0</v>
      </c>
      <c r="I259" s="122">
        <v>0</v>
      </c>
      <c r="J259" s="558">
        <v>-9.7589949353091416</v>
      </c>
      <c r="K259" s="122"/>
      <c r="L259" s="122">
        <v>5165.2410050646913</v>
      </c>
      <c r="M259" s="122">
        <v>507360963</v>
      </c>
      <c r="N259" s="122">
        <f t="shared" si="9"/>
        <v>46</v>
      </c>
      <c r="O259" s="559" t="str">
        <f t="shared" si="10"/>
        <v>Sundsvall</v>
      </c>
      <c r="P259" s="560">
        <f t="shared" si="11"/>
        <v>5165.2410050646913</v>
      </c>
    </row>
    <row r="260" spans="1:16" x14ac:dyDescent="0.2">
      <c r="A260" s="555" t="s">
        <v>1162</v>
      </c>
      <c r="B260" s="556" t="s">
        <v>1071</v>
      </c>
      <c r="C260" s="271" t="s">
        <v>623</v>
      </c>
      <c r="D260" s="271" t="s">
        <v>623</v>
      </c>
      <c r="E260" s="292">
        <v>17973</v>
      </c>
      <c r="F260" s="122">
        <v>9887</v>
      </c>
      <c r="G260" s="122">
        <v>-38</v>
      </c>
      <c r="H260" s="122">
        <v>0</v>
      </c>
      <c r="I260" s="122">
        <v>0</v>
      </c>
      <c r="J260" s="558">
        <v>-9.7589949353091416</v>
      </c>
      <c r="K260" s="122"/>
      <c r="L260" s="122">
        <v>9839.2410050646904</v>
      </c>
      <c r="M260" s="122">
        <v>176840679</v>
      </c>
      <c r="N260" s="122">
        <f t="shared" si="9"/>
        <v>124</v>
      </c>
      <c r="O260" s="559" t="str">
        <f t="shared" si="10"/>
        <v>Timrå</v>
      </c>
      <c r="P260" s="560">
        <f t="shared" si="11"/>
        <v>9839.2410050646904</v>
      </c>
    </row>
    <row r="261" spans="1:16" x14ac:dyDescent="0.2">
      <c r="A261" s="555" t="s">
        <v>1162</v>
      </c>
      <c r="B261" s="556" t="s">
        <v>1117</v>
      </c>
      <c r="C261" s="271" t="s">
        <v>624</v>
      </c>
      <c r="D261" s="271" t="s">
        <v>624</v>
      </c>
      <c r="E261" s="292">
        <v>9464</v>
      </c>
      <c r="F261" s="122">
        <v>11867</v>
      </c>
      <c r="G261" s="122">
        <v>3928</v>
      </c>
      <c r="H261" s="122">
        <v>324</v>
      </c>
      <c r="I261" s="122">
        <v>0</v>
      </c>
      <c r="J261" s="558">
        <v>-9.7589949353091416</v>
      </c>
      <c r="K261" s="122"/>
      <c r="L261" s="122">
        <v>16109.24100506469</v>
      </c>
      <c r="M261" s="122">
        <v>152457857</v>
      </c>
      <c r="N261" s="122">
        <f t="shared" si="9"/>
        <v>247</v>
      </c>
      <c r="O261" s="559" t="str">
        <f t="shared" si="10"/>
        <v>Ånge</v>
      </c>
      <c r="P261" s="560">
        <f t="shared" si="11"/>
        <v>16109.24100506469</v>
      </c>
    </row>
    <row r="262" spans="1:16" x14ac:dyDescent="0.2">
      <c r="A262" s="555" t="s">
        <v>1162</v>
      </c>
      <c r="B262" s="556" t="s">
        <v>1132</v>
      </c>
      <c r="C262" s="271" t="s">
        <v>625</v>
      </c>
      <c r="D262" s="271" t="s">
        <v>625</v>
      </c>
      <c r="E262" s="292">
        <v>55915</v>
      </c>
      <c r="F262" s="122">
        <v>7975</v>
      </c>
      <c r="G262" s="122">
        <v>852</v>
      </c>
      <c r="H262" s="122">
        <v>0</v>
      </c>
      <c r="I262" s="122">
        <v>0</v>
      </c>
      <c r="J262" s="558">
        <v>-9.7589949353091416</v>
      </c>
      <c r="K262" s="122"/>
      <c r="L262" s="122">
        <v>8817.2410050646904</v>
      </c>
      <c r="M262" s="122">
        <v>493016031</v>
      </c>
      <c r="N262" s="122">
        <f t="shared" si="9"/>
        <v>99</v>
      </c>
      <c r="O262" s="559" t="str">
        <f t="shared" si="10"/>
        <v>Örnsköldsvik</v>
      </c>
      <c r="P262" s="560">
        <f t="shared" si="11"/>
        <v>8817.2410050646904</v>
      </c>
    </row>
    <row r="263" spans="1:16" ht="25.5" x14ac:dyDescent="0.2">
      <c r="A263" s="555" t="s">
        <v>1163</v>
      </c>
      <c r="B263" s="556" t="s">
        <v>860</v>
      </c>
      <c r="C263" s="557" t="s">
        <v>627</v>
      </c>
      <c r="D263" s="284" t="s">
        <v>721</v>
      </c>
      <c r="E263" s="292">
        <v>7070</v>
      </c>
      <c r="F263" s="122">
        <v>14761</v>
      </c>
      <c r="G263" s="122">
        <v>7257</v>
      </c>
      <c r="H263" s="122">
        <v>1389</v>
      </c>
      <c r="I263" s="122">
        <v>0</v>
      </c>
      <c r="J263" s="558">
        <v>-9.7589949353091416</v>
      </c>
      <c r="K263" s="122"/>
      <c r="L263" s="122">
        <v>23397.24100506469</v>
      </c>
      <c r="M263" s="122">
        <v>165418494</v>
      </c>
      <c r="N263" s="122">
        <f t="shared" si="9"/>
        <v>285</v>
      </c>
      <c r="O263" s="559" t="str">
        <f t="shared" si="10"/>
        <v>Berg</v>
      </c>
      <c r="P263" s="560">
        <f t="shared" si="11"/>
        <v>23397.24100506469</v>
      </c>
    </row>
    <row r="264" spans="1:16" x14ac:dyDescent="0.2">
      <c r="A264" s="555" t="s">
        <v>1163</v>
      </c>
      <c r="B264" s="556" t="s">
        <v>872</v>
      </c>
      <c r="C264" s="271" t="s">
        <v>628</v>
      </c>
      <c r="D264" s="271" t="s">
        <v>628</v>
      </c>
      <c r="E264" s="292">
        <v>6432</v>
      </c>
      <c r="F264" s="122">
        <v>13830</v>
      </c>
      <c r="G264" s="122">
        <v>7568</v>
      </c>
      <c r="H264" s="122">
        <v>1318</v>
      </c>
      <c r="I264" s="122">
        <v>0</v>
      </c>
      <c r="J264" s="558">
        <v>-9.7589949353091416</v>
      </c>
      <c r="K264" s="122"/>
      <c r="L264" s="122">
        <v>22706.24100506469</v>
      </c>
      <c r="M264" s="122">
        <v>146046542</v>
      </c>
      <c r="N264" s="122">
        <f t="shared" si="9"/>
        <v>284</v>
      </c>
      <c r="O264" s="559" t="str">
        <f t="shared" si="10"/>
        <v>Bräcke</v>
      </c>
      <c r="P264" s="560">
        <f t="shared" si="11"/>
        <v>22706.24100506469</v>
      </c>
    </row>
    <row r="265" spans="1:16" x14ac:dyDescent="0.2">
      <c r="A265" s="555" t="s">
        <v>1163</v>
      </c>
      <c r="B265" s="556" t="s">
        <v>928</v>
      </c>
      <c r="C265" s="271" t="s">
        <v>629</v>
      </c>
      <c r="D265" s="271" t="s">
        <v>629</v>
      </c>
      <c r="E265" s="292">
        <v>10151</v>
      </c>
      <c r="F265" s="122">
        <v>12391</v>
      </c>
      <c r="G265" s="122">
        <v>4041</v>
      </c>
      <c r="H265" s="122">
        <v>2104</v>
      </c>
      <c r="I265" s="122">
        <v>0</v>
      </c>
      <c r="J265" s="558">
        <v>-9.7589949353091416</v>
      </c>
      <c r="K265" s="122"/>
      <c r="L265" s="122">
        <v>18526.24100506469</v>
      </c>
      <c r="M265" s="122">
        <v>188059872</v>
      </c>
      <c r="N265" s="122">
        <f t="shared" si="9"/>
        <v>267</v>
      </c>
      <c r="O265" s="559" t="str">
        <f t="shared" si="10"/>
        <v>Härjedalen</v>
      </c>
      <c r="P265" s="560">
        <f t="shared" si="11"/>
        <v>18526.24100506469</v>
      </c>
    </row>
    <row r="266" spans="1:16" x14ac:dyDescent="0.2">
      <c r="A266" s="555" t="s">
        <v>1163</v>
      </c>
      <c r="B266" s="556" t="s">
        <v>955</v>
      </c>
      <c r="C266" s="271" t="s">
        <v>630</v>
      </c>
      <c r="D266" s="271" t="s">
        <v>630</v>
      </c>
      <c r="E266" s="292">
        <v>14845</v>
      </c>
      <c r="F266" s="122">
        <v>11864</v>
      </c>
      <c r="G266" s="122">
        <v>3792</v>
      </c>
      <c r="H266" s="122">
        <v>770</v>
      </c>
      <c r="I266" s="122">
        <v>0</v>
      </c>
      <c r="J266" s="558">
        <v>-9.7589949353091416</v>
      </c>
      <c r="K266" s="122"/>
      <c r="L266" s="122">
        <v>16416.24100506469</v>
      </c>
      <c r="M266" s="122">
        <v>243699098</v>
      </c>
      <c r="N266" s="122">
        <f t="shared" si="9"/>
        <v>252</v>
      </c>
      <c r="O266" s="559" t="str">
        <f t="shared" si="10"/>
        <v>Krokom</v>
      </c>
      <c r="P266" s="560">
        <f t="shared" si="11"/>
        <v>16416.24100506469</v>
      </c>
    </row>
    <row r="267" spans="1:16" x14ac:dyDescent="0.2">
      <c r="A267" s="555" t="s">
        <v>1163</v>
      </c>
      <c r="B267" s="556" t="s">
        <v>1024</v>
      </c>
      <c r="C267" s="271" t="s">
        <v>631</v>
      </c>
      <c r="D267" s="271" t="s">
        <v>631</v>
      </c>
      <c r="E267" s="292">
        <v>5404</v>
      </c>
      <c r="F267" s="122">
        <v>13457</v>
      </c>
      <c r="G267" s="122">
        <v>8146</v>
      </c>
      <c r="H267" s="122">
        <v>284</v>
      </c>
      <c r="I267" s="122">
        <v>0</v>
      </c>
      <c r="J267" s="558">
        <v>-9.7589949353091416</v>
      </c>
      <c r="K267" s="122"/>
      <c r="L267" s="122">
        <v>21877.24100506469</v>
      </c>
      <c r="M267" s="122">
        <v>118224610</v>
      </c>
      <c r="N267" s="122">
        <f t="shared" ref="N267:N299" si="12">RANK(L267,$L$10:$L$299,1)</f>
        <v>280</v>
      </c>
      <c r="O267" s="559" t="str">
        <f t="shared" ref="O267:O299" si="13">C267</f>
        <v>Ragunda</v>
      </c>
      <c r="P267" s="560">
        <f t="shared" ref="P267:P299" si="14">L267</f>
        <v>21877.24100506469</v>
      </c>
    </row>
    <row r="268" spans="1:16" x14ac:dyDescent="0.2">
      <c r="A268" s="555" t="s">
        <v>1163</v>
      </c>
      <c r="B268" s="556" t="s">
        <v>1052</v>
      </c>
      <c r="C268" s="271" t="s">
        <v>632</v>
      </c>
      <c r="D268" s="271" t="s">
        <v>632</v>
      </c>
      <c r="E268" s="292">
        <v>11752</v>
      </c>
      <c r="F268" s="122">
        <v>13991</v>
      </c>
      <c r="G268" s="122">
        <v>6319</v>
      </c>
      <c r="H268" s="122">
        <v>1765</v>
      </c>
      <c r="I268" s="122">
        <v>0</v>
      </c>
      <c r="J268" s="558">
        <v>-9.7589949353091416</v>
      </c>
      <c r="K268" s="122"/>
      <c r="L268" s="122">
        <v>22065.24100506469</v>
      </c>
      <c r="M268" s="122">
        <v>259310712</v>
      </c>
      <c r="N268" s="122">
        <f t="shared" si="12"/>
        <v>281</v>
      </c>
      <c r="O268" s="559" t="str">
        <f t="shared" si="13"/>
        <v>Strömsund</v>
      </c>
      <c r="P268" s="560">
        <f t="shared" si="14"/>
        <v>22065.24100506469</v>
      </c>
    </row>
    <row r="269" spans="1:16" x14ac:dyDescent="0.2">
      <c r="A269" s="555" t="s">
        <v>1163</v>
      </c>
      <c r="B269" s="556" t="s">
        <v>1118</v>
      </c>
      <c r="C269" s="271" t="s">
        <v>633</v>
      </c>
      <c r="D269" s="271" t="s">
        <v>633</v>
      </c>
      <c r="E269" s="292">
        <v>10989</v>
      </c>
      <c r="F269" s="122">
        <v>13741</v>
      </c>
      <c r="G269" s="122">
        <v>-441</v>
      </c>
      <c r="H269" s="122">
        <v>1512</v>
      </c>
      <c r="I269" s="122">
        <v>0</v>
      </c>
      <c r="J269" s="558">
        <v>-9.7589949353091416</v>
      </c>
      <c r="K269" s="122"/>
      <c r="L269" s="122">
        <v>14802.24100506469</v>
      </c>
      <c r="M269" s="122">
        <v>162661826</v>
      </c>
      <c r="N269" s="122">
        <f t="shared" si="12"/>
        <v>230</v>
      </c>
      <c r="O269" s="559" t="str">
        <f t="shared" si="13"/>
        <v>Åre</v>
      </c>
      <c r="P269" s="560">
        <f t="shared" si="14"/>
        <v>14802.24100506469</v>
      </c>
    </row>
    <row r="270" spans="1:16" x14ac:dyDescent="0.2">
      <c r="A270" s="555" t="s">
        <v>1163</v>
      </c>
      <c r="B270" s="556" t="s">
        <v>1133</v>
      </c>
      <c r="C270" s="271" t="s">
        <v>634</v>
      </c>
      <c r="D270" s="271" t="s">
        <v>634</v>
      </c>
      <c r="E270" s="292">
        <v>61633</v>
      </c>
      <c r="F270" s="122">
        <v>9062</v>
      </c>
      <c r="G270" s="122">
        <v>-1622</v>
      </c>
      <c r="H270" s="122">
        <v>341</v>
      </c>
      <c r="I270" s="122">
        <v>0</v>
      </c>
      <c r="J270" s="558">
        <v>-9.7589949353091416</v>
      </c>
      <c r="K270" s="122"/>
      <c r="L270" s="122">
        <v>7771.2410050646913</v>
      </c>
      <c r="M270" s="122">
        <v>478964897</v>
      </c>
      <c r="N270" s="122">
        <f t="shared" si="12"/>
        <v>80</v>
      </c>
      <c r="O270" s="559" t="str">
        <f t="shared" si="13"/>
        <v>Östersund</v>
      </c>
      <c r="P270" s="560">
        <f t="shared" si="14"/>
        <v>7771.2410050646913</v>
      </c>
    </row>
    <row r="271" spans="1:16" ht="25.5" x14ac:dyDescent="0.2">
      <c r="A271" s="555" t="s">
        <v>1164</v>
      </c>
      <c r="B271" s="556" t="s">
        <v>861</v>
      </c>
      <c r="C271" s="557" t="s">
        <v>636</v>
      </c>
      <c r="D271" s="284" t="s">
        <v>722</v>
      </c>
      <c r="E271" s="292">
        <v>2455</v>
      </c>
      <c r="F271" s="122">
        <v>15463</v>
      </c>
      <c r="G271" s="122">
        <v>10011</v>
      </c>
      <c r="H271" s="122">
        <v>432</v>
      </c>
      <c r="I271" s="122">
        <v>0</v>
      </c>
      <c r="J271" s="558">
        <v>-9.7589949353091416</v>
      </c>
      <c r="K271" s="122"/>
      <c r="L271" s="122">
        <v>25896.24100506469</v>
      </c>
      <c r="M271" s="122">
        <v>63575272</v>
      </c>
      <c r="N271" s="122">
        <f t="shared" si="12"/>
        <v>286</v>
      </c>
      <c r="O271" s="559" t="str">
        <f t="shared" si="13"/>
        <v>Bjurholm</v>
      </c>
      <c r="P271" s="560">
        <f t="shared" si="14"/>
        <v>25896.24100506469</v>
      </c>
    </row>
    <row r="272" spans="1:16" x14ac:dyDescent="0.2">
      <c r="A272" s="555" t="s">
        <v>1164</v>
      </c>
      <c r="B272" s="556" t="s">
        <v>878</v>
      </c>
      <c r="C272" s="271" t="s">
        <v>637</v>
      </c>
      <c r="D272" s="271" t="s">
        <v>637</v>
      </c>
      <c r="E272" s="292">
        <v>2724</v>
      </c>
      <c r="F272" s="122">
        <v>13859</v>
      </c>
      <c r="G272" s="122">
        <v>10478</v>
      </c>
      <c r="H272" s="122">
        <v>2165</v>
      </c>
      <c r="I272" s="122">
        <v>0</v>
      </c>
      <c r="J272" s="558">
        <v>-9.7589949353091416</v>
      </c>
      <c r="K272" s="122"/>
      <c r="L272" s="122">
        <v>26492.24100506469</v>
      </c>
      <c r="M272" s="122">
        <v>72164864</v>
      </c>
      <c r="N272" s="122">
        <f t="shared" si="12"/>
        <v>287</v>
      </c>
      <c r="O272" s="559" t="str">
        <f t="shared" si="13"/>
        <v>Dorotea</v>
      </c>
      <c r="P272" s="560">
        <f t="shared" si="14"/>
        <v>26492.24100506469</v>
      </c>
    </row>
    <row r="273" spans="1:16" x14ac:dyDescent="0.2">
      <c r="A273" s="555" t="s">
        <v>1164</v>
      </c>
      <c r="B273" s="556" t="s">
        <v>981</v>
      </c>
      <c r="C273" s="271" t="s">
        <v>638</v>
      </c>
      <c r="D273" s="271" t="s">
        <v>638</v>
      </c>
      <c r="E273" s="292">
        <v>12214</v>
      </c>
      <c r="F273" s="122">
        <v>10537</v>
      </c>
      <c r="G273" s="122">
        <v>2449</v>
      </c>
      <c r="H273" s="122">
        <v>1792</v>
      </c>
      <c r="I273" s="122">
        <v>0</v>
      </c>
      <c r="J273" s="558">
        <v>-9.7589949353091416</v>
      </c>
      <c r="K273" s="122"/>
      <c r="L273" s="122">
        <v>14768.24100506469</v>
      </c>
      <c r="M273" s="122">
        <v>180379296</v>
      </c>
      <c r="N273" s="122">
        <f t="shared" si="12"/>
        <v>229</v>
      </c>
      <c r="O273" s="559" t="str">
        <f t="shared" si="13"/>
        <v>Lycksele</v>
      </c>
      <c r="P273" s="560">
        <f t="shared" si="14"/>
        <v>14768.24100506469</v>
      </c>
    </row>
    <row r="274" spans="1:16" x14ac:dyDescent="0.2">
      <c r="A274" s="555" t="s">
        <v>1164</v>
      </c>
      <c r="B274" s="556" t="s">
        <v>985</v>
      </c>
      <c r="C274" s="271" t="s">
        <v>639</v>
      </c>
      <c r="D274" s="271" t="s">
        <v>639</v>
      </c>
      <c r="E274" s="292">
        <v>3101</v>
      </c>
      <c r="F274" s="122">
        <v>9391</v>
      </c>
      <c r="G274" s="122">
        <v>6440</v>
      </c>
      <c r="H274" s="122">
        <v>2023</v>
      </c>
      <c r="I274" s="122">
        <v>0</v>
      </c>
      <c r="J274" s="558">
        <v>-9.7589949353091416</v>
      </c>
      <c r="K274" s="122"/>
      <c r="L274" s="122">
        <v>17844.24100506469</v>
      </c>
      <c r="M274" s="122">
        <v>55334991</v>
      </c>
      <c r="N274" s="122">
        <f t="shared" si="12"/>
        <v>263</v>
      </c>
      <c r="O274" s="559" t="str">
        <f t="shared" si="13"/>
        <v>Malå</v>
      </c>
      <c r="P274" s="560">
        <f t="shared" si="14"/>
        <v>17844.24100506469</v>
      </c>
    </row>
    <row r="275" spans="1:16" x14ac:dyDescent="0.2">
      <c r="A275" s="555" t="s">
        <v>1164</v>
      </c>
      <c r="B275" s="556" t="s">
        <v>1003</v>
      </c>
      <c r="C275" s="271" t="s">
        <v>640</v>
      </c>
      <c r="D275" s="271" t="s">
        <v>640</v>
      </c>
      <c r="E275" s="292">
        <v>7112</v>
      </c>
      <c r="F275" s="122">
        <v>12467</v>
      </c>
      <c r="G275" s="122">
        <v>3933</v>
      </c>
      <c r="H275" s="122">
        <v>433</v>
      </c>
      <c r="I275" s="122">
        <v>0</v>
      </c>
      <c r="J275" s="558">
        <v>-9.7589949353091416</v>
      </c>
      <c r="K275" s="122"/>
      <c r="L275" s="122">
        <v>16823.24100506469</v>
      </c>
      <c r="M275" s="122">
        <v>119646890</v>
      </c>
      <c r="N275" s="122">
        <f t="shared" si="12"/>
        <v>256</v>
      </c>
      <c r="O275" s="559" t="str">
        <f t="shared" si="13"/>
        <v>Nordmaling</v>
      </c>
      <c r="P275" s="560">
        <f t="shared" si="14"/>
        <v>16823.24100506469</v>
      </c>
    </row>
    <row r="276" spans="1:16" x14ac:dyDescent="0.2">
      <c r="A276" s="555" t="s">
        <v>1164</v>
      </c>
      <c r="B276" s="556" t="s">
        <v>1006</v>
      </c>
      <c r="C276" s="271" t="s">
        <v>641</v>
      </c>
      <c r="D276" s="271" t="s">
        <v>641</v>
      </c>
      <c r="E276" s="292">
        <v>4119</v>
      </c>
      <c r="F276" s="122">
        <v>12380</v>
      </c>
      <c r="G276" s="122">
        <v>6934</v>
      </c>
      <c r="H276" s="122">
        <v>1367</v>
      </c>
      <c r="I276" s="122">
        <v>0</v>
      </c>
      <c r="J276" s="558">
        <v>-9.7589949353091416</v>
      </c>
      <c r="K276" s="122"/>
      <c r="L276" s="122">
        <v>20671.24100506469</v>
      </c>
      <c r="M276" s="122">
        <v>85144842</v>
      </c>
      <c r="N276" s="122">
        <f t="shared" si="12"/>
        <v>276</v>
      </c>
      <c r="O276" s="559" t="str">
        <f t="shared" si="13"/>
        <v>Norsjö</v>
      </c>
      <c r="P276" s="560">
        <f t="shared" si="14"/>
        <v>20671.24100506469</v>
      </c>
    </row>
    <row r="277" spans="1:16" x14ac:dyDescent="0.2">
      <c r="A277" s="555" t="s">
        <v>1164</v>
      </c>
      <c r="B277" s="556" t="s">
        <v>1025</v>
      </c>
      <c r="C277" s="271" t="s">
        <v>642</v>
      </c>
      <c r="D277" s="271" t="s">
        <v>642</v>
      </c>
      <c r="E277" s="292">
        <v>6798</v>
      </c>
      <c r="F277" s="122">
        <v>11778</v>
      </c>
      <c r="G277" s="122">
        <v>3285</v>
      </c>
      <c r="H277" s="122">
        <v>382</v>
      </c>
      <c r="I277" s="122">
        <v>0</v>
      </c>
      <c r="J277" s="558">
        <v>-9.7589949353091416</v>
      </c>
      <c r="K277" s="122"/>
      <c r="L277" s="122">
        <v>15435.24100506469</v>
      </c>
      <c r="M277" s="122">
        <v>104928768</v>
      </c>
      <c r="N277" s="122">
        <f t="shared" si="12"/>
        <v>240</v>
      </c>
      <c r="O277" s="559" t="str">
        <f t="shared" si="13"/>
        <v>Robertsfors</v>
      </c>
      <c r="P277" s="560">
        <f t="shared" si="14"/>
        <v>15435.24100506469</v>
      </c>
    </row>
    <row r="278" spans="1:16" x14ac:dyDescent="0.2">
      <c r="A278" s="555" t="s">
        <v>1164</v>
      </c>
      <c r="B278" s="556" t="s">
        <v>1035</v>
      </c>
      <c r="C278" s="271" t="s">
        <v>643</v>
      </c>
      <c r="D278" s="271" t="s">
        <v>643</v>
      </c>
      <c r="E278" s="292">
        <v>72149</v>
      </c>
      <c r="F278" s="122">
        <v>8386</v>
      </c>
      <c r="G278" s="122">
        <v>-533</v>
      </c>
      <c r="H278" s="122">
        <v>121</v>
      </c>
      <c r="I278" s="122">
        <v>0</v>
      </c>
      <c r="J278" s="558">
        <v>-9.7589949353091416</v>
      </c>
      <c r="K278" s="122"/>
      <c r="L278" s="122">
        <v>7964.2410050646913</v>
      </c>
      <c r="M278" s="122">
        <v>574612024</v>
      </c>
      <c r="N278" s="122">
        <f t="shared" si="12"/>
        <v>85</v>
      </c>
      <c r="O278" s="559" t="str">
        <f t="shared" si="13"/>
        <v>Skellefteå</v>
      </c>
      <c r="P278" s="560">
        <f t="shared" si="14"/>
        <v>7964.2410050646913</v>
      </c>
    </row>
    <row r="279" spans="1:16" x14ac:dyDescent="0.2">
      <c r="A279" s="555" t="s">
        <v>1164</v>
      </c>
      <c r="B279" s="556" t="s">
        <v>1043</v>
      </c>
      <c r="C279" s="271" t="s">
        <v>644</v>
      </c>
      <c r="D279" s="271" t="s">
        <v>644</v>
      </c>
      <c r="E279" s="292">
        <v>2541</v>
      </c>
      <c r="F279" s="122">
        <v>14081</v>
      </c>
      <c r="G279" s="122">
        <v>11603</v>
      </c>
      <c r="H279" s="122">
        <v>2236</v>
      </c>
      <c r="I279" s="122">
        <v>0</v>
      </c>
      <c r="J279" s="558">
        <v>-9.7589949353091416</v>
      </c>
      <c r="K279" s="122"/>
      <c r="L279" s="122">
        <v>27910.24100506469</v>
      </c>
      <c r="M279" s="122">
        <v>70919922</v>
      </c>
      <c r="N279" s="122">
        <f t="shared" si="12"/>
        <v>289</v>
      </c>
      <c r="O279" s="559" t="str">
        <f t="shared" si="13"/>
        <v>Sorsele</v>
      </c>
      <c r="P279" s="560">
        <f t="shared" si="14"/>
        <v>27910.24100506469</v>
      </c>
    </row>
    <row r="280" spans="1:16" x14ac:dyDescent="0.2">
      <c r="A280" s="555" t="s">
        <v>1164</v>
      </c>
      <c r="B280" s="556" t="s">
        <v>1049</v>
      </c>
      <c r="C280" s="271" t="s">
        <v>645</v>
      </c>
      <c r="D280" s="271" t="s">
        <v>645</v>
      </c>
      <c r="E280" s="292">
        <v>5906</v>
      </c>
      <c r="F280" s="122">
        <v>12706</v>
      </c>
      <c r="G280" s="122">
        <v>5671</v>
      </c>
      <c r="H280" s="122">
        <v>3153</v>
      </c>
      <c r="I280" s="122">
        <v>0</v>
      </c>
      <c r="J280" s="558">
        <v>-9.7589949353091416</v>
      </c>
      <c r="K280" s="122"/>
      <c r="L280" s="122">
        <v>21520.24100506469</v>
      </c>
      <c r="M280" s="122">
        <v>127098543</v>
      </c>
      <c r="N280" s="122">
        <f t="shared" si="12"/>
        <v>279</v>
      </c>
      <c r="O280" s="559" t="str">
        <f t="shared" si="13"/>
        <v>Storuman</v>
      </c>
      <c r="P280" s="560">
        <f t="shared" si="14"/>
        <v>21520.24100506469</v>
      </c>
    </row>
    <row r="281" spans="1:16" x14ac:dyDescent="0.2">
      <c r="A281" s="555" t="s">
        <v>1164</v>
      </c>
      <c r="B281" s="556" t="s">
        <v>1087</v>
      </c>
      <c r="C281" s="271" t="s">
        <v>646</v>
      </c>
      <c r="D281" s="271" t="s">
        <v>646</v>
      </c>
      <c r="E281" s="292">
        <v>122577</v>
      </c>
      <c r="F281" s="122">
        <v>7583</v>
      </c>
      <c r="G281" s="122">
        <v>-5214</v>
      </c>
      <c r="H281" s="122">
        <v>0</v>
      </c>
      <c r="I281" s="122">
        <v>0</v>
      </c>
      <c r="J281" s="558">
        <v>-9.7589949353091416</v>
      </c>
      <c r="K281" s="122"/>
      <c r="L281" s="122">
        <v>2359.2410050646909</v>
      </c>
      <c r="M281" s="122">
        <v>289188685</v>
      </c>
      <c r="N281" s="122">
        <f t="shared" si="12"/>
        <v>20</v>
      </c>
      <c r="O281" s="559" t="str">
        <f t="shared" si="13"/>
        <v>Umeå</v>
      </c>
      <c r="P281" s="560">
        <f t="shared" si="14"/>
        <v>2359.2410050646909</v>
      </c>
    </row>
    <row r="282" spans="1:16" x14ac:dyDescent="0.2">
      <c r="A282" s="555" t="s">
        <v>1164</v>
      </c>
      <c r="B282" s="556" t="s">
        <v>1102</v>
      </c>
      <c r="C282" s="271" t="s">
        <v>647</v>
      </c>
      <c r="D282" s="271" t="s">
        <v>647</v>
      </c>
      <c r="E282" s="292">
        <v>6739</v>
      </c>
      <c r="F282" s="122">
        <v>15018</v>
      </c>
      <c r="G282" s="122">
        <v>9255</v>
      </c>
      <c r="H282" s="122">
        <v>2382</v>
      </c>
      <c r="I282" s="122">
        <v>0</v>
      </c>
      <c r="J282" s="558">
        <v>-9.7589949353091416</v>
      </c>
      <c r="K282" s="122"/>
      <c r="L282" s="122">
        <v>26645.24100506469</v>
      </c>
      <c r="M282" s="122">
        <v>179562279</v>
      </c>
      <c r="N282" s="122">
        <f t="shared" si="12"/>
        <v>288</v>
      </c>
      <c r="O282" s="559" t="str">
        <f t="shared" si="13"/>
        <v>Vilhelmina</v>
      </c>
      <c r="P282" s="560">
        <f t="shared" si="14"/>
        <v>26645.24100506469</v>
      </c>
    </row>
    <row r="283" spans="1:16" x14ac:dyDescent="0.2">
      <c r="A283" s="555" t="s">
        <v>1164</v>
      </c>
      <c r="B283" s="556" t="s">
        <v>1104</v>
      </c>
      <c r="C283" s="271" t="s">
        <v>648</v>
      </c>
      <c r="D283" s="271" t="s">
        <v>648</v>
      </c>
      <c r="E283" s="292">
        <v>5408</v>
      </c>
      <c r="F283" s="122">
        <v>13534</v>
      </c>
      <c r="G283" s="122">
        <v>5935</v>
      </c>
      <c r="H283" s="122">
        <v>385</v>
      </c>
      <c r="I283" s="122">
        <v>0</v>
      </c>
      <c r="J283" s="558">
        <v>-9.7589949353091416</v>
      </c>
      <c r="K283" s="122"/>
      <c r="L283" s="122">
        <v>19844.24100506469</v>
      </c>
      <c r="M283" s="122">
        <v>107317655</v>
      </c>
      <c r="N283" s="122">
        <f t="shared" si="12"/>
        <v>272</v>
      </c>
      <c r="O283" s="559" t="str">
        <f t="shared" si="13"/>
        <v>Vindeln</v>
      </c>
      <c r="P283" s="560">
        <f t="shared" si="14"/>
        <v>19844.24100506469</v>
      </c>
    </row>
    <row r="284" spans="1:16" x14ac:dyDescent="0.2">
      <c r="A284" s="555" t="s">
        <v>1164</v>
      </c>
      <c r="B284" s="556" t="s">
        <v>1108</v>
      </c>
      <c r="C284" s="271" t="s">
        <v>649</v>
      </c>
      <c r="D284" s="271" t="s">
        <v>649</v>
      </c>
      <c r="E284" s="292">
        <v>8685</v>
      </c>
      <c r="F284" s="122">
        <v>10802</v>
      </c>
      <c r="G284" s="122">
        <v>1550</v>
      </c>
      <c r="H284" s="122">
        <v>499</v>
      </c>
      <c r="I284" s="122">
        <v>0</v>
      </c>
      <c r="J284" s="558">
        <v>-9.7589949353091416</v>
      </c>
      <c r="K284" s="122"/>
      <c r="L284" s="122">
        <v>12841.24100506469</v>
      </c>
      <c r="M284" s="122">
        <v>111526178</v>
      </c>
      <c r="N284" s="122">
        <f t="shared" si="12"/>
        <v>193</v>
      </c>
      <c r="O284" s="559" t="str">
        <f t="shared" si="13"/>
        <v>Vännäs</v>
      </c>
      <c r="P284" s="560">
        <f t="shared" si="14"/>
        <v>12841.24100506469</v>
      </c>
    </row>
    <row r="285" spans="1:16" x14ac:dyDescent="0.2">
      <c r="A285" s="555" t="s">
        <v>1164</v>
      </c>
      <c r="B285" s="556" t="s">
        <v>1120</v>
      </c>
      <c r="C285" s="271" t="s">
        <v>650</v>
      </c>
      <c r="D285" s="271" t="s">
        <v>650</v>
      </c>
      <c r="E285" s="292">
        <v>2827</v>
      </c>
      <c r="F285" s="122">
        <v>15063</v>
      </c>
      <c r="G285" s="122">
        <v>11864</v>
      </c>
      <c r="H285" s="122">
        <v>2032</v>
      </c>
      <c r="I285" s="122">
        <v>0</v>
      </c>
      <c r="J285" s="558">
        <v>-9.7589949353091416</v>
      </c>
      <c r="K285" s="122"/>
      <c r="L285" s="122">
        <v>28949.24100506469</v>
      </c>
      <c r="M285" s="122">
        <v>81839504</v>
      </c>
      <c r="N285" s="122">
        <f t="shared" si="12"/>
        <v>290</v>
      </c>
      <c r="O285" s="559" t="str">
        <f t="shared" si="13"/>
        <v>Åsele</v>
      </c>
      <c r="P285" s="560">
        <f t="shared" si="14"/>
        <v>28949.24100506469</v>
      </c>
    </row>
    <row r="286" spans="1:16" ht="25.5" x14ac:dyDescent="0.2">
      <c r="A286" s="555" t="s">
        <v>1165</v>
      </c>
      <c r="B286" s="556" t="s">
        <v>854</v>
      </c>
      <c r="C286" s="557" t="s">
        <v>652</v>
      </c>
      <c r="D286" s="284" t="s">
        <v>723</v>
      </c>
      <c r="E286" s="292">
        <v>2885</v>
      </c>
      <c r="F286" s="122">
        <v>9557</v>
      </c>
      <c r="G286" s="122">
        <v>6034</v>
      </c>
      <c r="H286" s="122">
        <v>2348</v>
      </c>
      <c r="I286" s="122">
        <v>0</v>
      </c>
      <c r="J286" s="558">
        <v>-9.7589949353091416</v>
      </c>
      <c r="K286" s="122"/>
      <c r="L286" s="122">
        <v>17929.24100506469</v>
      </c>
      <c r="M286" s="122">
        <v>51725860</v>
      </c>
      <c r="N286" s="122">
        <f t="shared" si="12"/>
        <v>264</v>
      </c>
      <c r="O286" s="559" t="str">
        <f t="shared" si="13"/>
        <v>Arjeplog</v>
      </c>
      <c r="P286" s="560">
        <f t="shared" si="14"/>
        <v>17929.24100506469</v>
      </c>
    </row>
    <row r="287" spans="1:16" x14ac:dyDescent="0.2">
      <c r="A287" s="555" t="s">
        <v>1165</v>
      </c>
      <c r="B287" s="556" t="s">
        <v>855</v>
      </c>
      <c r="C287" s="271" t="s">
        <v>653</v>
      </c>
      <c r="D287" s="271" t="s">
        <v>653</v>
      </c>
      <c r="E287" s="292">
        <v>6442</v>
      </c>
      <c r="F287" s="122">
        <v>9698</v>
      </c>
      <c r="G287" s="122">
        <v>4489</v>
      </c>
      <c r="H287" s="122">
        <v>2484</v>
      </c>
      <c r="I287" s="122">
        <v>0</v>
      </c>
      <c r="J287" s="558">
        <v>-9.7589949353091416</v>
      </c>
      <c r="K287" s="122"/>
      <c r="L287" s="122">
        <v>16661.24100506469</v>
      </c>
      <c r="M287" s="122">
        <v>107331715</v>
      </c>
      <c r="N287" s="122">
        <f t="shared" si="12"/>
        <v>254</v>
      </c>
      <c r="O287" s="559" t="str">
        <f t="shared" si="13"/>
        <v>Arvidsjaur</v>
      </c>
      <c r="P287" s="560">
        <f t="shared" si="14"/>
        <v>16661.24100506469</v>
      </c>
    </row>
    <row r="288" spans="1:16" x14ac:dyDescent="0.2">
      <c r="A288" s="555" t="s">
        <v>1165</v>
      </c>
      <c r="B288" s="556" t="s">
        <v>863</v>
      </c>
      <c r="C288" s="271" t="s">
        <v>654</v>
      </c>
      <c r="D288" s="271" t="s">
        <v>654</v>
      </c>
      <c r="E288" s="292">
        <v>27969</v>
      </c>
      <c r="F288" s="122">
        <v>7881</v>
      </c>
      <c r="G288" s="122">
        <v>-1260</v>
      </c>
      <c r="H288" s="122">
        <v>2315</v>
      </c>
      <c r="I288" s="122">
        <v>0</v>
      </c>
      <c r="J288" s="558">
        <v>-9.7589949353091416</v>
      </c>
      <c r="K288" s="122"/>
      <c r="L288" s="122">
        <v>8926.2410050646904</v>
      </c>
      <c r="M288" s="122">
        <v>249658035</v>
      </c>
      <c r="N288" s="122">
        <f t="shared" si="12"/>
        <v>103</v>
      </c>
      <c r="O288" s="559" t="str">
        <f t="shared" si="13"/>
        <v>Boden</v>
      </c>
      <c r="P288" s="560">
        <f t="shared" si="14"/>
        <v>8926.2410050646904</v>
      </c>
    </row>
    <row r="289" spans="1:16" x14ac:dyDescent="0.2">
      <c r="A289" s="555" t="s">
        <v>1165</v>
      </c>
      <c r="B289" s="556" t="s">
        <v>904</v>
      </c>
      <c r="C289" s="271" t="s">
        <v>655</v>
      </c>
      <c r="D289" s="271" t="s">
        <v>655</v>
      </c>
      <c r="E289" s="292">
        <v>17949</v>
      </c>
      <c r="F289" s="122">
        <v>-772</v>
      </c>
      <c r="G289" s="122">
        <v>-1607</v>
      </c>
      <c r="H289" s="122">
        <v>4942</v>
      </c>
      <c r="I289" s="122">
        <v>0</v>
      </c>
      <c r="J289" s="558">
        <v>-9.7589949353091416</v>
      </c>
      <c r="K289" s="122"/>
      <c r="L289" s="122">
        <v>2553.2410050646909</v>
      </c>
      <c r="M289" s="122">
        <v>45828123</v>
      </c>
      <c r="N289" s="122">
        <f t="shared" si="12"/>
        <v>24</v>
      </c>
      <c r="O289" s="559" t="str">
        <f t="shared" si="13"/>
        <v>Gällivare</v>
      </c>
      <c r="P289" s="560">
        <f t="shared" si="14"/>
        <v>2553.2410050646909</v>
      </c>
    </row>
    <row r="290" spans="1:16" x14ac:dyDescent="0.2">
      <c r="A290" s="555" t="s">
        <v>1165</v>
      </c>
      <c r="B290" s="556" t="s">
        <v>915</v>
      </c>
      <c r="C290" s="271" t="s">
        <v>656</v>
      </c>
      <c r="D290" s="271" t="s">
        <v>656</v>
      </c>
      <c r="E290" s="292">
        <v>9878</v>
      </c>
      <c r="F290" s="122">
        <v>15681</v>
      </c>
      <c r="G290" s="122">
        <v>122</v>
      </c>
      <c r="H290" s="122">
        <v>3067</v>
      </c>
      <c r="I290" s="122">
        <v>0</v>
      </c>
      <c r="J290" s="558">
        <v>-9.7589949353091416</v>
      </c>
      <c r="K290" s="122"/>
      <c r="L290" s="122">
        <v>18860.24100506469</v>
      </c>
      <c r="M290" s="122">
        <v>186301461</v>
      </c>
      <c r="N290" s="122">
        <f t="shared" si="12"/>
        <v>270</v>
      </c>
      <c r="O290" s="559" t="str">
        <f t="shared" si="13"/>
        <v>Haparanda</v>
      </c>
      <c r="P290" s="560">
        <f t="shared" si="14"/>
        <v>18860.24100506469</v>
      </c>
    </row>
    <row r="291" spans="1:16" x14ac:dyDescent="0.2">
      <c r="A291" s="555" t="s">
        <v>1165</v>
      </c>
      <c r="B291" s="556" t="s">
        <v>936</v>
      </c>
      <c r="C291" s="271" t="s">
        <v>657</v>
      </c>
      <c r="D291" s="271" t="s">
        <v>657</v>
      </c>
      <c r="E291" s="292">
        <v>5061</v>
      </c>
      <c r="F291" s="122">
        <v>9185</v>
      </c>
      <c r="G291" s="122">
        <v>2839</v>
      </c>
      <c r="H291" s="122">
        <v>4364</v>
      </c>
      <c r="I291" s="122">
        <v>0</v>
      </c>
      <c r="J291" s="558">
        <v>-9.7589949353091416</v>
      </c>
      <c r="K291" s="122"/>
      <c r="L291" s="122">
        <v>16378.24100506469</v>
      </c>
      <c r="M291" s="122">
        <v>82890278</v>
      </c>
      <c r="N291" s="122">
        <f t="shared" si="12"/>
        <v>250</v>
      </c>
      <c r="O291" s="559" t="str">
        <f t="shared" si="13"/>
        <v>Jokkmokk</v>
      </c>
      <c r="P291" s="560">
        <f t="shared" si="14"/>
        <v>16378.24100506469</v>
      </c>
    </row>
    <row r="292" spans="1:16" x14ac:dyDescent="0.2">
      <c r="A292" s="555" t="s">
        <v>1165</v>
      </c>
      <c r="B292" s="556" t="s">
        <v>939</v>
      </c>
      <c r="C292" s="271" t="s">
        <v>658</v>
      </c>
      <c r="D292" s="271" t="s">
        <v>658</v>
      </c>
      <c r="E292" s="292">
        <v>16254</v>
      </c>
      <c r="F292" s="122">
        <v>8839</v>
      </c>
      <c r="G292" s="122">
        <v>183</v>
      </c>
      <c r="H292" s="122">
        <v>3018</v>
      </c>
      <c r="I292" s="122">
        <v>0</v>
      </c>
      <c r="J292" s="558">
        <v>-9.7589949353091416</v>
      </c>
      <c r="K292" s="122"/>
      <c r="L292" s="122">
        <v>12030.24100506469</v>
      </c>
      <c r="M292" s="122">
        <v>195539537</v>
      </c>
      <c r="N292" s="122">
        <f t="shared" si="12"/>
        <v>181</v>
      </c>
      <c r="O292" s="559" t="str">
        <f t="shared" si="13"/>
        <v>Kalix</v>
      </c>
      <c r="P292" s="560">
        <f t="shared" si="14"/>
        <v>12030.24100506469</v>
      </c>
    </row>
    <row r="293" spans="1:16" x14ac:dyDescent="0.2">
      <c r="A293" s="555" t="s">
        <v>1165</v>
      </c>
      <c r="B293" s="556" t="s">
        <v>949</v>
      </c>
      <c r="C293" s="271" t="s">
        <v>659</v>
      </c>
      <c r="D293" s="271" t="s">
        <v>659</v>
      </c>
      <c r="E293" s="292">
        <v>23102</v>
      </c>
      <c r="F293" s="122">
        <v>-501</v>
      </c>
      <c r="G293" s="122">
        <v>-1870</v>
      </c>
      <c r="H293" s="122">
        <v>4746</v>
      </c>
      <c r="I293" s="122">
        <v>0</v>
      </c>
      <c r="J293" s="558">
        <v>-9.7589949353091416</v>
      </c>
      <c r="K293" s="122"/>
      <c r="L293" s="122">
        <v>2365.2410050646909</v>
      </c>
      <c r="M293" s="122">
        <v>54641798</v>
      </c>
      <c r="N293" s="122">
        <f t="shared" si="12"/>
        <v>21</v>
      </c>
      <c r="O293" s="559" t="str">
        <f t="shared" si="13"/>
        <v>Kiruna</v>
      </c>
      <c r="P293" s="560">
        <f t="shared" si="14"/>
        <v>2365.2410050646909</v>
      </c>
    </row>
    <row r="294" spans="1:16" x14ac:dyDescent="0.2">
      <c r="A294" s="555" t="s">
        <v>1165</v>
      </c>
      <c r="B294" s="556" t="s">
        <v>979</v>
      </c>
      <c r="C294" s="271" t="s">
        <v>660</v>
      </c>
      <c r="D294" s="271" t="s">
        <v>660</v>
      </c>
      <c r="E294" s="292">
        <v>76744</v>
      </c>
      <c r="F294" s="122">
        <v>5097</v>
      </c>
      <c r="G294" s="122">
        <v>-3604</v>
      </c>
      <c r="H294" s="122">
        <v>1758</v>
      </c>
      <c r="I294" s="122">
        <v>0</v>
      </c>
      <c r="J294" s="558">
        <v>-9.7589949353091416</v>
      </c>
      <c r="K294" s="122"/>
      <c r="L294" s="122">
        <v>3241.2410050646909</v>
      </c>
      <c r="M294" s="122">
        <v>248745800</v>
      </c>
      <c r="N294" s="122">
        <f t="shared" si="12"/>
        <v>33</v>
      </c>
      <c r="O294" s="559" t="str">
        <f t="shared" si="13"/>
        <v>Luleå</v>
      </c>
      <c r="P294" s="560">
        <f t="shared" si="14"/>
        <v>3241.2410050646909</v>
      </c>
    </row>
    <row r="295" spans="1:16" x14ac:dyDescent="0.2">
      <c r="A295" s="555" t="s">
        <v>1165</v>
      </c>
      <c r="B295" s="556" t="s">
        <v>1020</v>
      </c>
      <c r="C295" s="271" t="s">
        <v>661</v>
      </c>
      <c r="D295" s="271" t="s">
        <v>661</v>
      </c>
      <c r="E295" s="292">
        <v>6104</v>
      </c>
      <c r="F295" s="122">
        <v>10660</v>
      </c>
      <c r="G295" s="122">
        <v>7319</v>
      </c>
      <c r="H295" s="122">
        <v>4451</v>
      </c>
      <c r="I295" s="122">
        <v>0</v>
      </c>
      <c r="J295" s="558">
        <v>-9.7589949353091416</v>
      </c>
      <c r="K295" s="122"/>
      <c r="L295" s="122">
        <v>22420.24100506469</v>
      </c>
      <c r="M295" s="122">
        <v>136853151</v>
      </c>
      <c r="N295" s="122">
        <f t="shared" si="12"/>
        <v>282</v>
      </c>
      <c r="O295" s="559" t="str">
        <f t="shared" si="13"/>
        <v>Pajala</v>
      </c>
      <c r="P295" s="560">
        <f t="shared" si="14"/>
        <v>22420.24100506469</v>
      </c>
    </row>
    <row r="296" spans="1:16" x14ac:dyDescent="0.2">
      <c r="A296" s="555" t="s">
        <v>1165</v>
      </c>
      <c r="B296" s="556" t="s">
        <v>1023</v>
      </c>
      <c r="C296" s="271" t="s">
        <v>662</v>
      </c>
      <c r="D296" s="271" t="s">
        <v>662</v>
      </c>
      <c r="E296" s="292">
        <v>41745</v>
      </c>
      <c r="F296" s="122">
        <v>6865</v>
      </c>
      <c r="G296" s="122">
        <v>-3132</v>
      </c>
      <c r="H296" s="122">
        <v>921</v>
      </c>
      <c r="I296" s="122">
        <v>0</v>
      </c>
      <c r="J296" s="558">
        <v>-9.7589949353091416</v>
      </c>
      <c r="K296" s="122"/>
      <c r="L296" s="122">
        <v>4644.2410050646913</v>
      </c>
      <c r="M296" s="122">
        <v>193873841</v>
      </c>
      <c r="N296" s="122">
        <f t="shared" si="12"/>
        <v>40</v>
      </c>
      <c r="O296" s="559" t="str">
        <f t="shared" si="13"/>
        <v>Piteå</v>
      </c>
      <c r="P296" s="560">
        <f t="shared" si="14"/>
        <v>4644.2410050646913</v>
      </c>
    </row>
    <row r="297" spans="1:16" x14ac:dyDescent="0.2">
      <c r="A297" s="555" t="s">
        <v>1165</v>
      </c>
      <c r="B297" s="556" t="s">
        <v>1126</v>
      </c>
      <c r="C297" s="271" t="s">
        <v>663</v>
      </c>
      <c r="D297" s="271" t="s">
        <v>663</v>
      </c>
      <c r="E297" s="292">
        <v>8196</v>
      </c>
      <c r="F297" s="122">
        <v>11434</v>
      </c>
      <c r="G297" s="122">
        <v>1444</v>
      </c>
      <c r="H297" s="122">
        <v>2151</v>
      </c>
      <c r="I297" s="122">
        <v>0</v>
      </c>
      <c r="J297" s="558">
        <v>-9.7589949353091416</v>
      </c>
      <c r="K297" s="122"/>
      <c r="L297" s="122">
        <v>15019.24100506469</v>
      </c>
      <c r="M297" s="122">
        <v>123097699</v>
      </c>
      <c r="N297" s="122">
        <f t="shared" si="12"/>
        <v>234</v>
      </c>
      <c r="O297" s="559" t="str">
        <f t="shared" si="13"/>
        <v>Älvsbyn</v>
      </c>
      <c r="P297" s="560">
        <f t="shared" si="14"/>
        <v>15019.24100506469</v>
      </c>
    </row>
    <row r="298" spans="1:16" x14ac:dyDescent="0.2">
      <c r="A298" s="555" t="s">
        <v>1165</v>
      </c>
      <c r="B298" s="556" t="s">
        <v>1137</v>
      </c>
      <c r="C298" s="271" t="s">
        <v>664</v>
      </c>
      <c r="D298" s="271" t="s">
        <v>664</v>
      </c>
      <c r="E298" s="292">
        <v>3387</v>
      </c>
      <c r="F298" s="122">
        <v>10793</v>
      </c>
      <c r="G298" s="122">
        <v>6429</v>
      </c>
      <c r="H298" s="122">
        <v>3360</v>
      </c>
      <c r="I298" s="122">
        <v>0</v>
      </c>
      <c r="J298" s="558">
        <v>-9.7589949353091416</v>
      </c>
      <c r="K298" s="122"/>
      <c r="L298" s="122">
        <v>20572.24100506469</v>
      </c>
      <c r="M298" s="122">
        <v>69678180</v>
      </c>
      <c r="N298" s="122">
        <f t="shared" si="12"/>
        <v>275</v>
      </c>
      <c r="O298" s="559" t="str">
        <f t="shared" si="13"/>
        <v>Överkalix</v>
      </c>
      <c r="P298" s="560">
        <f t="shared" si="14"/>
        <v>20572.24100506469</v>
      </c>
    </row>
    <row r="299" spans="1:16" x14ac:dyDescent="0.2">
      <c r="A299" s="562" t="s">
        <v>1165</v>
      </c>
      <c r="B299" s="563" t="s">
        <v>1138</v>
      </c>
      <c r="C299" s="280" t="s">
        <v>665</v>
      </c>
      <c r="D299" s="280" t="s">
        <v>665</v>
      </c>
      <c r="E299" s="292">
        <v>4530</v>
      </c>
      <c r="F299" s="122">
        <v>12852</v>
      </c>
      <c r="G299" s="122">
        <v>5138</v>
      </c>
      <c r="H299" s="122">
        <v>4679</v>
      </c>
      <c r="I299" s="292">
        <v>0</v>
      </c>
      <c r="J299" s="558">
        <v>-9.7589949353091416</v>
      </c>
      <c r="K299" s="122"/>
      <c r="L299" s="122">
        <v>22659.24100506469</v>
      </c>
      <c r="M299" s="122">
        <v>102646362</v>
      </c>
      <c r="N299" s="122">
        <f t="shared" si="12"/>
        <v>283</v>
      </c>
      <c r="O299" s="559" t="str">
        <f t="shared" si="13"/>
        <v>Övertorneå</v>
      </c>
      <c r="P299" s="560">
        <f t="shared" si="14"/>
        <v>22659.24100506469</v>
      </c>
    </row>
    <row r="300" spans="1:16" x14ac:dyDescent="0.2">
      <c r="A300" s="532"/>
      <c r="B300" s="532"/>
      <c r="C300" s="532"/>
      <c r="D300" s="280"/>
      <c r="E300" s="292"/>
      <c r="F300" s="292"/>
      <c r="G300" s="292"/>
      <c r="H300" s="292"/>
      <c r="I300" s="292"/>
      <c r="J300" s="292"/>
      <c r="K300" s="292"/>
      <c r="L300" s="286"/>
      <c r="M300" s="292"/>
      <c r="N300" s="292"/>
    </row>
    <row r="301" spans="1:16" s="280" customFormat="1" x14ac:dyDescent="0.2">
      <c r="A301" s="532"/>
      <c r="B301" s="532"/>
      <c r="C301" s="532"/>
    </row>
    <row r="302" spans="1:16" s="280" customFormat="1" x14ac:dyDescent="0.2">
      <c r="A302" s="532"/>
      <c r="B302" s="532"/>
      <c r="C302" s="532"/>
    </row>
  </sheetData>
  <mergeCells count="1">
    <mergeCell ref="L3:M3"/>
  </mergeCells>
  <conditionalFormatting sqref="N10:N299 P10:P299">
    <cfRule type="cellIs" dxfId="22" priority="3" stopIfTrue="1" operator="lessThan">
      <formula>0</formula>
    </cfRule>
  </conditionalFormatting>
  <conditionalFormatting sqref="F10:M299">
    <cfRule type="cellIs" dxfId="21" priority="1" stopIfTrue="1" operator="lessThan">
      <formula>0</formula>
    </cfRule>
  </conditionalFormatting>
  <conditionalFormatting sqref="J9">
    <cfRule type="cellIs" dxfId="20" priority="2" stopIfTrue="1" operator="notEqual">
      <formula>""</formula>
    </cfRule>
  </conditionalFormatting>
  <pageMargins left="0.78740157480314965" right="0.39370078740157483" top="0.86614173228346458" bottom="0.59055118110236227" header="0.51181102362204722" footer="0.51181102362204722"/>
  <pageSetup paperSize="9" orientation="landscape" r:id="rId1"/>
  <headerFooter alignWithMargins="0">
    <oddHeader>&amp;LStatistiska centralbyrån
Offentlig ekonomi&amp;CDecember 2004&amp;RUtfall
&amp;P(&amp;N)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0"/>
  <sheetViews>
    <sheetView workbookViewId="0">
      <pane xSplit="3" ySplit="8" topLeftCell="D9" activePane="bottomRight" state="frozen"/>
      <selection activeCell="B9" sqref="B9"/>
      <selection pane="topRight" activeCell="B9" sqref="B9"/>
      <selection pane="bottomLeft" activeCell="B9" sqref="B9"/>
      <selection pane="bottomRight" activeCell="F9" sqref="F9"/>
    </sheetView>
  </sheetViews>
  <sheetFormatPr defaultRowHeight="12.75" x14ac:dyDescent="0.2"/>
  <cols>
    <col min="1" max="1" width="4" style="439" bestFit="1" customWidth="1"/>
    <col min="2" max="2" width="5" style="439" bestFit="1" customWidth="1"/>
    <col min="3" max="3" width="16.140625" style="439" bestFit="1" customWidth="1"/>
    <col min="4" max="4" width="16.7109375" style="495" customWidth="1"/>
    <col min="5" max="5" width="10.7109375" style="495" customWidth="1"/>
    <col min="6" max="6" width="17" style="495" bestFit="1" customWidth="1"/>
    <col min="7" max="7" width="16.7109375" style="495" customWidth="1"/>
    <col min="8" max="9" width="8.7109375" style="495" customWidth="1"/>
    <col min="10" max="10" width="16.7109375" style="495" customWidth="1"/>
    <col min="11" max="11" width="15.7109375" style="495" customWidth="1"/>
    <col min="12" max="13" width="7.7109375" style="495" customWidth="1"/>
    <col min="14" max="14" width="10.7109375" style="495" customWidth="1"/>
    <col min="15" max="15" width="4.5703125" style="566" bestFit="1" customWidth="1"/>
    <col min="16" max="16" width="12.42578125" style="566" bestFit="1" customWidth="1"/>
    <col min="17" max="17" width="10.85546875" style="566" bestFit="1" customWidth="1"/>
    <col min="18" max="256" width="9.140625" style="439"/>
    <col min="257" max="257" width="4" style="439" bestFit="1" customWidth="1"/>
    <col min="258" max="258" width="5" style="439" bestFit="1" customWidth="1"/>
    <col min="259" max="259" width="16.140625" style="439" bestFit="1" customWidth="1"/>
    <col min="260" max="260" width="16.7109375" style="439" customWidth="1"/>
    <col min="261" max="261" width="10.7109375" style="439" customWidth="1"/>
    <col min="262" max="262" width="17" style="439" bestFit="1" customWidth="1"/>
    <col min="263" max="263" width="16.7109375" style="439" customWidth="1"/>
    <col min="264" max="265" width="8.7109375" style="439" customWidth="1"/>
    <col min="266" max="266" width="16.7109375" style="439" customWidth="1"/>
    <col min="267" max="267" width="15.7109375" style="439" customWidth="1"/>
    <col min="268" max="269" width="7.7109375" style="439" customWidth="1"/>
    <col min="270" max="270" width="10.7109375" style="439" customWidth="1"/>
    <col min="271" max="271" width="4.5703125" style="439" bestFit="1" customWidth="1"/>
    <col min="272" max="272" width="12.42578125" style="439" bestFit="1" customWidth="1"/>
    <col min="273" max="273" width="10.85546875" style="439" bestFit="1" customWidth="1"/>
    <col min="274" max="512" width="9.140625" style="439"/>
    <col min="513" max="513" width="4" style="439" bestFit="1" customWidth="1"/>
    <col min="514" max="514" width="5" style="439" bestFit="1" customWidth="1"/>
    <col min="515" max="515" width="16.140625" style="439" bestFit="1" customWidth="1"/>
    <col min="516" max="516" width="16.7109375" style="439" customWidth="1"/>
    <col min="517" max="517" width="10.7109375" style="439" customWidth="1"/>
    <col min="518" max="518" width="17" style="439" bestFit="1" customWidth="1"/>
    <col min="519" max="519" width="16.7109375" style="439" customWidth="1"/>
    <col min="520" max="521" width="8.7109375" style="439" customWidth="1"/>
    <col min="522" max="522" width="16.7109375" style="439" customWidth="1"/>
    <col min="523" max="523" width="15.7109375" style="439" customWidth="1"/>
    <col min="524" max="525" width="7.7109375" style="439" customWidth="1"/>
    <col min="526" max="526" width="10.7109375" style="439" customWidth="1"/>
    <col min="527" max="527" width="4.5703125" style="439" bestFit="1" customWidth="1"/>
    <col min="528" max="528" width="12.42578125" style="439" bestFit="1" customWidth="1"/>
    <col min="529" max="529" width="10.85546875" style="439" bestFit="1" customWidth="1"/>
    <col min="530" max="768" width="9.140625" style="439"/>
    <col min="769" max="769" width="4" style="439" bestFit="1" customWidth="1"/>
    <col min="770" max="770" width="5" style="439" bestFit="1" customWidth="1"/>
    <col min="771" max="771" width="16.140625" style="439" bestFit="1" customWidth="1"/>
    <col min="772" max="772" width="16.7109375" style="439" customWidth="1"/>
    <col min="773" max="773" width="10.7109375" style="439" customWidth="1"/>
    <col min="774" max="774" width="17" style="439" bestFit="1" customWidth="1"/>
    <col min="775" max="775" width="16.7109375" style="439" customWidth="1"/>
    <col min="776" max="777" width="8.7109375" style="439" customWidth="1"/>
    <col min="778" max="778" width="16.7109375" style="439" customWidth="1"/>
    <col min="779" max="779" width="15.7109375" style="439" customWidth="1"/>
    <col min="780" max="781" width="7.7109375" style="439" customWidth="1"/>
    <col min="782" max="782" width="10.7109375" style="439" customWidth="1"/>
    <col min="783" max="783" width="4.5703125" style="439" bestFit="1" customWidth="1"/>
    <col min="784" max="784" width="12.42578125" style="439" bestFit="1" customWidth="1"/>
    <col min="785" max="785" width="10.85546875" style="439" bestFit="1" customWidth="1"/>
    <col min="786" max="1024" width="9.140625" style="439"/>
    <col min="1025" max="1025" width="4" style="439" bestFit="1" customWidth="1"/>
    <col min="1026" max="1026" width="5" style="439" bestFit="1" customWidth="1"/>
    <col min="1027" max="1027" width="16.140625" style="439" bestFit="1" customWidth="1"/>
    <col min="1028" max="1028" width="16.7109375" style="439" customWidth="1"/>
    <col min="1029" max="1029" width="10.7109375" style="439" customWidth="1"/>
    <col min="1030" max="1030" width="17" style="439" bestFit="1" customWidth="1"/>
    <col min="1031" max="1031" width="16.7109375" style="439" customWidth="1"/>
    <col min="1032" max="1033" width="8.7109375" style="439" customWidth="1"/>
    <col min="1034" max="1034" width="16.7109375" style="439" customWidth="1"/>
    <col min="1035" max="1035" width="15.7109375" style="439" customWidth="1"/>
    <col min="1036" max="1037" width="7.7109375" style="439" customWidth="1"/>
    <col min="1038" max="1038" width="10.7109375" style="439" customWidth="1"/>
    <col min="1039" max="1039" width="4.5703125" style="439" bestFit="1" customWidth="1"/>
    <col min="1040" max="1040" width="12.42578125" style="439" bestFit="1" customWidth="1"/>
    <col min="1041" max="1041" width="10.85546875" style="439" bestFit="1" customWidth="1"/>
    <col min="1042" max="1280" width="9.140625" style="439"/>
    <col min="1281" max="1281" width="4" style="439" bestFit="1" customWidth="1"/>
    <col min="1282" max="1282" width="5" style="439" bestFit="1" customWidth="1"/>
    <col min="1283" max="1283" width="16.140625" style="439" bestFit="1" customWidth="1"/>
    <col min="1284" max="1284" width="16.7109375" style="439" customWidth="1"/>
    <col min="1285" max="1285" width="10.7109375" style="439" customWidth="1"/>
    <col min="1286" max="1286" width="17" style="439" bestFit="1" customWidth="1"/>
    <col min="1287" max="1287" width="16.7109375" style="439" customWidth="1"/>
    <col min="1288" max="1289" width="8.7109375" style="439" customWidth="1"/>
    <col min="1290" max="1290" width="16.7109375" style="439" customWidth="1"/>
    <col min="1291" max="1291" width="15.7109375" style="439" customWidth="1"/>
    <col min="1292" max="1293" width="7.7109375" style="439" customWidth="1"/>
    <col min="1294" max="1294" width="10.7109375" style="439" customWidth="1"/>
    <col min="1295" max="1295" width="4.5703125" style="439" bestFit="1" customWidth="1"/>
    <col min="1296" max="1296" width="12.42578125" style="439" bestFit="1" customWidth="1"/>
    <col min="1297" max="1297" width="10.85546875" style="439" bestFit="1" customWidth="1"/>
    <col min="1298" max="1536" width="9.140625" style="439"/>
    <col min="1537" max="1537" width="4" style="439" bestFit="1" customWidth="1"/>
    <col min="1538" max="1538" width="5" style="439" bestFit="1" customWidth="1"/>
    <col min="1539" max="1539" width="16.140625" style="439" bestFit="1" customWidth="1"/>
    <col min="1540" max="1540" width="16.7109375" style="439" customWidth="1"/>
    <col min="1541" max="1541" width="10.7109375" style="439" customWidth="1"/>
    <col min="1542" max="1542" width="17" style="439" bestFit="1" customWidth="1"/>
    <col min="1543" max="1543" width="16.7109375" style="439" customWidth="1"/>
    <col min="1544" max="1545" width="8.7109375" style="439" customWidth="1"/>
    <col min="1546" max="1546" width="16.7109375" style="439" customWidth="1"/>
    <col min="1547" max="1547" width="15.7109375" style="439" customWidth="1"/>
    <col min="1548" max="1549" width="7.7109375" style="439" customWidth="1"/>
    <col min="1550" max="1550" width="10.7109375" style="439" customWidth="1"/>
    <col min="1551" max="1551" width="4.5703125" style="439" bestFit="1" customWidth="1"/>
    <col min="1552" max="1552" width="12.42578125" style="439" bestFit="1" customWidth="1"/>
    <col min="1553" max="1553" width="10.85546875" style="439" bestFit="1" customWidth="1"/>
    <col min="1554" max="1792" width="9.140625" style="439"/>
    <col min="1793" max="1793" width="4" style="439" bestFit="1" customWidth="1"/>
    <col min="1794" max="1794" width="5" style="439" bestFit="1" customWidth="1"/>
    <col min="1795" max="1795" width="16.140625" style="439" bestFit="1" customWidth="1"/>
    <col min="1796" max="1796" width="16.7109375" style="439" customWidth="1"/>
    <col min="1797" max="1797" width="10.7109375" style="439" customWidth="1"/>
    <col min="1798" max="1798" width="17" style="439" bestFit="1" customWidth="1"/>
    <col min="1799" max="1799" width="16.7109375" style="439" customWidth="1"/>
    <col min="1800" max="1801" width="8.7109375" style="439" customWidth="1"/>
    <col min="1802" max="1802" width="16.7109375" style="439" customWidth="1"/>
    <col min="1803" max="1803" width="15.7109375" style="439" customWidth="1"/>
    <col min="1804" max="1805" width="7.7109375" style="439" customWidth="1"/>
    <col min="1806" max="1806" width="10.7109375" style="439" customWidth="1"/>
    <col min="1807" max="1807" width="4.5703125" style="439" bestFit="1" customWidth="1"/>
    <col min="1808" max="1808" width="12.42578125" style="439" bestFit="1" customWidth="1"/>
    <col min="1809" max="1809" width="10.85546875" style="439" bestFit="1" customWidth="1"/>
    <col min="1810" max="2048" width="9.140625" style="439"/>
    <col min="2049" max="2049" width="4" style="439" bestFit="1" customWidth="1"/>
    <col min="2050" max="2050" width="5" style="439" bestFit="1" customWidth="1"/>
    <col min="2051" max="2051" width="16.140625" style="439" bestFit="1" customWidth="1"/>
    <col min="2052" max="2052" width="16.7109375" style="439" customWidth="1"/>
    <col min="2053" max="2053" width="10.7109375" style="439" customWidth="1"/>
    <col min="2054" max="2054" width="17" style="439" bestFit="1" customWidth="1"/>
    <col min="2055" max="2055" width="16.7109375" style="439" customWidth="1"/>
    <col min="2056" max="2057" width="8.7109375" style="439" customWidth="1"/>
    <col min="2058" max="2058" width="16.7109375" style="439" customWidth="1"/>
    <col min="2059" max="2059" width="15.7109375" style="439" customWidth="1"/>
    <col min="2060" max="2061" width="7.7109375" style="439" customWidth="1"/>
    <col min="2062" max="2062" width="10.7109375" style="439" customWidth="1"/>
    <col min="2063" max="2063" width="4.5703125" style="439" bestFit="1" customWidth="1"/>
    <col min="2064" max="2064" width="12.42578125" style="439" bestFit="1" customWidth="1"/>
    <col min="2065" max="2065" width="10.85546875" style="439" bestFit="1" customWidth="1"/>
    <col min="2066" max="2304" width="9.140625" style="439"/>
    <col min="2305" max="2305" width="4" style="439" bestFit="1" customWidth="1"/>
    <col min="2306" max="2306" width="5" style="439" bestFit="1" customWidth="1"/>
    <col min="2307" max="2307" width="16.140625" style="439" bestFit="1" customWidth="1"/>
    <col min="2308" max="2308" width="16.7109375" style="439" customWidth="1"/>
    <col min="2309" max="2309" width="10.7109375" style="439" customWidth="1"/>
    <col min="2310" max="2310" width="17" style="439" bestFit="1" customWidth="1"/>
    <col min="2311" max="2311" width="16.7109375" style="439" customWidth="1"/>
    <col min="2312" max="2313" width="8.7109375" style="439" customWidth="1"/>
    <col min="2314" max="2314" width="16.7109375" style="439" customWidth="1"/>
    <col min="2315" max="2315" width="15.7109375" style="439" customWidth="1"/>
    <col min="2316" max="2317" width="7.7109375" style="439" customWidth="1"/>
    <col min="2318" max="2318" width="10.7109375" style="439" customWidth="1"/>
    <col min="2319" max="2319" width="4.5703125" style="439" bestFit="1" customWidth="1"/>
    <col min="2320" max="2320" width="12.42578125" style="439" bestFit="1" customWidth="1"/>
    <col min="2321" max="2321" width="10.85546875" style="439" bestFit="1" customWidth="1"/>
    <col min="2322" max="2560" width="9.140625" style="439"/>
    <col min="2561" max="2561" width="4" style="439" bestFit="1" customWidth="1"/>
    <col min="2562" max="2562" width="5" style="439" bestFit="1" customWidth="1"/>
    <col min="2563" max="2563" width="16.140625" style="439" bestFit="1" customWidth="1"/>
    <col min="2564" max="2564" width="16.7109375" style="439" customWidth="1"/>
    <col min="2565" max="2565" width="10.7109375" style="439" customWidth="1"/>
    <col min="2566" max="2566" width="17" style="439" bestFit="1" customWidth="1"/>
    <col min="2567" max="2567" width="16.7109375" style="439" customWidth="1"/>
    <col min="2568" max="2569" width="8.7109375" style="439" customWidth="1"/>
    <col min="2570" max="2570" width="16.7109375" style="439" customWidth="1"/>
    <col min="2571" max="2571" width="15.7109375" style="439" customWidth="1"/>
    <col min="2572" max="2573" width="7.7109375" style="439" customWidth="1"/>
    <col min="2574" max="2574" width="10.7109375" style="439" customWidth="1"/>
    <col min="2575" max="2575" width="4.5703125" style="439" bestFit="1" customWidth="1"/>
    <col min="2576" max="2576" width="12.42578125" style="439" bestFit="1" customWidth="1"/>
    <col min="2577" max="2577" width="10.85546875" style="439" bestFit="1" customWidth="1"/>
    <col min="2578" max="2816" width="9.140625" style="439"/>
    <col min="2817" max="2817" width="4" style="439" bestFit="1" customWidth="1"/>
    <col min="2818" max="2818" width="5" style="439" bestFit="1" customWidth="1"/>
    <col min="2819" max="2819" width="16.140625" style="439" bestFit="1" customWidth="1"/>
    <col min="2820" max="2820" width="16.7109375" style="439" customWidth="1"/>
    <col min="2821" max="2821" width="10.7109375" style="439" customWidth="1"/>
    <col min="2822" max="2822" width="17" style="439" bestFit="1" customWidth="1"/>
    <col min="2823" max="2823" width="16.7109375" style="439" customWidth="1"/>
    <col min="2824" max="2825" width="8.7109375" style="439" customWidth="1"/>
    <col min="2826" max="2826" width="16.7109375" style="439" customWidth="1"/>
    <col min="2827" max="2827" width="15.7109375" style="439" customWidth="1"/>
    <col min="2828" max="2829" width="7.7109375" style="439" customWidth="1"/>
    <col min="2830" max="2830" width="10.7109375" style="439" customWidth="1"/>
    <col min="2831" max="2831" width="4.5703125" style="439" bestFit="1" customWidth="1"/>
    <col min="2832" max="2832" width="12.42578125" style="439" bestFit="1" customWidth="1"/>
    <col min="2833" max="2833" width="10.85546875" style="439" bestFit="1" customWidth="1"/>
    <col min="2834" max="3072" width="9.140625" style="439"/>
    <col min="3073" max="3073" width="4" style="439" bestFit="1" customWidth="1"/>
    <col min="3074" max="3074" width="5" style="439" bestFit="1" customWidth="1"/>
    <col min="3075" max="3075" width="16.140625" style="439" bestFit="1" customWidth="1"/>
    <col min="3076" max="3076" width="16.7109375" style="439" customWidth="1"/>
    <col min="3077" max="3077" width="10.7109375" style="439" customWidth="1"/>
    <col min="3078" max="3078" width="17" style="439" bestFit="1" customWidth="1"/>
    <col min="3079" max="3079" width="16.7109375" style="439" customWidth="1"/>
    <col min="3080" max="3081" width="8.7109375" style="439" customWidth="1"/>
    <col min="3082" max="3082" width="16.7109375" style="439" customWidth="1"/>
    <col min="3083" max="3083" width="15.7109375" style="439" customWidth="1"/>
    <col min="3084" max="3085" width="7.7109375" style="439" customWidth="1"/>
    <col min="3086" max="3086" width="10.7109375" style="439" customWidth="1"/>
    <col min="3087" max="3087" width="4.5703125" style="439" bestFit="1" customWidth="1"/>
    <col min="3088" max="3088" width="12.42578125" style="439" bestFit="1" customWidth="1"/>
    <col min="3089" max="3089" width="10.85546875" style="439" bestFit="1" customWidth="1"/>
    <col min="3090" max="3328" width="9.140625" style="439"/>
    <col min="3329" max="3329" width="4" style="439" bestFit="1" customWidth="1"/>
    <col min="3330" max="3330" width="5" style="439" bestFit="1" customWidth="1"/>
    <col min="3331" max="3331" width="16.140625" style="439" bestFit="1" customWidth="1"/>
    <col min="3332" max="3332" width="16.7109375" style="439" customWidth="1"/>
    <col min="3333" max="3333" width="10.7109375" style="439" customWidth="1"/>
    <col min="3334" max="3334" width="17" style="439" bestFit="1" customWidth="1"/>
    <col min="3335" max="3335" width="16.7109375" style="439" customWidth="1"/>
    <col min="3336" max="3337" width="8.7109375" style="439" customWidth="1"/>
    <col min="3338" max="3338" width="16.7109375" style="439" customWidth="1"/>
    <col min="3339" max="3339" width="15.7109375" style="439" customWidth="1"/>
    <col min="3340" max="3341" width="7.7109375" style="439" customWidth="1"/>
    <col min="3342" max="3342" width="10.7109375" style="439" customWidth="1"/>
    <col min="3343" max="3343" width="4.5703125" style="439" bestFit="1" customWidth="1"/>
    <col min="3344" max="3344" width="12.42578125" style="439" bestFit="1" customWidth="1"/>
    <col min="3345" max="3345" width="10.85546875" style="439" bestFit="1" customWidth="1"/>
    <col min="3346" max="3584" width="9.140625" style="439"/>
    <col min="3585" max="3585" width="4" style="439" bestFit="1" customWidth="1"/>
    <col min="3586" max="3586" width="5" style="439" bestFit="1" customWidth="1"/>
    <col min="3587" max="3587" width="16.140625" style="439" bestFit="1" customWidth="1"/>
    <col min="3588" max="3588" width="16.7109375" style="439" customWidth="1"/>
    <col min="3589" max="3589" width="10.7109375" style="439" customWidth="1"/>
    <col min="3590" max="3590" width="17" style="439" bestFit="1" customWidth="1"/>
    <col min="3591" max="3591" width="16.7109375" style="439" customWidth="1"/>
    <col min="3592" max="3593" width="8.7109375" style="439" customWidth="1"/>
    <col min="3594" max="3594" width="16.7109375" style="439" customWidth="1"/>
    <col min="3595" max="3595" width="15.7109375" style="439" customWidth="1"/>
    <col min="3596" max="3597" width="7.7109375" style="439" customWidth="1"/>
    <col min="3598" max="3598" width="10.7109375" style="439" customWidth="1"/>
    <col min="3599" max="3599" width="4.5703125" style="439" bestFit="1" customWidth="1"/>
    <col min="3600" max="3600" width="12.42578125" style="439" bestFit="1" customWidth="1"/>
    <col min="3601" max="3601" width="10.85546875" style="439" bestFit="1" customWidth="1"/>
    <col min="3602" max="3840" width="9.140625" style="439"/>
    <col min="3841" max="3841" width="4" style="439" bestFit="1" customWidth="1"/>
    <col min="3842" max="3842" width="5" style="439" bestFit="1" customWidth="1"/>
    <col min="3843" max="3843" width="16.140625" style="439" bestFit="1" customWidth="1"/>
    <col min="3844" max="3844" width="16.7109375" style="439" customWidth="1"/>
    <col min="3845" max="3845" width="10.7109375" style="439" customWidth="1"/>
    <col min="3846" max="3846" width="17" style="439" bestFit="1" customWidth="1"/>
    <col min="3847" max="3847" width="16.7109375" style="439" customWidth="1"/>
    <col min="3848" max="3849" width="8.7109375" style="439" customWidth="1"/>
    <col min="3850" max="3850" width="16.7109375" style="439" customWidth="1"/>
    <col min="3851" max="3851" width="15.7109375" style="439" customWidth="1"/>
    <col min="3852" max="3853" width="7.7109375" style="439" customWidth="1"/>
    <col min="3854" max="3854" width="10.7109375" style="439" customWidth="1"/>
    <col min="3855" max="3855" width="4.5703125" style="439" bestFit="1" customWidth="1"/>
    <col min="3856" max="3856" width="12.42578125" style="439" bestFit="1" customWidth="1"/>
    <col min="3857" max="3857" width="10.85546875" style="439" bestFit="1" customWidth="1"/>
    <col min="3858" max="4096" width="9.140625" style="439"/>
    <col min="4097" max="4097" width="4" style="439" bestFit="1" customWidth="1"/>
    <col min="4098" max="4098" width="5" style="439" bestFit="1" customWidth="1"/>
    <col min="4099" max="4099" width="16.140625" style="439" bestFit="1" customWidth="1"/>
    <col min="4100" max="4100" width="16.7109375" style="439" customWidth="1"/>
    <col min="4101" max="4101" width="10.7109375" style="439" customWidth="1"/>
    <col min="4102" max="4102" width="17" style="439" bestFit="1" customWidth="1"/>
    <col min="4103" max="4103" width="16.7109375" style="439" customWidth="1"/>
    <col min="4104" max="4105" width="8.7109375" style="439" customWidth="1"/>
    <col min="4106" max="4106" width="16.7109375" style="439" customWidth="1"/>
    <col min="4107" max="4107" width="15.7109375" style="439" customWidth="1"/>
    <col min="4108" max="4109" width="7.7109375" style="439" customWidth="1"/>
    <col min="4110" max="4110" width="10.7109375" style="439" customWidth="1"/>
    <col min="4111" max="4111" width="4.5703125" style="439" bestFit="1" customWidth="1"/>
    <col min="4112" max="4112" width="12.42578125" style="439" bestFit="1" customWidth="1"/>
    <col min="4113" max="4113" width="10.85546875" style="439" bestFit="1" customWidth="1"/>
    <col min="4114" max="4352" width="9.140625" style="439"/>
    <col min="4353" max="4353" width="4" style="439" bestFit="1" customWidth="1"/>
    <col min="4354" max="4354" width="5" style="439" bestFit="1" customWidth="1"/>
    <col min="4355" max="4355" width="16.140625" style="439" bestFit="1" customWidth="1"/>
    <col min="4356" max="4356" width="16.7109375" style="439" customWidth="1"/>
    <col min="4357" max="4357" width="10.7109375" style="439" customWidth="1"/>
    <col min="4358" max="4358" width="17" style="439" bestFit="1" customWidth="1"/>
    <col min="4359" max="4359" width="16.7109375" style="439" customWidth="1"/>
    <col min="4360" max="4361" width="8.7109375" style="439" customWidth="1"/>
    <col min="4362" max="4362" width="16.7109375" style="439" customWidth="1"/>
    <col min="4363" max="4363" width="15.7109375" style="439" customWidth="1"/>
    <col min="4364" max="4365" width="7.7109375" style="439" customWidth="1"/>
    <col min="4366" max="4366" width="10.7109375" style="439" customWidth="1"/>
    <col min="4367" max="4367" width="4.5703125" style="439" bestFit="1" customWidth="1"/>
    <col min="4368" max="4368" width="12.42578125" style="439" bestFit="1" customWidth="1"/>
    <col min="4369" max="4369" width="10.85546875" style="439" bestFit="1" customWidth="1"/>
    <col min="4370" max="4608" width="9.140625" style="439"/>
    <col min="4609" max="4609" width="4" style="439" bestFit="1" customWidth="1"/>
    <col min="4610" max="4610" width="5" style="439" bestFit="1" customWidth="1"/>
    <col min="4611" max="4611" width="16.140625" style="439" bestFit="1" customWidth="1"/>
    <col min="4612" max="4612" width="16.7109375" style="439" customWidth="1"/>
    <col min="4613" max="4613" width="10.7109375" style="439" customWidth="1"/>
    <col min="4614" max="4614" width="17" style="439" bestFit="1" customWidth="1"/>
    <col min="4615" max="4615" width="16.7109375" style="439" customWidth="1"/>
    <col min="4616" max="4617" width="8.7109375" style="439" customWidth="1"/>
    <col min="4618" max="4618" width="16.7109375" style="439" customWidth="1"/>
    <col min="4619" max="4619" width="15.7109375" style="439" customWidth="1"/>
    <col min="4620" max="4621" width="7.7109375" style="439" customWidth="1"/>
    <col min="4622" max="4622" width="10.7109375" style="439" customWidth="1"/>
    <col min="4623" max="4623" width="4.5703125" style="439" bestFit="1" customWidth="1"/>
    <col min="4624" max="4624" width="12.42578125" style="439" bestFit="1" customWidth="1"/>
    <col min="4625" max="4625" width="10.85546875" style="439" bestFit="1" customWidth="1"/>
    <col min="4626" max="4864" width="9.140625" style="439"/>
    <col min="4865" max="4865" width="4" style="439" bestFit="1" customWidth="1"/>
    <col min="4866" max="4866" width="5" style="439" bestFit="1" customWidth="1"/>
    <col min="4867" max="4867" width="16.140625" style="439" bestFit="1" customWidth="1"/>
    <col min="4868" max="4868" width="16.7109375" style="439" customWidth="1"/>
    <col min="4869" max="4869" width="10.7109375" style="439" customWidth="1"/>
    <col min="4870" max="4870" width="17" style="439" bestFit="1" customWidth="1"/>
    <col min="4871" max="4871" width="16.7109375" style="439" customWidth="1"/>
    <col min="4872" max="4873" width="8.7109375" style="439" customWidth="1"/>
    <col min="4874" max="4874" width="16.7109375" style="439" customWidth="1"/>
    <col min="4875" max="4875" width="15.7109375" style="439" customWidth="1"/>
    <col min="4876" max="4877" width="7.7109375" style="439" customWidth="1"/>
    <col min="4878" max="4878" width="10.7109375" style="439" customWidth="1"/>
    <col min="4879" max="4879" width="4.5703125" style="439" bestFit="1" customWidth="1"/>
    <col min="4880" max="4880" width="12.42578125" style="439" bestFit="1" customWidth="1"/>
    <col min="4881" max="4881" width="10.85546875" style="439" bestFit="1" customWidth="1"/>
    <col min="4882" max="5120" width="9.140625" style="439"/>
    <col min="5121" max="5121" width="4" style="439" bestFit="1" customWidth="1"/>
    <col min="5122" max="5122" width="5" style="439" bestFit="1" customWidth="1"/>
    <col min="5123" max="5123" width="16.140625" style="439" bestFit="1" customWidth="1"/>
    <col min="5124" max="5124" width="16.7109375" style="439" customWidth="1"/>
    <col min="5125" max="5125" width="10.7109375" style="439" customWidth="1"/>
    <col min="5126" max="5126" width="17" style="439" bestFit="1" customWidth="1"/>
    <col min="5127" max="5127" width="16.7109375" style="439" customWidth="1"/>
    <col min="5128" max="5129" width="8.7109375" style="439" customWidth="1"/>
    <col min="5130" max="5130" width="16.7109375" style="439" customWidth="1"/>
    <col min="5131" max="5131" width="15.7109375" style="439" customWidth="1"/>
    <col min="5132" max="5133" width="7.7109375" style="439" customWidth="1"/>
    <col min="5134" max="5134" width="10.7109375" style="439" customWidth="1"/>
    <col min="5135" max="5135" width="4.5703125" style="439" bestFit="1" customWidth="1"/>
    <col min="5136" max="5136" width="12.42578125" style="439" bestFit="1" customWidth="1"/>
    <col min="5137" max="5137" width="10.85546875" style="439" bestFit="1" customWidth="1"/>
    <col min="5138" max="5376" width="9.140625" style="439"/>
    <col min="5377" max="5377" width="4" style="439" bestFit="1" customWidth="1"/>
    <col min="5378" max="5378" width="5" style="439" bestFit="1" customWidth="1"/>
    <col min="5379" max="5379" width="16.140625" style="439" bestFit="1" customWidth="1"/>
    <col min="5380" max="5380" width="16.7109375" style="439" customWidth="1"/>
    <col min="5381" max="5381" width="10.7109375" style="439" customWidth="1"/>
    <col min="5382" max="5382" width="17" style="439" bestFit="1" customWidth="1"/>
    <col min="5383" max="5383" width="16.7109375" style="439" customWidth="1"/>
    <col min="5384" max="5385" width="8.7109375" style="439" customWidth="1"/>
    <col min="5386" max="5386" width="16.7109375" style="439" customWidth="1"/>
    <col min="5387" max="5387" width="15.7109375" style="439" customWidth="1"/>
    <col min="5388" max="5389" width="7.7109375" style="439" customWidth="1"/>
    <col min="5390" max="5390" width="10.7109375" style="439" customWidth="1"/>
    <col min="5391" max="5391" width="4.5703125" style="439" bestFit="1" customWidth="1"/>
    <col min="5392" max="5392" width="12.42578125" style="439" bestFit="1" customWidth="1"/>
    <col min="5393" max="5393" width="10.85546875" style="439" bestFit="1" customWidth="1"/>
    <col min="5394" max="5632" width="9.140625" style="439"/>
    <col min="5633" max="5633" width="4" style="439" bestFit="1" customWidth="1"/>
    <col min="5634" max="5634" width="5" style="439" bestFit="1" customWidth="1"/>
    <col min="5635" max="5635" width="16.140625" style="439" bestFit="1" customWidth="1"/>
    <col min="5636" max="5636" width="16.7109375" style="439" customWidth="1"/>
    <col min="5637" max="5637" width="10.7109375" style="439" customWidth="1"/>
    <col min="5638" max="5638" width="17" style="439" bestFit="1" customWidth="1"/>
    <col min="5639" max="5639" width="16.7109375" style="439" customWidth="1"/>
    <col min="5640" max="5641" width="8.7109375" style="439" customWidth="1"/>
    <col min="5642" max="5642" width="16.7109375" style="439" customWidth="1"/>
    <col min="5643" max="5643" width="15.7109375" style="439" customWidth="1"/>
    <col min="5644" max="5645" width="7.7109375" style="439" customWidth="1"/>
    <col min="5646" max="5646" width="10.7109375" style="439" customWidth="1"/>
    <col min="5647" max="5647" width="4.5703125" style="439" bestFit="1" customWidth="1"/>
    <col min="5648" max="5648" width="12.42578125" style="439" bestFit="1" customWidth="1"/>
    <col min="5649" max="5649" width="10.85546875" style="439" bestFit="1" customWidth="1"/>
    <col min="5650" max="5888" width="9.140625" style="439"/>
    <col min="5889" max="5889" width="4" style="439" bestFit="1" customWidth="1"/>
    <col min="5890" max="5890" width="5" style="439" bestFit="1" customWidth="1"/>
    <col min="5891" max="5891" width="16.140625" style="439" bestFit="1" customWidth="1"/>
    <col min="5892" max="5892" width="16.7109375" style="439" customWidth="1"/>
    <col min="5893" max="5893" width="10.7109375" style="439" customWidth="1"/>
    <col min="5894" max="5894" width="17" style="439" bestFit="1" customWidth="1"/>
    <col min="5895" max="5895" width="16.7109375" style="439" customWidth="1"/>
    <col min="5896" max="5897" width="8.7109375" style="439" customWidth="1"/>
    <col min="5898" max="5898" width="16.7109375" style="439" customWidth="1"/>
    <col min="5899" max="5899" width="15.7109375" style="439" customWidth="1"/>
    <col min="5900" max="5901" width="7.7109375" style="439" customWidth="1"/>
    <col min="5902" max="5902" width="10.7109375" style="439" customWidth="1"/>
    <col min="5903" max="5903" width="4.5703125" style="439" bestFit="1" customWidth="1"/>
    <col min="5904" max="5904" width="12.42578125" style="439" bestFit="1" customWidth="1"/>
    <col min="5905" max="5905" width="10.85546875" style="439" bestFit="1" customWidth="1"/>
    <col min="5906" max="6144" width="9.140625" style="439"/>
    <col min="6145" max="6145" width="4" style="439" bestFit="1" customWidth="1"/>
    <col min="6146" max="6146" width="5" style="439" bestFit="1" customWidth="1"/>
    <col min="6147" max="6147" width="16.140625" style="439" bestFit="1" customWidth="1"/>
    <col min="6148" max="6148" width="16.7109375" style="439" customWidth="1"/>
    <col min="6149" max="6149" width="10.7109375" style="439" customWidth="1"/>
    <col min="6150" max="6150" width="17" style="439" bestFit="1" customWidth="1"/>
    <col min="6151" max="6151" width="16.7109375" style="439" customWidth="1"/>
    <col min="6152" max="6153" width="8.7109375" style="439" customWidth="1"/>
    <col min="6154" max="6154" width="16.7109375" style="439" customWidth="1"/>
    <col min="6155" max="6155" width="15.7109375" style="439" customWidth="1"/>
    <col min="6156" max="6157" width="7.7109375" style="439" customWidth="1"/>
    <col min="6158" max="6158" width="10.7109375" style="439" customWidth="1"/>
    <col min="6159" max="6159" width="4.5703125" style="439" bestFit="1" customWidth="1"/>
    <col min="6160" max="6160" width="12.42578125" style="439" bestFit="1" customWidth="1"/>
    <col min="6161" max="6161" width="10.85546875" style="439" bestFit="1" customWidth="1"/>
    <col min="6162" max="6400" width="9.140625" style="439"/>
    <col min="6401" max="6401" width="4" style="439" bestFit="1" customWidth="1"/>
    <col min="6402" max="6402" width="5" style="439" bestFit="1" customWidth="1"/>
    <col min="6403" max="6403" width="16.140625" style="439" bestFit="1" customWidth="1"/>
    <col min="6404" max="6404" width="16.7109375" style="439" customWidth="1"/>
    <col min="6405" max="6405" width="10.7109375" style="439" customWidth="1"/>
    <col min="6406" max="6406" width="17" style="439" bestFit="1" customWidth="1"/>
    <col min="6407" max="6407" width="16.7109375" style="439" customWidth="1"/>
    <col min="6408" max="6409" width="8.7109375" style="439" customWidth="1"/>
    <col min="6410" max="6410" width="16.7109375" style="439" customWidth="1"/>
    <col min="6411" max="6411" width="15.7109375" style="439" customWidth="1"/>
    <col min="6412" max="6413" width="7.7109375" style="439" customWidth="1"/>
    <col min="6414" max="6414" width="10.7109375" style="439" customWidth="1"/>
    <col min="6415" max="6415" width="4.5703125" style="439" bestFit="1" customWidth="1"/>
    <col min="6416" max="6416" width="12.42578125" style="439" bestFit="1" customWidth="1"/>
    <col min="6417" max="6417" width="10.85546875" style="439" bestFit="1" customWidth="1"/>
    <col min="6418" max="6656" width="9.140625" style="439"/>
    <col min="6657" max="6657" width="4" style="439" bestFit="1" customWidth="1"/>
    <col min="6658" max="6658" width="5" style="439" bestFit="1" customWidth="1"/>
    <col min="6659" max="6659" width="16.140625" style="439" bestFit="1" customWidth="1"/>
    <col min="6660" max="6660" width="16.7109375" style="439" customWidth="1"/>
    <col min="6661" max="6661" width="10.7109375" style="439" customWidth="1"/>
    <col min="6662" max="6662" width="17" style="439" bestFit="1" customWidth="1"/>
    <col min="6663" max="6663" width="16.7109375" style="439" customWidth="1"/>
    <col min="6664" max="6665" width="8.7109375" style="439" customWidth="1"/>
    <col min="6666" max="6666" width="16.7109375" style="439" customWidth="1"/>
    <col min="6667" max="6667" width="15.7109375" style="439" customWidth="1"/>
    <col min="6668" max="6669" width="7.7109375" style="439" customWidth="1"/>
    <col min="6670" max="6670" width="10.7109375" style="439" customWidth="1"/>
    <col min="6671" max="6671" width="4.5703125" style="439" bestFit="1" customWidth="1"/>
    <col min="6672" max="6672" width="12.42578125" style="439" bestFit="1" customWidth="1"/>
    <col min="6673" max="6673" width="10.85546875" style="439" bestFit="1" customWidth="1"/>
    <col min="6674" max="6912" width="9.140625" style="439"/>
    <col min="6913" max="6913" width="4" style="439" bestFit="1" customWidth="1"/>
    <col min="6914" max="6914" width="5" style="439" bestFit="1" customWidth="1"/>
    <col min="6915" max="6915" width="16.140625" style="439" bestFit="1" customWidth="1"/>
    <col min="6916" max="6916" width="16.7109375" style="439" customWidth="1"/>
    <col min="6917" max="6917" width="10.7109375" style="439" customWidth="1"/>
    <col min="6918" max="6918" width="17" style="439" bestFit="1" customWidth="1"/>
    <col min="6919" max="6919" width="16.7109375" style="439" customWidth="1"/>
    <col min="6920" max="6921" width="8.7109375" style="439" customWidth="1"/>
    <col min="6922" max="6922" width="16.7109375" style="439" customWidth="1"/>
    <col min="6923" max="6923" width="15.7109375" style="439" customWidth="1"/>
    <col min="6924" max="6925" width="7.7109375" style="439" customWidth="1"/>
    <col min="6926" max="6926" width="10.7109375" style="439" customWidth="1"/>
    <col min="6927" max="6927" width="4.5703125" style="439" bestFit="1" customWidth="1"/>
    <col min="6928" max="6928" width="12.42578125" style="439" bestFit="1" customWidth="1"/>
    <col min="6929" max="6929" width="10.85546875" style="439" bestFit="1" customWidth="1"/>
    <col min="6930" max="7168" width="9.140625" style="439"/>
    <col min="7169" max="7169" width="4" style="439" bestFit="1" customWidth="1"/>
    <col min="7170" max="7170" width="5" style="439" bestFit="1" customWidth="1"/>
    <col min="7171" max="7171" width="16.140625" style="439" bestFit="1" customWidth="1"/>
    <col min="7172" max="7172" width="16.7109375" style="439" customWidth="1"/>
    <col min="7173" max="7173" width="10.7109375" style="439" customWidth="1"/>
    <col min="7174" max="7174" width="17" style="439" bestFit="1" customWidth="1"/>
    <col min="7175" max="7175" width="16.7109375" style="439" customWidth="1"/>
    <col min="7176" max="7177" width="8.7109375" style="439" customWidth="1"/>
    <col min="7178" max="7178" width="16.7109375" style="439" customWidth="1"/>
    <col min="7179" max="7179" width="15.7109375" style="439" customWidth="1"/>
    <col min="7180" max="7181" width="7.7109375" style="439" customWidth="1"/>
    <col min="7182" max="7182" width="10.7109375" style="439" customWidth="1"/>
    <col min="7183" max="7183" width="4.5703125" style="439" bestFit="1" customWidth="1"/>
    <col min="7184" max="7184" width="12.42578125" style="439" bestFit="1" customWidth="1"/>
    <col min="7185" max="7185" width="10.85546875" style="439" bestFit="1" customWidth="1"/>
    <col min="7186" max="7424" width="9.140625" style="439"/>
    <col min="7425" max="7425" width="4" style="439" bestFit="1" customWidth="1"/>
    <col min="7426" max="7426" width="5" style="439" bestFit="1" customWidth="1"/>
    <col min="7427" max="7427" width="16.140625" style="439" bestFit="1" customWidth="1"/>
    <col min="7428" max="7428" width="16.7109375" style="439" customWidth="1"/>
    <col min="7429" max="7429" width="10.7109375" style="439" customWidth="1"/>
    <col min="7430" max="7430" width="17" style="439" bestFit="1" customWidth="1"/>
    <col min="7431" max="7431" width="16.7109375" style="439" customWidth="1"/>
    <col min="7432" max="7433" width="8.7109375" style="439" customWidth="1"/>
    <col min="7434" max="7434" width="16.7109375" style="439" customWidth="1"/>
    <col min="7435" max="7435" width="15.7109375" style="439" customWidth="1"/>
    <col min="7436" max="7437" width="7.7109375" style="439" customWidth="1"/>
    <col min="7438" max="7438" width="10.7109375" style="439" customWidth="1"/>
    <col min="7439" max="7439" width="4.5703125" style="439" bestFit="1" customWidth="1"/>
    <col min="7440" max="7440" width="12.42578125" style="439" bestFit="1" customWidth="1"/>
    <col min="7441" max="7441" width="10.85546875" style="439" bestFit="1" customWidth="1"/>
    <col min="7442" max="7680" width="9.140625" style="439"/>
    <col min="7681" max="7681" width="4" style="439" bestFit="1" customWidth="1"/>
    <col min="7682" max="7682" width="5" style="439" bestFit="1" customWidth="1"/>
    <col min="7683" max="7683" width="16.140625" style="439" bestFit="1" customWidth="1"/>
    <col min="7684" max="7684" width="16.7109375" style="439" customWidth="1"/>
    <col min="7685" max="7685" width="10.7109375" style="439" customWidth="1"/>
    <col min="7686" max="7686" width="17" style="439" bestFit="1" customWidth="1"/>
    <col min="7687" max="7687" width="16.7109375" style="439" customWidth="1"/>
    <col min="7688" max="7689" width="8.7109375" style="439" customWidth="1"/>
    <col min="7690" max="7690" width="16.7109375" style="439" customWidth="1"/>
    <col min="7691" max="7691" width="15.7109375" style="439" customWidth="1"/>
    <col min="7692" max="7693" width="7.7109375" style="439" customWidth="1"/>
    <col min="7694" max="7694" width="10.7109375" style="439" customWidth="1"/>
    <col min="7695" max="7695" width="4.5703125" style="439" bestFit="1" customWidth="1"/>
    <col min="7696" max="7696" width="12.42578125" style="439" bestFit="1" customWidth="1"/>
    <col min="7697" max="7697" width="10.85546875" style="439" bestFit="1" customWidth="1"/>
    <col min="7698" max="7936" width="9.140625" style="439"/>
    <col min="7937" max="7937" width="4" style="439" bestFit="1" customWidth="1"/>
    <col min="7938" max="7938" width="5" style="439" bestFit="1" customWidth="1"/>
    <col min="7939" max="7939" width="16.140625" style="439" bestFit="1" customWidth="1"/>
    <col min="7940" max="7940" width="16.7109375" style="439" customWidth="1"/>
    <col min="7941" max="7941" width="10.7109375" style="439" customWidth="1"/>
    <col min="7942" max="7942" width="17" style="439" bestFit="1" customWidth="1"/>
    <col min="7943" max="7943" width="16.7109375" style="439" customWidth="1"/>
    <col min="7944" max="7945" width="8.7109375" style="439" customWidth="1"/>
    <col min="7946" max="7946" width="16.7109375" style="439" customWidth="1"/>
    <col min="7947" max="7947" width="15.7109375" style="439" customWidth="1"/>
    <col min="7948" max="7949" width="7.7109375" style="439" customWidth="1"/>
    <col min="7950" max="7950" width="10.7109375" style="439" customWidth="1"/>
    <col min="7951" max="7951" width="4.5703125" style="439" bestFit="1" customWidth="1"/>
    <col min="7952" max="7952" width="12.42578125" style="439" bestFit="1" customWidth="1"/>
    <col min="7953" max="7953" width="10.85546875" style="439" bestFit="1" customWidth="1"/>
    <col min="7954" max="8192" width="9.140625" style="439"/>
    <col min="8193" max="8193" width="4" style="439" bestFit="1" customWidth="1"/>
    <col min="8194" max="8194" width="5" style="439" bestFit="1" customWidth="1"/>
    <col min="8195" max="8195" width="16.140625" style="439" bestFit="1" customWidth="1"/>
    <col min="8196" max="8196" width="16.7109375" style="439" customWidth="1"/>
    <col min="8197" max="8197" width="10.7109375" style="439" customWidth="1"/>
    <col min="8198" max="8198" width="17" style="439" bestFit="1" customWidth="1"/>
    <col min="8199" max="8199" width="16.7109375" style="439" customWidth="1"/>
    <col min="8200" max="8201" width="8.7109375" style="439" customWidth="1"/>
    <col min="8202" max="8202" width="16.7109375" style="439" customWidth="1"/>
    <col min="8203" max="8203" width="15.7109375" style="439" customWidth="1"/>
    <col min="8204" max="8205" width="7.7109375" style="439" customWidth="1"/>
    <col min="8206" max="8206" width="10.7109375" style="439" customWidth="1"/>
    <col min="8207" max="8207" width="4.5703125" style="439" bestFit="1" customWidth="1"/>
    <col min="8208" max="8208" width="12.42578125" style="439" bestFit="1" customWidth="1"/>
    <col min="8209" max="8209" width="10.85546875" style="439" bestFit="1" customWidth="1"/>
    <col min="8210" max="8448" width="9.140625" style="439"/>
    <col min="8449" max="8449" width="4" style="439" bestFit="1" customWidth="1"/>
    <col min="8450" max="8450" width="5" style="439" bestFit="1" customWidth="1"/>
    <col min="8451" max="8451" width="16.140625" style="439" bestFit="1" customWidth="1"/>
    <col min="8452" max="8452" width="16.7109375" style="439" customWidth="1"/>
    <col min="8453" max="8453" width="10.7109375" style="439" customWidth="1"/>
    <col min="8454" max="8454" width="17" style="439" bestFit="1" customWidth="1"/>
    <col min="8455" max="8455" width="16.7109375" style="439" customWidth="1"/>
    <col min="8456" max="8457" width="8.7109375" style="439" customWidth="1"/>
    <col min="8458" max="8458" width="16.7109375" style="439" customWidth="1"/>
    <col min="8459" max="8459" width="15.7109375" style="439" customWidth="1"/>
    <col min="8460" max="8461" width="7.7109375" style="439" customWidth="1"/>
    <col min="8462" max="8462" width="10.7109375" style="439" customWidth="1"/>
    <col min="8463" max="8463" width="4.5703125" style="439" bestFit="1" customWidth="1"/>
    <col min="8464" max="8464" width="12.42578125" style="439" bestFit="1" customWidth="1"/>
    <col min="8465" max="8465" width="10.85546875" style="439" bestFit="1" customWidth="1"/>
    <col min="8466" max="8704" width="9.140625" style="439"/>
    <col min="8705" max="8705" width="4" style="439" bestFit="1" customWidth="1"/>
    <col min="8706" max="8706" width="5" style="439" bestFit="1" customWidth="1"/>
    <col min="8707" max="8707" width="16.140625" style="439" bestFit="1" customWidth="1"/>
    <col min="8708" max="8708" width="16.7109375" style="439" customWidth="1"/>
    <col min="8709" max="8709" width="10.7109375" style="439" customWidth="1"/>
    <col min="8710" max="8710" width="17" style="439" bestFit="1" customWidth="1"/>
    <col min="8711" max="8711" width="16.7109375" style="439" customWidth="1"/>
    <col min="8712" max="8713" width="8.7109375" style="439" customWidth="1"/>
    <col min="8714" max="8714" width="16.7109375" style="439" customWidth="1"/>
    <col min="8715" max="8715" width="15.7109375" style="439" customWidth="1"/>
    <col min="8716" max="8717" width="7.7109375" style="439" customWidth="1"/>
    <col min="8718" max="8718" width="10.7109375" style="439" customWidth="1"/>
    <col min="8719" max="8719" width="4.5703125" style="439" bestFit="1" customWidth="1"/>
    <col min="8720" max="8720" width="12.42578125" style="439" bestFit="1" customWidth="1"/>
    <col min="8721" max="8721" width="10.85546875" style="439" bestFit="1" customWidth="1"/>
    <col min="8722" max="8960" width="9.140625" style="439"/>
    <col min="8961" max="8961" width="4" style="439" bestFit="1" customWidth="1"/>
    <col min="8962" max="8962" width="5" style="439" bestFit="1" customWidth="1"/>
    <col min="8963" max="8963" width="16.140625" style="439" bestFit="1" customWidth="1"/>
    <col min="8964" max="8964" width="16.7109375" style="439" customWidth="1"/>
    <col min="8965" max="8965" width="10.7109375" style="439" customWidth="1"/>
    <col min="8966" max="8966" width="17" style="439" bestFit="1" customWidth="1"/>
    <col min="8967" max="8967" width="16.7109375" style="439" customWidth="1"/>
    <col min="8968" max="8969" width="8.7109375" style="439" customWidth="1"/>
    <col min="8970" max="8970" width="16.7109375" style="439" customWidth="1"/>
    <col min="8971" max="8971" width="15.7109375" style="439" customWidth="1"/>
    <col min="8972" max="8973" width="7.7109375" style="439" customWidth="1"/>
    <col min="8974" max="8974" width="10.7109375" style="439" customWidth="1"/>
    <col min="8975" max="8975" width="4.5703125" style="439" bestFit="1" customWidth="1"/>
    <col min="8976" max="8976" width="12.42578125" style="439" bestFit="1" customWidth="1"/>
    <col min="8977" max="8977" width="10.85546875" style="439" bestFit="1" customWidth="1"/>
    <col min="8978" max="9216" width="9.140625" style="439"/>
    <col min="9217" max="9217" width="4" style="439" bestFit="1" customWidth="1"/>
    <col min="9218" max="9218" width="5" style="439" bestFit="1" customWidth="1"/>
    <col min="9219" max="9219" width="16.140625" style="439" bestFit="1" customWidth="1"/>
    <col min="9220" max="9220" width="16.7109375" style="439" customWidth="1"/>
    <col min="9221" max="9221" width="10.7109375" style="439" customWidth="1"/>
    <col min="9222" max="9222" width="17" style="439" bestFit="1" customWidth="1"/>
    <col min="9223" max="9223" width="16.7109375" style="439" customWidth="1"/>
    <col min="9224" max="9225" width="8.7109375" style="439" customWidth="1"/>
    <col min="9226" max="9226" width="16.7109375" style="439" customWidth="1"/>
    <col min="9227" max="9227" width="15.7109375" style="439" customWidth="1"/>
    <col min="9228" max="9229" width="7.7109375" style="439" customWidth="1"/>
    <col min="9230" max="9230" width="10.7109375" style="439" customWidth="1"/>
    <col min="9231" max="9231" width="4.5703125" style="439" bestFit="1" customWidth="1"/>
    <col min="9232" max="9232" width="12.42578125" style="439" bestFit="1" customWidth="1"/>
    <col min="9233" max="9233" width="10.85546875" style="439" bestFit="1" customWidth="1"/>
    <col min="9234" max="9472" width="9.140625" style="439"/>
    <col min="9473" max="9473" width="4" style="439" bestFit="1" customWidth="1"/>
    <col min="9474" max="9474" width="5" style="439" bestFit="1" customWidth="1"/>
    <col min="9475" max="9475" width="16.140625" style="439" bestFit="1" customWidth="1"/>
    <col min="9476" max="9476" width="16.7109375" style="439" customWidth="1"/>
    <col min="9477" max="9477" width="10.7109375" style="439" customWidth="1"/>
    <col min="9478" max="9478" width="17" style="439" bestFit="1" customWidth="1"/>
    <col min="9479" max="9479" width="16.7109375" style="439" customWidth="1"/>
    <col min="9480" max="9481" width="8.7109375" style="439" customWidth="1"/>
    <col min="9482" max="9482" width="16.7109375" style="439" customWidth="1"/>
    <col min="9483" max="9483" width="15.7109375" style="439" customWidth="1"/>
    <col min="9484" max="9485" width="7.7109375" style="439" customWidth="1"/>
    <col min="9486" max="9486" width="10.7109375" style="439" customWidth="1"/>
    <col min="9487" max="9487" width="4.5703125" style="439" bestFit="1" customWidth="1"/>
    <col min="9488" max="9488" width="12.42578125" style="439" bestFit="1" customWidth="1"/>
    <col min="9489" max="9489" width="10.85546875" style="439" bestFit="1" customWidth="1"/>
    <col min="9490" max="9728" width="9.140625" style="439"/>
    <col min="9729" max="9729" width="4" style="439" bestFit="1" customWidth="1"/>
    <col min="9730" max="9730" width="5" style="439" bestFit="1" customWidth="1"/>
    <col min="9731" max="9731" width="16.140625" style="439" bestFit="1" customWidth="1"/>
    <col min="9732" max="9732" width="16.7109375" style="439" customWidth="1"/>
    <col min="9733" max="9733" width="10.7109375" style="439" customWidth="1"/>
    <col min="9734" max="9734" width="17" style="439" bestFit="1" customWidth="1"/>
    <col min="9735" max="9735" width="16.7109375" style="439" customWidth="1"/>
    <col min="9736" max="9737" width="8.7109375" style="439" customWidth="1"/>
    <col min="9738" max="9738" width="16.7109375" style="439" customWidth="1"/>
    <col min="9739" max="9739" width="15.7109375" style="439" customWidth="1"/>
    <col min="9740" max="9741" width="7.7109375" style="439" customWidth="1"/>
    <col min="9742" max="9742" width="10.7109375" style="439" customWidth="1"/>
    <col min="9743" max="9743" width="4.5703125" style="439" bestFit="1" customWidth="1"/>
    <col min="9744" max="9744" width="12.42578125" style="439" bestFit="1" customWidth="1"/>
    <col min="9745" max="9745" width="10.85546875" style="439" bestFit="1" customWidth="1"/>
    <col min="9746" max="9984" width="9.140625" style="439"/>
    <col min="9985" max="9985" width="4" style="439" bestFit="1" customWidth="1"/>
    <col min="9986" max="9986" width="5" style="439" bestFit="1" customWidth="1"/>
    <col min="9987" max="9987" width="16.140625" style="439" bestFit="1" customWidth="1"/>
    <col min="9988" max="9988" width="16.7109375" style="439" customWidth="1"/>
    <col min="9989" max="9989" width="10.7109375" style="439" customWidth="1"/>
    <col min="9990" max="9990" width="17" style="439" bestFit="1" customWidth="1"/>
    <col min="9991" max="9991" width="16.7109375" style="439" customWidth="1"/>
    <col min="9992" max="9993" width="8.7109375" style="439" customWidth="1"/>
    <col min="9994" max="9994" width="16.7109375" style="439" customWidth="1"/>
    <col min="9995" max="9995" width="15.7109375" style="439" customWidth="1"/>
    <col min="9996" max="9997" width="7.7109375" style="439" customWidth="1"/>
    <col min="9998" max="9998" width="10.7109375" style="439" customWidth="1"/>
    <col min="9999" max="9999" width="4.5703125" style="439" bestFit="1" customWidth="1"/>
    <col min="10000" max="10000" width="12.42578125" style="439" bestFit="1" customWidth="1"/>
    <col min="10001" max="10001" width="10.85546875" style="439" bestFit="1" customWidth="1"/>
    <col min="10002" max="10240" width="9.140625" style="439"/>
    <col min="10241" max="10241" width="4" style="439" bestFit="1" customWidth="1"/>
    <col min="10242" max="10242" width="5" style="439" bestFit="1" customWidth="1"/>
    <col min="10243" max="10243" width="16.140625" style="439" bestFit="1" customWidth="1"/>
    <col min="10244" max="10244" width="16.7109375" style="439" customWidth="1"/>
    <col min="10245" max="10245" width="10.7109375" style="439" customWidth="1"/>
    <col min="10246" max="10246" width="17" style="439" bestFit="1" customWidth="1"/>
    <col min="10247" max="10247" width="16.7109375" style="439" customWidth="1"/>
    <col min="10248" max="10249" width="8.7109375" style="439" customWidth="1"/>
    <col min="10250" max="10250" width="16.7109375" style="439" customWidth="1"/>
    <col min="10251" max="10251" width="15.7109375" style="439" customWidth="1"/>
    <col min="10252" max="10253" width="7.7109375" style="439" customWidth="1"/>
    <col min="10254" max="10254" width="10.7109375" style="439" customWidth="1"/>
    <col min="10255" max="10255" width="4.5703125" style="439" bestFit="1" customWidth="1"/>
    <col min="10256" max="10256" width="12.42578125" style="439" bestFit="1" customWidth="1"/>
    <col min="10257" max="10257" width="10.85546875" style="439" bestFit="1" customWidth="1"/>
    <col min="10258" max="10496" width="9.140625" style="439"/>
    <col min="10497" max="10497" width="4" style="439" bestFit="1" customWidth="1"/>
    <col min="10498" max="10498" width="5" style="439" bestFit="1" customWidth="1"/>
    <col min="10499" max="10499" width="16.140625" style="439" bestFit="1" customWidth="1"/>
    <col min="10500" max="10500" width="16.7109375" style="439" customWidth="1"/>
    <col min="10501" max="10501" width="10.7109375" style="439" customWidth="1"/>
    <col min="10502" max="10502" width="17" style="439" bestFit="1" customWidth="1"/>
    <col min="10503" max="10503" width="16.7109375" style="439" customWidth="1"/>
    <col min="10504" max="10505" width="8.7109375" style="439" customWidth="1"/>
    <col min="10506" max="10506" width="16.7109375" style="439" customWidth="1"/>
    <col min="10507" max="10507" width="15.7109375" style="439" customWidth="1"/>
    <col min="10508" max="10509" width="7.7109375" style="439" customWidth="1"/>
    <col min="10510" max="10510" width="10.7109375" style="439" customWidth="1"/>
    <col min="10511" max="10511" width="4.5703125" style="439" bestFit="1" customWidth="1"/>
    <col min="10512" max="10512" width="12.42578125" style="439" bestFit="1" customWidth="1"/>
    <col min="10513" max="10513" width="10.85546875" style="439" bestFit="1" customWidth="1"/>
    <col min="10514" max="10752" width="9.140625" style="439"/>
    <col min="10753" max="10753" width="4" style="439" bestFit="1" customWidth="1"/>
    <col min="10754" max="10754" width="5" style="439" bestFit="1" customWidth="1"/>
    <col min="10755" max="10755" width="16.140625" style="439" bestFit="1" customWidth="1"/>
    <col min="10756" max="10756" width="16.7109375" style="439" customWidth="1"/>
    <col min="10757" max="10757" width="10.7109375" style="439" customWidth="1"/>
    <col min="10758" max="10758" width="17" style="439" bestFit="1" customWidth="1"/>
    <col min="10759" max="10759" width="16.7109375" style="439" customWidth="1"/>
    <col min="10760" max="10761" width="8.7109375" style="439" customWidth="1"/>
    <col min="10762" max="10762" width="16.7109375" style="439" customWidth="1"/>
    <col min="10763" max="10763" width="15.7109375" style="439" customWidth="1"/>
    <col min="10764" max="10765" width="7.7109375" style="439" customWidth="1"/>
    <col min="10766" max="10766" width="10.7109375" style="439" customWidth="1"/>
    <col min="10767" max="10767" width="4.5703125" style="439" bestFit="1" customWidth="1"/>
    <col min="10768" max="10768" width="12.42578125" style="439" bestFit="1" customWidth="1"/>
    <col min="10769" max="10769" width="10.85546875" style="439" bestFit="1" customWidth="1"/>
    <col min="10770" max="11008" width="9.140625" style="439"/>
    <col min="11009" max="11009" width="4" style="439" bestFit="1" customWidth="1"/>
    <col min="11010" max="11010" width="5" style="439" bestFit="1" customWidth="1"/>
    <col min="11011" max="11011" width="16.140625" style="439" bestFit="1" customWidth="1"/>
    <col min="11012" max="11012" width="16.7109375" style="439" customWidth="1"/>
    <col min="11013" max="11013" width="10.7109375" style="439" customWidth="1"/>
    <col min="11014" max="11014" width="17" style="439" bestFit="1" customWidth="1"/>
    <col min="11015" max="11015" width="16.7109375" style="439" customWidth="1"/>
    <col min="11016" max="11017" width="8.7109375" style="439" customWidth="1"/>
    <col min="11018" max="11018" width="16.7109375" style="439" customWidth="1"/>
    <col min="11019" max="11019" width="15.7109375" style="439" customWidth="1"/>
    <col min="11020" max="11021" width="7.7109375" style="439" customWidth="1"/>
    <col min="11022" max="11022" width="10.7109375" style="439" customWidth="1"/>
    <col min="11023" max="11023" width="4.5703125" style="439" bestFit="1" customWidth="1"/>
    <col min="11024" max="11024" width="12.42578125" style="439" bestFit="1" customWidth="1"/>
    <col min="11025" max="11025" width="10.85546875" style="439" bestFit="1" customWidth="1"/>
    <col min="11026" max="11264" width="9.140625" style="439"/>
    <col min="11265" max="11265" width="4" style="439" bestFit="1" customWidth="1"/>
    <col min="11266" max="11266" width="5" style="439" bestFit="1" customWidth="1"/>
    <col min="11267" max="11267" width="16.140625" style="439" bestFit="1" customWidth="1"/>
    <col min="11268" max="11268" width="16.7109375" style="439" customWidth="1"/>
    <col min="11269" max="11269" width="10.7109375" style="439" customWidth="1"/>
    <col min="11270" max="11270" width="17" style="439" bestFit="1" customWidth="1"/>
    <col min="11271" max="11271" width="16.7109375" style="439" customWidth="1"/>
    <col min="11272" max="11273" width="8.7109375" style="439" customWidth="1"/>
    <col min="11274" max="11274" width="16.7109375" style="439" customWidth="1"/>
    <col min="11275" max="11275" width="15.7109375" style="439" customWidth="1"/>
    <col min="11276" max="11277" width="7.7109375" style="439" customWidth="1"/>
    <col min="11278" max="11278" width="10.7109375" style="439" customWidth="1"/>
    <col min="11279" max="11279" width="4.5703125" style="439" bestFit="1" customWidth="1"/>
    <col min="11280" max="11280" width="12.42578125" style="439" bestFit="1" customWidth="1"/>
    <col min="11281" max="11281" width="10.85546875" style="439" bestFit="1" customWidth="1"/>
    <col min="11282" max="11520" width="9.140625" style="439"/>
    <col min="11521" max="11521" width="4" style="439" bestFit="1" customWidth="1"/>
    <col min="11522" max="11522" width="5" style="439" bestFit="1" customWidth="1"/>
    <col min="11523" max="11523" width="16.140625" style="439" bestFit="1" customWidth="1"/>
    <col min="11524" max="11524" width="16.7109375" style="439" customWidth="1"/>
    <col min="11525" max="11525" width="10.7109375" style="439" customWidth="1"/>
    <col min="11526" max="11526" width="17" style="439" bestFit="1" customWidth="1"/>
    <col min="11527" max="11527" width="16.7109375" style="439" customWidth="1"/>
    <col min="11528" max="11529" width="8.7109375" style="439" customWidth="1"/>
    <col min="11530" max="11530" width="16.7109375" style="439" customWidth="1"/>
    <col min="11531" max="11531" width="15.7109375" style="439" customWidth="1"/>
    <col min="11532" max="11533" width="7.7109375" style="439" customWidth="1"/>
    <col min="11534" max="11534" width="10.7109375" style="439" customWidth="1"/>
    <col min="11535" max="11535" width="4.5703125" style="439" bestFit="1" customWidth="1"/>
    <col min="11536" max="11536" width="12.42578125" style="439" bestFit="1" customWidth="1"/>
    <col min="11537" max="11537" width="10.85546875" style="439" bestFit="1" customWidth="1"/>
    <col min="11538" max="11776" width="9.140625" style="439"/>
    <col min="11777" max="11777" width="4" style="439" bestFit="1" customWidth="1"/>
    <col min="11778" max="11778" width="5" style="439" bestFit="1" customWidth="1"/>
    <col min="11779" max="11779" width="16.140625" style="439" bestFit="1" customWidth="1"/>
    <col min="11780" max="11780" width="16.7109375" style="439" customWidth="1"/>
    <col min="11781" max="11781" width="10.7109375" style="439" customWidth="1"/>
    <col min="11782" max="11782" width="17" style="439" bestFit="1" customWidth="1"/>
    <col min="11783" max="11783" width="16.7109375" style="439" customWidth="1"/>
    <col min="11784" max="11785" width="8.7109375" style="439" customWidth="1"/>
    <col min="11786" max="11786" width="16.7109375" style="439" customWidth="1"/>
    <col min="11787" max="11787" width="15.7109375" style="439" customWidth="1"/>
    <col min="11788" max="11789" width="7.7109375" style="439" customWidth="1"/>
    <col min="11790" max="11790" width="10.7109375" style="439" customWidth="1"/>
    <col min="11791" max="11791" width="4.5703125" style="439" bestFit="1" customWidth="1"/>
    <col min="11792" max="11792" width="12.42578125" style="439" bestFit="1" customWidth="1"/>
    <col min="11793" max="11793" width="10.85546875" style="439" bestFit="1" customWidth="1"/>
    <col min="11794" max="12032" width="9.140625" style="439"/>
    <col min="12033" max="12033" width="4" style="439" bestFit="1" customWidth="1"/>
    <col min="12034" max="12034" width="5" style="439" bestFit="1" customWidth="1"/>
    <col min="12035" max="12035" width="16.140625" style="439" bestFit="1" customWidth="1"/>
    <col min="12036" max="12036" width="16.7109375" style="439" customWidth="1"/>
    <col min="12037" max="12037" width="10.7109375" style="439" customWidth="1"/>
    <col min="12038" max="12038" width="17" style="439" bestFit="1" customWidth="1"/>
    <col min="12039" max="12039" width="16.7109375" style="439" customWidth="1"/>
    <col min="12040" max="12041" width="8.7109375" style="439" customWidth="1"/>
    <col min="12042" max="12042" width="16.7109375" style="439" customWidth="1"/>
    <col min="12043" max="12043" width="15.7109375" style="439" customWidth="1"/>
    <col min="12044" max="12045" width="7.7109375" style="439" customWidth="1"/>
    <col min="12046" max="12046" width="10.7109375" style="439" customWidth="1"/>
    <col min="12047" max="12047" width="4.5703125" style="439" bestFit="1" customWidth="1"/>
    <col min="12048" max="12048" width="12.42578125" style="439" bestFit="1" customWidth="1"/>
    <col min="12049" max="12049" width="10.85546875" style="439" bestFit="1" customWidth="1"/>
    <col min="12050" max="12288" width="9.140625" style="439"/>
    <col min="12289" max="12289" width="4" style="439" bestFit="1" customWidth="1"/>
    <col min="12290" max="12290" width="5" style="439" bestFit="1" customWidth="1"/>
    <col min="12291" max="12291" width="16.140625" style="439" bestFit="1" customWidth="1"/>
    <col min="12292" max="12292" width="16.7109375" style="439" customWidth="1"/>
    <col min="12293" max="12293" width="10.7109375" style="439" customWidth="1"/>
    <col min="12294" max="12294" width="17" style="439" bestFit="1" customWidth="1"/>
    <col min="12295" max="12295" width="16.7109375" style="439" customWidth="1"/>
    <col min="12296" max="12297" width="8.7109375" style="439" customWidth="1"/>
    <col min="12298" max="12298" width="16.7109375" style="439" customWidth="1"/>
    <col min="12299" max="12299" width="15.7109375" style="439" customWidth="1"/>
    <col min="12300" max="12301" width="7.7109375" style="439" customWidth="1"/>
    <col min="12302" max="12302" width="10.7109375" style="439" customWidth="1"/>
    <col min="12303" max="12303" width="4.5703125" style="439" bestFit="1" customWidth="1"/>
    <col min="12304" max="12304" width="12.42578125" style="439" bestFit="1" customWidth="1"/>
    <col min="12305" max="12305" width="10.85546875" style="439" bestFit="1" customWidth="1"/>
    <col min="12306" max="12544" width="9.140625" style="439"/>
    <col min="12545" max="12545" width="4" style="439" bestFit="1" customWidth="1"/>
    <col min="12546" max="12546" width="5" style="439" bestFit="1" customWidth="1"/>
    <col min="12547" max="12547" width="16.140625" style="439" bestFit="1" customWidth="1"/>
    <col min="12548" max="12548" width="16.7109375" style="439" customWidth="1"/>
    <col min="12549" max="12549" width="10.7109375" style="439" customWidth="1"/>
    <col min="12550" max="12550" width="17" style="439" bestFit="1" customWidth="1"/>
    <col min="12551" max="12551" width="16.7109375" style="439" customWidth="1"/>
    <col min="12552" max="12553" width="8.7109375" style="439" customWidth="1"/>
    <col min="12554" max="12554" width="16.7109375" style="439" customWidth="1"/>
    <col min="12555" max="12555" width="15.7109375" style="439" customWidth="1"/>
    <col min="12556" max="12557" width="7.7109375" style="439" customWidth="1"/>
    <col min="12558" max="12558" width="10.7109375" style="439" customWidth="1"/>
    <col min="12559" max="12559" width="4.5703125" style="439" bestFit="1" customWidth="1"/>
    <col min="12560" max="12560" width="12.42578125" style="439" bestFit="1" customWidth="1"/>
    <col min="12561" max="12561" width="10.85546875" style="439" bestFit="1" customWidth="1"/>
    <col min="12562" max="12800" width="9.140625" style="439"/>
    <col min="12801" max="12801" width="4" style="439" bestFit="1" customWidth="1"/>
    <col min="12802" max="12802" width="5" style="439" bestFit="1" customWidth="1"/>
    <col min="12803" max="12803" width="16.140625" style="439" bestFit="1" customWidth="1"/>
    <col min="12804" max="12804" width="16.7109375" style="439" customWidth="1"/>
    <col min="12805" max="12805" width="10.7109375" style="439" customWidth="1"/>
    <col min="12806" max="12806" width="17" style="439" bestFit="1" customWidth="1"/>
    <col min="12807" max="12807" width="16.7109375" style="439" customWidth="1"/>
    <col min="12808" max="12809" width="8.7109375" style="439" customWidth="1"/>
    <col min="12810" max="12810" width="16.7109375" style="439" customWidth="1"/>
    <col min="12811" max="12811" width="15.7109375" style="439" customWidth="1"/>
    <col min="12812" max="12813" width="7.7109375" style="439" customWidth="1"/>
    <col min="12814" max="12814" width="10.7109375" style="439" customWidth="1"/>
    <col min="12815" max="12815" width="4.5703125" style="439" bestFit="1" customWidth="1"/>
    <col min="12816" max="12816" width="12.42578125" style="439" bestFit="1" customWidth="1"/>
    <col min="12817" max="12817" width="10.85546875" style="439" bestFit="1" customWidth="1"/>
    <col min="12818" max="13056" width="9.140625" style="439"/>
    <col min="13057" max="13057" width="4" style="439" bestFit="1" customWidth="1"/>
    <col min="13058" max="13058" width="5" style="439" bestFit="1" customWidth="1"/>
    <col min="13059" max="13059" width="16.140625" style="439" bestFit="1" customWidth="1"/>
    <col min="13060" max="13060" width="16.7109375" style="439" customWidth="1"/>
    <col min="13061" max="13061" width="10.7109375" style="439" customWidth="1"/>
    <col min="13062" max="13062" width="17" style="439" bestFit="1" customWidth="1"/>
    <col min="13063" max="13063" width="16.7109375" style="439" customWidth="1"/>
    <col min="13064" max="13065" width="8.7109375" style="439" customWidth="1"/>
    <col min="13066" max="13066" width="16.7109375" style="439" customWidth="1"/>
    <col min="13067" max="13067" width="15.7109375" style="439" customWidth="1"/>
    <col min="13068" max="13069" width="7.7109375" style="439" customWidth="1"/>
    <col min="13070" max="13070" width="10.7109375" style="439" customWidth="1"/>
    <col min="13071" max="13071" width="4.5703125" style="439" bestFit="1" customWidth="1"/>
    <col min="13072" max="13072" width="12.42578125" style="439" bestFit="1" customWidth="1"/>
    <col min="13073" max="13073" width="10.85546875" style="439" bestFit="1" customWidth="1"/>
    <col min="13074" max="13312" width="9.140625" style="439"/>
    <col min="13313" max="13313" width="4" style="439" bestFit="1" customWidth="1"/>
    <col min="13314" max="13314" width="5" style="439" bestFit="1" customWidth="1"/>
    <col min="13315" max="13315" width="16.140625" style="439" bestFit="1" customWidth="1"/>
    <col min="13316" max="13316" width="16.7109375" style="439" customWidth="1"/>
    <col min="13317" max="13317" width="10.7109375" style="439" customWidth="1"/>
    <col min="13318" max="13318" width="17" style="439" bestFit="1" customWidth="1"/>
    <col min="13319" max="13319" width="16.7109375" style="439" customWidth="1"/>
    <col min="13320" max="13321" width="8.7109375" style="439" customWidth="1"/>
    <col min="13322" max="13322" width="16.7109375" style="439" customWidth="1"/>
    <col min="13323" max="13323" width="15.7109375" style="439" customWidth="1"/>
    <col min="13324" max="13325" width="7.7109375" style="439" customWidth="1"/>
    <col min="13326" max="13326" width="10.7109375" style="439" customWidth="1"/>
    <col min="13327" max="13327" width="4.5703125" style="439" bestFit="1" customWidth="1"/>
    <col min="13328" max="13328" width="12.42578125" style="439" bestFit="1" customWidth="1"/>
    <col min="13329" max="13329" width="10.85546875" style="439" bestFit="1" customWidth="1"/>
    <col min="13330" max="13568" width="9.140625" style="439"/>
    <col min="13569" max="13569" width="4" style="439" bestFit="1" customWidth="1"/>
    <col min="13570" max="13570" width="5" style="439" bestFit="1" customWidth="1"/>
    <col min="13571" max="13571" width="16.140625" style="439" bestFit="1" customWidth="1"/>
    <col min="13572" max="13572" width="16.7109375" style="439" customWidth="1"/>
    <col min="13573" max="13573" width="10.7109375" style="439" customWidth="1"/>
    <col min="13574" max="13574" width="17" style="439" bestFit="1" customWidth="1"/>
    <col min="13575" max="13575" width="16.7109375" style="439" customWidth="1"/>
    <col min="13576" max="13577" width="8.7109375" style="439" customWidth="1"/>
    <col min="13578" max="13578" width="16.7109375" style="439" customWidth="1"/>
    <col min="13579" max="13579" width="15.7109375" style="439" customWidth="1"/>
    <col min="13580" max="13581" width="7.7109375" style="439" customWidth="1"/>
    <col min="13582" max="13582" width="10.7109375" style="439" customWidth="1"/>
    <col min="13583" max="13583" width="4.5703125" style="439" bestFit="1" customWidth="1"/>
    <col min="13584" max="13584" width="12.42578125" style="439" bestFit="1" customWidth="1"/>
    <col min="13585" max="13585" width="10.85546875" style="439" bestFit="1" customWidth="1"/>
    <col min="13586" max="13824" width="9.140625" style="439"/>
    <col min="13825" max="13825" width="4" style="439" bestFit="1" customWidth="1"/>
    <col min="13826" max="13826" width="5" style="439" bestFit="1" customWidth="1"/>
    <col min="13827" max="13827" width="16.140625" style="439" bestFit="1" customWidth="1"/>
    <col min="13828" max="13828" width="16.7109375" style="439" customWidth="1"/>
    <col min="13829" max="13829" width="10.7109375" style="439" customWidth="1"/>
    <col min="13830" max="13830" width="17" style="439" bestFit="1" customWidth="1"/>
    <col min="13831" max="13831" width="16.7109375" style="439" customWidth="1"/>
    <col min="13832" max="13833" width="8.7109375" style="439" customWidth="1"/>
    <col min="13834" max="13834" width="16.7109375" style="439" customWidth="1"/>
    <col min="13835" max="13835" width="15.7109375" style="439" customWidth="1"/>
    <col min="13836" max="13837" width="7.7109375" style="439" customWidth="1"/>
    <col min="13838" max="13838" width="10.7109375" style="439" customWidth="1"/>
    <col min="13839" max="13839" width="4.5703125" style="439" bestFit="1" customWidth="1"/>
    <col min="13840" max="13840" width="12.42578125" style="439" bestFit="1" customWidth="1"/>
    <col min="13841" max="13841" width="10.85546875" style="439" bestFit="1" customWidth="1"/>
    <col min="13842" max="14080" width="9.140625" style="439"/>
    <col min="14081" max="14081" width="4" style="439" bestFit="1" customWidth="1"/>
    <col min="14082" max="14082" width="5" style="439" bestFit="1" customWidth="1"/>
    <col min="14083" max="14083" width="16.140625" style="439" bestFit="1" customWidth="1"/>
    <col min="14084" max="14084" width="16.7109375" style="439" customWidth="1"/>
    <col min="14085" max="14085" width="10.7109375" style="439" customWidth="1"/>
    <col min="14086" max="14086" width="17" style="439" bestFit="1" customWidth="1"/>
    <col min="14087" max="14087" width="16.7109375" style="439" customWidth="1"/>
    <col min="14088" max="14089" width="8.7109375" style="439" customWidth="1"/>
    <col min="14090" max="14090" width="16.7109375" style="439" customWidth="1"/>
    <col min="14091" max="14091" width="15.7109375" style="439" customWidth="1"/>
    <col min="14092" max="14093" width="7.7109375" style="439" customWidth="1"/>
    <col min="14094" max="14094" width="10.7109375" style="439" customWidth="1"/>
    <col min="14095" max="14095" width="4.5703125" style="439" bestFit="1" customWidth="1"/>
    <col min="14096" max="14096" width="12.42578125" style="439" bestFit="1" customWidth="1"/>
    <col min="14097" max="14097" width="10.85546875" style="439" bestFit="1" customWidth="1"/>
    <col min="14098" max="14336" width="9.140625" style="439"/>
    <col min="14337" max="14337" width="4" style="439" bestFit="1" customWidth="1"/>
    <col min="14338" max="14338" width="5" style="439" bestFit="1" customWidth="1"/>
    <col min="14339" max="14339" width="16.140625" style="439" bestFit="1" customWidth="1"/>
    <col min="14340" max="14340" width="16.7109375" style="439" customWidth="1"/>
    <col min="14341" max="14341" width="10.7109375" style="439" customWidth="1"/>
    <col min="14342" max="14342" width="17" style="439" bestFit="1" customWidth="1"/>
    <col min="14343" max="14343" width="16.7109375" style="439" customWidth="1"/>
    <col min="14344" max="14345" width="8.7109375" style="439" customWidth="1"/>
    <col min="14346" max="14346" width="16.7109375" style="439" customWidth="1"/>
    <col min="14347" max="14347" width="15.7109375" style="439" customWidth="1"/>
    <col min="14348" max="14349" width="7.7109375" style="439" customWidth="1"/>
    <col min="14350" max="14350" width="10.7109375" style="439" customWidth="1"/>
    <col min="14351" max="14351" width="4.5703125" style="439" bestFit="1" customWidth="1"/>
    <col min="14352" max="14352" width="12.42578125" style="439" bestFit="1" customWidth="1"/>
    <col min="14353" max="14353" width="10.85546875" style="439" bestFit="1" customWidth="1"/>
    <col min="14354" max="14592" width="9.140625" style="439"/>
    <col min="14593" max="14593" width="4" style="439" bestFit="1" customWidth="1"/>
    <col min="14594" max="14594" width="5" style="439" bestFit="1" customWidth="1"/>
    <col min="14595" max="14595" width="16.140625" style="439" bestFit="1" customWidth="1"/>
    <col min="14596" max="14596" width="16.7109375" style="439" customWidth="1"/>
    <col min="14597" max="14597" width="10.7109375" style="439" customWidth="1"/>
    <col min="14598" max="14598" width="17" style="439" bestFit="1" customWidth="1"/>
    <col min="14599" max="14599" width="16.7109375" style="439" customWidth="1"/>
    <col min="14600" max="14601" width="8.7109375" style="439" customWidth="1"/>
    <col min="14602" max="14602" width="16.7109375" style="439" customWidth="1"/>
    <col min="14603" max="14603" width="15.7109375" style="439" customWidth="1"/>
    <col min="14604" max="14605" width="7.7109375" style="439" customWidth="1"/>
    <col min="14606" max="14606" width="10.7109375" style="439" customWidth="1"/>
    <col min="14607" max="14607" width="4.5703125" style="439" bestFit="1" customWidth="1"/>
    <col min="14608" max="14608" width="12.42578125" style="439" bestFit="1" customWidth="1"/>
    <col min="14609" max="14609" width="10.85546875" style="439" bestFit="1" customWidth="1"/>
    <col min="14610" max="14848" width="9.140625" style="439"/>
    <col min="14849" max="14849" width="4" style="439" bestFit="1" customWidth="1"/>
    <col min="14850" max="14850" width="5" style="439" bestFit="1" customWidth="1"/>
    <col min="14851" max="14851" width="16.140625" style="439" bestFit="1" customWidth="1"/>
    <col min="14852" max="14852" width="16.7109375" style="439" customWidth="1"/>
    <col min="14853" max="14853" width="10.7109375" style="439" customWidth="1"/>
    <col min="14854" max="14854" width="17" style="439" bestFit="1" customWidth="1"/>
    <col min="14855" max="14855" width="16.7109375" style="439" customWidth="1"/>
    <col min="14856" max="14857" width="8.7109375" style="439" customWidth="1"/>
    <col min="14858" max="14858" width="16.7109375" style="439" customWidth="1"/>
    <col min="14859" max="14859" width="15.7109375" style="439" customWidth="1"/>
    <col min="14860" max="14861" width="7.7109375" style="439" customWidth="1"/>
    <col min="14862" max="14862" width="10.7109375" style="439" customWidth="1"/>
    <col min="14863" max="14863" width="4.5703125" style="439" bestFit="1" customWidth="1"/>
    <col min="14864" max="14864" width="12.42578125" style="439" bestFit="1" customWidth="1"/>
    <col min="14865" max="14865" width="10.85546875" style="439" bestFit="1" customWidth="1"/>
    <col min="14866" max="15104" width="9.140625" style="439"/>
    <col min="15105" max="15105" width="4" style="439" bestFit="1" customWidth="1"/>
    <col min="15106" max="15106" width="5" style="439" bestFit="1" customWidth="1"/>
    <col min="15107" max="15107" width="16.140625" style="439" bestFit="1" customWidth="1"/>
    <col min="15108" max="15108" width="16.7109375" style="439" customWidth="1"/>
    <col min="15109" max="15109" width="10.7109375" style="439" customWidth="1"/>
    <col min="15110" max="15110" width="17" style="439" bestFit="1" customWidth="1"/>
    <col min="15111" max="15111" width="16.7109375" style="439" customWidth="1"/>
    <col min="15112" max="15113" width="8.7109375" style="439" customWidth="1"/>
    <col min="15114" max="15114" width="16.7109375" style="439" customWidth="1"/>
    <col min="15115" max="15115" width="15.7109375" style="439" customWidth="1"/>
    <col min="15116" max="15117" width="7.7109375" style="439" customWidth="1"/>
    <col min="15118" max="15118" width="10.7109375" style="439" customWidth="1"/>
    <col min="15119" max="15119" width="4.5703125" style="439" bestFit="1" customWidth="1"/>
    <col min="15120" max="15120" width="12.42578125" style="439" bestFit="1" customWidth="1"/>
    <col min="15121" max="15121" width="10.85546875" style="439" bestFit="1" customWidth="1"/>
    <col min="15122" max="15360" width="9.140625" style="439"/>
    <col min="15361" max="15361" width="4" style="439" bestFit="1" customWidth="1"/>
    <col min="15362" max="15362" width="5" style="439" bestFit="1" customWidth="1"/>
    <col min="15363" max="15363" width="16.140625" style="439" bestFit="1" customWidth="1"/>
    <col min="15364" max="15364" width="16.7109375" style="439" customWidth="1"/>
    <col min="15365" max="15365" width="10.7109375" style="439" customWidth="1"/>
    <col min="15366" max="15366" width="17" style="439" bestFit="1" customWidth="1"/>
    <col min="15367" max="15367" width="16.7109375" style="439" customWidth="1"/>
    <col min="15368" max="15369" width="8.7109375" style="439" customWidth="1"/>
    <col min="15370" max="15370" width="16.7109375" style="439" customWidth="1"/>
    <col min="15371" max="15371" width="15.7109375" style="439" customWidth="1"/>
    <col min="15372" max="15373" width="7.7109375" style="439" customWidth="1"/>
    <col min="15374" max="15374" width="10.7109375" style="439" customWidth="1"/>
    <col min="15375" max="15375" width="4.5703125" style="439" bestFit="1" customWidth="1"/>
    <col min="15376" max="15376" width="12.42578125" style="439" bestFit="1" customWidth="1"/>
    <col min="15377" max="15377" width="10.85546875" style="439" bestFit="1" customWidth="1"/>
    <col min="15378" max="15616" width="9.140625" style="439"/>
    <col min="15617" max="15617" width="4" style="439" bestFit="1" customWidth="1"/>
    <col min="15618" max="15618" width="5" style="439" bestFit="1" customWidth="1"/>
    <col min="15619" max="15619" width="16.140625" style="439" bestFit="1" customWidth="1"/>
    <col min="15620" max="15620" width="16.7109375" style="439" customWidth="1"/>
    <col min="15621" max="15621" width="10.7109375" style="439" customWidth="1"/>
    <col min="15622" max="15622" width="17" style="439" bestFit="1" customWidth="1"/>
    <col min="15623" max="15623" width="16.7109375" style="439" customWidth="1"/>
    <col min="15624" max="15625" width="8.7109375" style="439" customWidth="1"/>
    <col min="15626" max="15626" width="16.7109375" style="439" customWidth="1"/>
    <col min="15627" max="15627" width="15.7109375" style="439" customWidth="1"/>
    <col min="15628" max="15629" width="7.7109375" style="439" customWidth="1"/>
    <col min="15630" max="15630" width="10.7109375" style="439" customWidth="1"/>
    <col min="15631" max="15631" width="4.5703125" style="439" bestFit="1" customWidth="1"/>
    <col min="15632" max="15632" width="12.42578125" style="439" bestFit="1" customWidth="1"/>
    <col min="15633" max="15633" width="10.85546875" style="439" bestFit="1" customWidth="1"/>
    <col min="15634" max="15872" width="9.140625" style="439"/>
    <col min="15873" max="15873" width="4" style="439" bestFit="1" customWidth="1"/>
    <col min="15874" max="15874" width="5" style="439" bestFit="1" customWidth="1"/>
    <col min="15875" max="15875" width="16.140625" style="439" bestFit="1" customWidth="1"/>
    <col min="15876" max="15876" width="16.7109375" style="439" customWidth="1"/>
    <col min="15877" max="15877" width="10.7109375" style="439" customWidth="1"/>
    <col min="15878" max="15878" width="17" style="439" bestFit="1" customWidth="1"/>
    <col min="15879" max="15879" width="16.7109375" style="439" customWidth="1"/>
    <col min="15880" max="15881" width="8.7109375" style="439" customWidth="1"/>
    <col min="15882" max="15882" width="16.7109375" style="439" customWidth="1"/>
    <col min="15883" max="15883" width="15.7109375" style="439" customWidth="1"/>
    <col min="15884" max="15885" width="7.7109375" style="439" customWidth="1"/>
    <col min="15886" max="15886" width="10.7109375" style="439" customWidth="1"/>
    <col min="15887" max="15887" width="4.5703125" style="439" bestFit="1" customWidth="1"/>
    <col min="15888" max="15888" width="12.42578125" style="439" bestFit="1" customWidth="1"/>
    <col min="15889" max="15889" width="10.85546875" style="439" bestFit="1" customWidth="1"/>
    <col min="15890" max="16128" width="9.140625" style="439"/>
    <col min="16129" max="16129" width="4" style="439" bestFit="1" customWidth="1"/>
    <col min="16130" max="16130" width="5" style="439" bestFit="1" customWidth="1"/>
    <col min="16131" max="16131" width="16.140625" style="439" bestFit="1" customWidth="1"/>
    <col min="16132" max="16132" width="16.7109375" style="439" customWidth="1"/>
    <col min="16133" max="16133" width="10.7109375" style="439" customWidth="1"/>
    <col min="16134" max="16134" width="17" style="439" bestFit="1" customWidth="1"/>
    <col min="16135" max="16135" width="16.7109375" style="439" customWidth="1"/>
    <col min="16136" max="16137" width="8.7109375" style="439" customWidth="1"/>
    <col min="16138" max="16138" width="16.7109375" style="439" customWidth="1"/>
    <col min="16139" max="16139" width="15.7109375" style="439" customWidth="1"/>
    <col min="16140" max="16141" width="7.7109375" style="439" customWidth="1"/>
    <col min="16142" max="16142" width="10.7109375" style="439" customWidth="1"/>
    <col min="16143" max="16143" width="4.5703125" style="439" bestFit="1" customWidth="1"/>
    <col min="16144" max="16144" width="12.42578125" style="439" bestFit="1" customWidth="1"/>
    <col min="16145" max="16145" width="10.85546875" style="439" bestFit="1" customWidth="1"/>
    <col min="16146" max="16384" width="9.140625" style="439"/>
  </cols>
  <sheetData>
    <row r="1" spans="1:17" ht="16.5" thickBot="1" x14ac:dyDescent="0.3">
      <c r="A1" s="564"/>
      <c r="B1" s="564"/>
      <c r="C1" s="564"/>
      <c r="D1" s="565" t="s">
        <v>1166</v>
      </c>
      <c r="G1" s="428"/>
    </row>
    <row r="2" spans="1:17" x14ac:dyDescent="0.2">
      <c r="A2" s="567"/>
      <c r="B2" s="568"/>
      <c r="C2" s="568"/>
      <c r="D2" s="13" t="s">
        <v>19</v>
      </c>
      <c r="E2" s="14" t="s">
        <v>41</v>
      </c>
      <c r="F2" s="14" t="s">
        <v>51</v>
      </c>
      <c r="G2" s="655" t="s">
        <v>52</v>
      </c>
      <c r="H2" s="692"/>
      <c r="I2" s="692"/>
      <c r="J2" s="569" t="s">
        <v>53</v>
      </c>
      <c r="K2" s="569" t="s">
        <v>54</v>
      </c>
      <c r="L2" s="693" t="s">
        <v>55</v>
      </c>
      <c r="M2" s="693"/>
      <c r="N2" s="570" t="s">
        <v>42</v>
      </c>
    </row>
    <row r="3" spans="1:17" x14ac:dyDescent="0.2">
      <c r="A3" s="567"/>
      <c r="B3" s="571"/>
      <c r="C3" s="572">
        <v>2016</v>
      </c>
      <c r="D3" s="27"/>
      <c r="E3" s="115" t="s">
        <v>727</v>
      </c>
      <c r="F3" s="11" t="s">
        <v>1167</v>
      </c>
      <c r="G3" s="28" t="s">
        <v>46</v>
      </c>
      <c r="H3" s="29" t="s">
        <v>45</v>
      </c>
      <c r="I3" s="30" t="s">
        <v>56</v>
      </c>
      <c r="J3" s="573" t="s">
        <v>57</v>
      </c>
      <c r="K3" s="573" t="s">
        <v>58</v>
      </c>
      <c r="L3" s="694" t="s">
        <v>59</v>
      </c>
      <c r="M3" s="694"/>
      <c r="N3" s="574" t="s">
        <v>43</v>
      </c>
    </row>
    <row r="4" spans="1:17" x14ac:dyDescent="0.2">
      <c r="A4" s="575"/>
      <c r="B4" s="576"/>
      <c r="C4" s="576" t="str">
        <f>IF(E3="den 1 nov.","1 november ","30 juni ")&amp;E4</f>
        <v>1 november 2016</v>
      </c>
      <c r="D4" s="27" t="s">
        <v>47</v>
      </c>
      <c r="E4" s="16">
        <v>2016</v>
      </c>
      <c r="F4" s="11" t="s">
        <v>60</v>
      </c>
      <c r="G4" s="34"/>
      <c r="H4" s="35"/>
      <c r="I4" s="36" t="s">
        <v>61</v>
      </c>
      <c r="J4" s="577" t="s">
        <v>1168</v>
      </c>
      <c r="K4" s="573" t="s">
        <v>43</v>
      </c>
      <c r="L4" s="695" t="s">
        <v>1169</v>
      </c>
      <c r="M4" s="695"/>
      <c r="N4" s="576" t="s">
        <v>44</v>
      </c>
    </row>
    <row r="5" spans="1:17" x14ac:dyDescent="0.2">
      <c r="A5" s="575"/>
      <c r="B5" s="576"/>
      <c r="C5" s="576"/>
      <c r="D5" s="27"/>
      <c r="E5" s="38"/>
      <c r="F5" s="39" t="s">
        <v>1170</v>
      </c>
      <c r="G5" s="40"/>
      <c r="H5" s="35"/>
      <c r="I5" s="36" t="s">
        <v>64</v>
      </c>
      <c r="J5" s="578"/>
      <c r="K5" s="573" t="s">
        <v>65</v>
      </c>
      <c r="L5" s="579" t="s">
        <v>66</v>
      </c>
      <c r="M5" s="579" t="s">
        <v>67</v>
      </c>
      <c r="N5" s="576" t="s">
        <v>49</v>
      </c>
    </row>
    <row r="6" spans="1:17" x14ac:dyDescent="0.2">
      <c r="A6" s="580" t="s">
        <v>19</v>
      </c>
      <c r="B6" s="580" t="s">
        <v>1171</v>
      </c>
      <c r="C6" s="580" t="s">
        <v>1172</v>
      </c>
      <c r="D6" s="27"/>
      <c r="E6" s="38"/>
      <c r="F6" s="43">
        <v>2016</v>
      </c>
      <c r="G6" s="44">
        <v>1.05</v>
      </c>
      <c r="H6" s="35"/>
      <c r="I6" s="36" t="s">
        <v>68</v>
      </c>
      <c r="J6" s="581"/>
      <c r="K6" s="573" t="s">
        <v>69</v>
      </c>
      <c r="L6" s="582" t="s">
        <v>1173</v>
      </c>
      <c r="M6" s="582" t="s">
        <v>1174</v>
      </c>
      <c r="N6" s="583" t="s">
        <v>48</v>
      </c>
    </row>
    <row r="7" spans="1:17" x14ac:dyDescent="0.2">
      <c r="A7" s="584"/>
      <c r="B7" s="585"/>
      <c r="C7" s="585"/>
      <c r="D7" s="17"/>
      <c r="E7" s="17"/>
      <c r="F7" s="47" t="s">
        <v>344</v>
      </c>
      <c r="G7" s="48">
        <v>1.052</v>
      </c>
      <c r="H7" s="49"/>
      <c r="I7" s="50" t="s">
        <v>70</v>
      </c>
      <c r="J7" s="586"/>
      <c r="K7" s="587" t="s">
        <v>71</v>
      </c>
      <c r="L7" s="588"/>
      <c r="M7" s="588"/>
      <c r="N7" s="589"/>
    </row>
    <row r="8" spans="1:17" x14ac:dyDescent="0.2">
      <c r="A8" s="584"/>
      <c r="B8" s="551" t="s">
        <v>1141</v>
      </c>
      <c r="C8" s="552" t="s">
        <v>848</v>
      </c>
      <c r="D8" s="18" t="s">
        <v>357</v>
      </c>
      <c r="E8" s="590">
        <v>9967637</v>
      </c>
      <c r="F8" s="590">
        <v>1988699923500</v>
      </c>
      <c r="G8" s="590">
        <v>2196717935504</v>
      </c>
      <c r="H8" s="591">
        <v>220385</v>
      </c>
      <c r="I8" s="592">
        <v>100</v>
      </c>
      <c r="J8" s="590">
        <v>2526225332316</v>
      </c>
      <c r="K8" s="590">
        <v>329507396812</v>
      </c>
      <c r="L8" s="593"/>
      <c r="M8" s="593"/>
      <c r="N8" s="593"/>
      <c r="O8" s="594" t="s">
        <v>1143</v>
      </c>
      <c r="P8" s="594" t="s">
        <v>47</v>
      </c>
      <c r="Q8" s="594" t="s">
        <v>1144</v>
      </c>
    </row>
    <row r="9" spans="1:17" ht="25.5" x14ac:dyDescent="0.2">
      <c r="A9" s="595" t="s">
        <v>1145</v>
      </c>
      <c r="B9" s="596" t="s">
        <v>869</v>
      </c>
      <c r="C9" s="597" t="s">
        <v>359</v>
      </c>
      <c r="D9" s="598" t="s">
        <v>701</v>
      </c>
      <c r="E9" s="599">
        <v>90331</v>
      </c>
      <c r="F9" s="599">
        <v>15654252600</v>
      </c>
      <c r="G9" s="600">
        <v>17291687422</v>
      </c>
      <c r="H9" s="600">
        <v>191426</v>
      </c>
      <c r="I9" s="142">
        <v>86.9</v>
      </c>
      <c r="J9" s="56">
        <v>22893737050</v>
      </c>
      <c r="K9" s="56">
        <v>5602049628</v>
      </c>
      <c r="L9" s="601">
        <v>19.05</v>
      </c>
      <c r="M9" s="601">
        <v>16.98</v>
      </c>
      <c r="N9" s="56">
        <v>11814</v>
      </c>
      <c r="O9" s="566">
        <f>RANK(N9,$N$9:$N$298,1)</f>
        <v>197</v>
      </c>
      <c r="P9" s="566" t="str">
        <f>C9</f>
        <v>Botkyrka</v>
      </c>
      <c r="Q9" s="602">
        <f>N9</f>
        <v>11814</v>
      </c>
    </row>
    <row r="10" spans="1:17" x14ac:dyDescent="0.2">
      <c r="A10" s="595" t="s">
        <v>1145</v>
      </c>
      <c r="B10" s="596" t="s">
        <v>876</v>
      </c>
      <c r="C10" s="439" t="s">
        <v>360</v>
      </c>
      <c r="D10" s="495" t="s">
        <v>360</v>
      </c>
      <c r="E10" s="599">
        <v>32673</v>
      </c>
      <c r="F10" s="599">
        <v>11617802700</v>
      </c>
      <c r="G10" s="600">
        <v>12833024862</v>
      </c>
      <c r="H10" s="600">
        <v>392772</v>
      </c>
      <c r="I10" s="142">
        <v>178.2</v>
      </c>
      <c r="J10" s="56">
        <v>8280734971</v>
      </c>
      <c r="K10" s="56">
        <v>-4552289891</v>
      </c>
      <c r="L10" s="601">
        <v>19.05</v>
      </c>
      <c r="M10" s="601">
        <v>16.98</v>
      </c>
      <c r="N10" s="56">
        <v>-23658</v>
      </c>
      <c r="O10" s="566">
        <f t="shared" ref="O10:O73" si="0">RANK(N10,$N$9:$N$298,1)</f>
        <v>1</v>
      </c>
      <c r="P10" s="566" t="str">
        <f t="shared" ref="P10:P73" si="1">C10</f>
        <v>Danderyd</v>
      </c>
      <c r="Q10" s="602">
        <f t="shared" ref="Q10:Q73" si="2">N10</f>
        <v>-23658</v>
      </c>
    </row>
    <row r="11" spans="1:17" x14ac:dyDescent="0.2">
      <c r="A11" s="595" t="s">
        <v>1145</v>
      </c>
      <c r="B11" s="596" t="s">
        <v>880</v>
      </c>
      <c r="C11" s="439" t="s">
        <v>361</v>
      </c>
      <c r="D11" s="495" t="s">
        <v>361</v>
      </c>
      <c r="E11" s="599">
        <v>27284</v>
      </c>
      <c r="F11" s="599">
        <v>6992622100</v>
      </c>
      <c r="G11" s="600">
        <v>7724050372</v>
      </c>
      <c r="H11" s="600">
        <v>283098</v>
      </c>
      <c r="I11" s="142">
        <v>128.5</v>
      </c>
      <c r="J11" s="56">
        <v>6914931991</v>
      </c>
      <c r="K11" s="56">
        <v>-809118381</v>
      </c>
      <c r="L11" s="601">
        <v>19.05</v>
      </c>
      <c r="M11" s="601">
        <v>16.98</v>
      </c>
      <c r="N11" s="56">
        <v>-5035</v>
      </c>
      <c r="O11" s="566">
        <f t="shared" si="0"/>
        <v>5</v>
      </c>
      <c r="P11" s="566" t="str">
        <f t="shared" si="1"/>
        <v>Ekerö</v>
      </c>
      <c r="Q11" s="602">
        <f t="shared" si="2"/>
        <v>-5035</v>
      </c>
    </row>
    <row r="12" spans="1:17" x14ac:dyDescent="0.2">
      <c r="A12" s="595" t="s">
        <v>1145</v>
      </c>
      <c r="B12" s="596" t="s">
        <v>914</v>
      </c>
      <c r="C12" s="439" t="s">
        <v>362</v>
      </c>
      <c r="D12" s="495" t="s">
        <v>362</v>
      </c>
      <c r="E12" s="599">
        <v>85360</v>
      </c>
      <c r="F12" s="599">
        <v>16459691300</v>
      </c>
      <c r="G12" s="600">
        <v>18181375010</v>
      </c>
      <c r="H12" s="600">
        <v>212996</v>
      </c>
      <c r="I12" s="142">
        <v>96.6</v>
      </c>
      <c r="J12" s="56">
        <v>21633873140</v>
      </c>
      <c r="K12" s="56">
        <v>3452498130</v>
      </c>
      <c r="L12" s="601">
        <v>19.05</v>
      </c>
      <c r="M12" s="601">
        <v>16.98</v>
      </c>
      <c r="N12" s="56">
        <v>7705</v>
      </c>
      <c r="O12" s="566">
        <f t="shared" si="0"/>
        <v>72</v>
      </c>
      <c r="P12" s="566" t="str">
        <f t="shared" si="1"/>
        <v>Haninge</v>
      </c>
      <c r="Q12" s="602">
        <f t="shared" si="2"/>
        <v>7705</v>
      </c>
    </row>
    <row r="13" spans="1:17" x14ac:dyDescent="0.2">
      <c r="A13" s="595" t="s">
        <v>1145</v>
      </c>
      <c r="B13" s="596" t="s">
        <v>922</v>
      </c>
      <c r="C13" s="439" t="s">
        <v>363</v>
      </c>
      <c r="D13" s="495" t="s">
        <v>363</v>
      </c>
      <c r="E13" s="599">
        <v>107187</v>
      </c>
      <c r="F13" s="599">
        <v>21945255500</v>
      </c>
      <c r="G13" s="600">
        <v>24240729225</v>
      </c>
      <c r="H13" s="600">
        <v>226154</v>
      </c>
      <c r="I13" s="142">
        <v>102.6</v>
      </c>
      <c r="J13" s="56">
        <v>27165768044</v>
      </c>
      <c r="K13" s="56">
        <v>2925038819</v>
      </c>
      <c r="L13" s="601">
        <v>19.05</v>
      </c>
      <c r="M13" s="601">
        <v>16.98</v>
      </c>
      <c r="N13" s="56">
        <v>5199</v>
      </c>
      <c r="O13" s="566">
        <f t="shared" si="0"/>
        <v>41</v>
      </c>
      <c r="P13" s="566" t="str">
        <f t="shared" si="1"/>
        <v>Huddinge</v>
      </c>
      <c r="Q13" s="602">
        <f t="shared" si="2"/>
        <v>5199</v>
      </c>
    </row>
    <row r="14" spans="1:17" x14ac:dyDescent="0.2">
      <c r="A14" s="595" t="s">
        <v>1145</v>
      </c>
      <c r="B14" s="596" t="s">
        <v>937</v>
      </c>
      <c r="C14" s="439" t="s">
        <v>364</v>
      </c>
      <c r="D14" s="495" t="s">
        <v>364</v>
      </c>
      <c r="E14" s="599">
        <v>74124</v>
      </c>
      <c r="F14" s="599">
        <v>15245218900</v>
      </c>
      <c r="G14" s="600">
        <v>16839868797</v>
      </c>
      <c r="H14" s="600">
        <v>227185</v>
      </c>
      <c r="I14" s="142">
        <v>103.1</v>
      </c>
      <c r="J14" s="56">
        <v>18786190401</v>
      </c>
      <c r="K14" s="56">
        <v>1946321604</v>
      </c>
      <c r="L14" s="601">
        <v>19.05</v>
      </c>
      <c r="M14" s="601">
        <v>16.98</v>
      </c>
      <c r="N14" s="56">
        <v>5002</v>
      </c>
      <c r="O14" s="566">
        <f t="shared" si="0"/>
        <v>38</v>
      </c>
      <c r="P14" s="566" t="str">
        <f t="shared" si="1"/>
        <v>Järfälla</v>
      </c>
      <c r="Q14" s="602">
        <f t="shared" si="2"/>
        <v>5002</v>
      </c>
    </row>
    <row r="15" spans="1:17" x14ac:dyDescent="0.2">
      <c r="A15" s="595" t="s">
        <v>1145</v>
      </c>
      <c r="B15" s="596" t="s">
        <v>969</v>
      </c>
      <c r="C15" s="439" t="s">
        <v>365</v>
      </c>
      <c r="D15" s="495" t="s">
        <v>365</v>
      </c>
      <c r="E15" s="599">
        <v>46854</v>
      </c>
      <c r="F15" s="599">
        <v>14111632700</v>
      </c>
      <c r="G15" s="600">
        <v>15587709480</v>
      </c>
      <c r="H15" s="600">
        <v>332687</v>
      </c>
      <c r="I15" s="142">
        <v>151</v>
      </c>
      <c r="J15" s="56">
        <v>11874806609</v>
      </c>
      <c r="K15" s="56">
        <v>-3712902871</v>
      </c>
      <c r="L15" s="601">
        <v>19.05</v>
      </c>
      <c r="M15" s="601">
        <v>16.98</v>
      </c>
      <c r="N15" s="56">
        <v>-13456</v>
      </c>
      <c r="O15" s="566">
        <f t="shared" si="0"/>
        <v>2</v>
      </c>
      <c r="P15" s="566" t="str">
        <f t="shared" si="1"/>
        <v>Lidingö</v>
      </c>
      <c r="Q15" s="602">
        <f t="shared" si="2"/>
        <v>-13456</v>
      </c>
    </row>
    <row r="16" spans="1:17" x14ac:dyDescent="0.2">
      <c r="A16" s="595" t="s">
        <v>1145</v>
      </c>
      <c r="B16" s="596" t="s">
        <v>999</v>
      </c>
      <c r="C16" s="439" t="s">
        <v>366</v>
      </c>
      <c r="D16" s="495" t="s">
        <v>366</v>
      </c>
      <c r="E16" s="599">
        <v>99061</v>
      </c>
      <c r="F16" s="599">
        <v>25669715800</v>
      </c>
      <c r="G16" s="600">
        <v>28354768073</v>
      </c>
      <c r="H16" s="600">
        <v>286235</v>
      </c>
      <c r="I16" s="142">
        <v>129.9</v>
      </c>
      <c r="J16" s="56">
        <v>25106292258</v>
      </c>
      <c r="K16" s="56">
        <v>-3248475815</v>
      </c>
      <c r="L16" s="601">
        <v>19.05</v>
      </c>
      <c r="M16" s="601">
        <v>16.98</v>
      </c>
      <c r="N16" s="56">
        <v>-5568</v>
      </c>
      <c r="O16" s="566">
        <f t="shared" si="0"/>
        <v>4</v>
      </c>
      <c r="P16" s="566" t="str">
        <f t="shared" si="1"/>
        <v>Nacka</v>
      </c>
      <c r="Q16" s="602">
        <f t="shared" si="2"/>
        <v>-5568</v>
      </c>
    </row>
    <row r="17" spans="1:17" x14ac:dyDescent="0.2">
      <c r="A17" s="595" t="s">
        <v>1145</v>
      </c>
      <c r="B17" s="596" t="s">
        <v>1005</v>
      </c>
      <c r="C17" s="439" t="s">
        <v>367</v>
      </c>
      <c r="D17" s="495" t="s">
        <v>367</v>
      </c>
      <c r="E17" s="599">
        <v>59333</v>
      </c>
      <c r="F17" s="599">
        <v>11276370300</v>
      </c>
      <c r="G17" s="600">
        <v>12455878633</v>
      </c>
      <c r="H17" s="600">
        <v>209932</v>
      </c>
      <c r="I17" s="142">
        <v>95.3</v>
      </c>
      <c r="J17" s="56">
        <v>15037518686</v>
      </c>
      <c r="K17" s="56">
        <v>2581640053</v>
      </c>
      <c r="L17" s="601">
        <v>19.05</v>
      </c>
      <c r="M17" s="601">
        <v>16.98</v>
      </c>
      <c r="N17" s="56">
        <v>8289</v>
      </c>
      <c r="O17" s="566">
        <f t="shared" si="0"/>
        <v>81</v>
      </c>
      <c r="P17" s="566" t="str">
        <f t="shared" si="1"/>
        <v>Norrtälje</v>
      </c>
      <c r="Q17" s="602">
        <f t="shared" si="2"/>
        <v>8289</v>
      </c>
    </row>
    <row r="18" spans="1:17" x14ac:dyDescent="0.2">
      <c r="A18" s="595" t="s">
        <v>1145</v>
      </c>
      <c r="B18" s="596" t="s">
        <v>1008</v>
      </c>
      <c r="C18" s="439" t="s">
        <v>368</v>
      </c>
      <c r="D18" s="495" t="s">
        <v>368</v>
      </c>
      <c r="E18" s="599">
        <v>10387</v>
      </c>
      <c r="F18" s="599">
        <v>2235374700</v>
      </c>
      <c r="G18" s="600">
        <v>2469194894</v>
      </c>
      <c r="H18" s="600">
        <v>237720</v>
      </c>
      <c r="I18" s="142">
        <v>107.9</v>
      </c>
      <c r="J18" s="56">
        <v>2632509844</v>
      </c>
      <c r="K18" s="56">
        <v>163314950</v>
      </c>
      <c r="L18" s="601">
        <v>19.05</v>
      </c>
      <c r="M18" s="601">
        <v>16.98</v>
      </c>
      <c r="N18" s="56">
        <v>2995</v>
      </c>
      <c r="O18" s="566">
        <f t="shared" si="0"/>
        <v>27</v>
      </c>
      <c r="P18" s="566" t="str">
        <f t="shared" si="1"/>
        <v>Nykvarn</v>
      </c>
      <c r="Q18" s="602">
        <f t="shared" si="2"/>
        <v>2995</v>
      </c>
    </row>
    <row r="19" spans="1:17" x14ac:dyDescent="0.2">
      <c r="A19" s="595" t="s">
        <v>1145</v>
      </c>
      <c r="B19" s="596" t="s">
        <v>1010</v>
      </c>
      <c r="C19" s="439" t="s">
        <v>369</v>
      </c>
      <c r="D19" s="495" t="s">
        <v>369</v>
      </c>
      <c r="E19" s="599">
        <v>27703</v>
      </c>
      <c r="F19" s="599">
        <v>5415613000</v>
      </c>
      <c r="G19" s="600">
        <v>5982086120</v>
      </c>
      <c r="H19" s="600">
        <v>215936</v>
      </c>
      <c r="I19" s="142">
        <v>98</v>
      </c>
      <c r="J19" s="56">
        <v>7021124503</v>
      </c>
      <c r="K19" s="56">
        <v>1039038383</v>
      </c>
      <c r="L19" s="601">
        <v>19.05</v>
      </c>
      <c r="M19" s="601">
        <v>16.98</v>
      </c>
      <c r="N19" s="56">
        <v>7145</v>
      </c>
      <c r="O19" s="566">
        <f t="shared" si="0"/>
        <v>62</v>
      </c>
      <c r="P19" s="566" t="str">
        <f t="shared" si="1"/>
        <v>Nynäshamn</v>
      </c>
      <c r="Q19" s="602">
        <f t="shared" si="2"/>
        <v>7145</v>
      </c>
    </row>
    <row r="20" spans="1:17" x14ac:dyDescent="0.2">
      <c r="A20" s="595" t="s">
        <v>1145</v>
      </c>
      <c r="B20" s="596" t="s">
        <v>1029</v>
      </c>
      <c r="C20" s="439" t="s">
        <v>370</v>
      </c>
      <c r="D20" s="495" t="s">
        <v>370</v>
      </c>
      <c r="E20" s="599">
        <v>16630</v>
      </c>
      <c r="F20" s="599">
        <v>3556489100</v>
      </c>
      <c r="G20" s="600">
        <v>3928497860</v>
      </c>
      <c r="H20" s="600">
        <v>236230</v>
      </c>
      <c r="I20" s="142">
        <v>107.2</v>
      </c>
      <c r="J20" s="56">
        <v>4214752933</v>
      </c>
      <c r="K20" s="56">
        <v>286255073</v>
      </c>
      <c r="L20" s="601">
        <v>19.05</v>
      </c>
      <c r="M20" s="601">
        <v>16.98</v>
      </c>
      <c r="N20" s="56">
        <v>3279</v>
      </c>
      <c r="O20" s="566">
        <f t="shared" si="0"/>
        <v>29</v>
      </c>
      <c r="P20" s="566" t="str">
        <f t="shared" si="1"/>
        <v>Salem</v>
      </c>
      <c r="Q20" s="602">
        <f t="shared" si="2"/>
        <v>3279</v>
      </c>
    </row>
    <row r="21" spans="1:17" x14ac:dyDescent="0.2">
      <c r="A21" s="595" t="s">
        <v>1145</v>
      </c>
      <c r="B21" s="596" t="s">
        <v>1031</v>
      </c>
      <c r="C21" s="439" t="s">
        <v>371</v>
      </c>
      <c r="D21" s="495" t="s">
        <v>371</v>
      </c>
      <c r="E21" s="599">
        <v>46115</v>
      </c>
      <c r="F21" s="599">
        <v>8957930300</v>
      </c>
      <c r="G21" s="600">
        <v>9894929809</v>
      </c>
      <c r="H21" s="600">
        <v>214571</v>
      </c>
      <c r="I21" s="142">
        <v>97.4</v>
      </c>
      <c r="J21" s="56">
        <v>11687512416</v>
      </c>
      <c r="K21" s="56">
        <v>1792582607</v>
      </c>
      <c r="L21" s="601">
        <v>19.05</v>
      </c>
      <c r="M21" s="601">
        <v>16.98</v>
      </c>
      <c r="N21" s="56">
        <v>7405</v>
      </c>
      <c r="O21" s="566">
        <f t="shared" si="0"/>
        <v>65</v>
      </c>
      <c r="P21" s="566" t="str">
        <f t="shared" si="1"/>
        <v>Sigtuna</v>
      </c>
      <c r="Q21" s="602">
        <f t="shared" si="2"/>
        <v>7405</v>
      </c>
    </row>
    <row r="22" spans="1:17" x14ac:dyDescent="0.2">
      <c r="A22" s="595" t="s">
        <v>1145</v>
      </c>
      <c r="B22" s="596" t="s">
        <v>1041</v>
      </c>
      <c r="C22" s="439" t="s">
        <v>372</v>
      </c>
      <c r="D22" s="495" t="s">
        <v>372</v>
      </c>
      <c r="E22" s="599">
        <v>70888</v>
      </c>
      <c r="F22" s="599">
        <v>18124837600</v>
      </c>
      <c r="G22" s="600">
        <v>20020695613</v>
      </c>
      <c r="H22" s="600">
        <v>282427</v>
      </c>
      <c r="I22" s="142">
        <v>128.19999999999999</v>
      </c>
      <c r="J22" s="56">
        <v>17966049662</v>
      </c>
      <c r="K22" s="56">
        <v>-2054645951</v>
      </c>
      <c r="L22" s="601">
        <v>19.05</v>
      </c>
      <c r="M22" s="601">
        <v>16.98</v>
      </c>
      <c r="N22" s="56">
        <v>-4922</v>
      </c>
      <c r="O22" s="566">
        <f t="shared" si="0"/>
        <v>6</v>
      </c>
      <c r="P22" s="566" t="str">
        <f t="shared" si="1"/>
        <v>Sollentuna</v>
      </c>
      <c r="Q22" s="602">
        <f t="shared" si="2"/>
        <v>-4922</v>
      </c>
    </row>
    <row r="23" spans="1:17" x14ac:dyDescent="0.2">
      <c r="A23" s="595" t="s">
        <v>1145</v>
      </c>
      <c r="B23" s="596" t="s">
        <v>1042</v>
      </c>
      <c r="C23" s="439" t="s">
        <v>373</v>
      </c>
      <c r="D23" s="495" t="s">
        <v>373</v>
      </c>
      <c r="E23" s="599">
        <v>78082</v>
      </c>
      <c r="F23" s="599">
        <v>18905496000</v>
      </c>
      <c r="G23" s="600">
        <v>20883010882</v>
      </c>
      <c r="H23" s="600">
        <v>267450</v>
      </c>
      <c r="I23" s="142">
        <v>121.4</v>
      </c>
      <c r="J23" s="56">
        <v>19789316806</v>
      </c>
      <c r="K23" s="56">
        <v>-1093694076</v>
      </c>
      <c r="L23" s="601">
        <v>19.05</v>
      </c>
      <c r="M23" s="601">
        <v>16.98</v>
      </c>
      <c r="N23" s="56">
        <v>-2378</v>
      </c>
      <c r="O23" s="566">
        <f t="shared" si="0"/>
        <v>10</v>
      </c>
      <c r="P23" s="566" t="str">
        <f t="shared" si="1"/>
        <v>Solna</v>
      </c>
      <c r="Q23" s="602">
        <f t="shared" si="2"/>
        <v>-2378</v>
      </c>
    </row>
    <row r="24" spans="1:17" x14ac:dyDescent="0.2">
      <c r="A24" s="595" t="s">
        <v>1145</v>
      </c>
      <c r="B24" s="596" t="s">
        <v>1047</v>
      </c>
      <c r="C24" s="439" t="s">
        <v>374</v>
      </c>
      <c r="D24" s="495" t="s">
        <v>374</v>
      </c>
      <c r="E24" s="599">
        <v>934471</v>
      </c>
      <c r="F24" s="599">
        <v>233635925800</v>
      </c>
      <c r="G24" s="600">
        <v>258074243639</v>
      </c>
      <c r="H24" s="600">
        <v>276171</v>
      </c>
      <c r="I24" s="142">
        <v>125.3</v>
      </c>
      <c r="J24" s="56">
        <v>236834900035</v>
      </c>
      <c r="K24" s="56">
        <v>-21239343604</v>
      </c>
      <c r="L24" s="601">
        <v>19.05</v>
      </c>
      <c r="M24" s="601">
        <v>16.98</v>
      </c>
      <c r="N24" s="56">
        <v>-3859</v>
      </c>
      <c r="O24" s="566">
        <f t="shared" si="0"/>
        <v>9</v>
      </c>
      <c r="P24" s="566" t="str">
        <f t="shared" si="1"/>
        <v>Stockholm</v>
      </c>
      <c r="Q24" s="602">
        <f t="shared" si="2"/>
        <v>-3859</v>
      </c>
    </row>
    <row r="25" spans="1:17" x14ac:dyDescent="0.2">
      <c r="A25" s="595" t="s">
        <v>1145</v>
      </c>
      <c r="B25" s="596" t="s">
        <v>1053</v>
      </c>
      <c r="C25" s="439" t="s">
        <v>375</v>
      </c>
      <c r="D25" s="495" t="s">
        <v>375</v>
      </c>
      <c r="E25" s="599">
        <v>47469</v>
      </c>
      <c r="F25" s="599">
        <v>10149274100</v>
      </c>
      <c r="G25" s="600">
        <v>11210888171</v>
      </c>
      <c r="H25" s="600">
        <v>236173</v>
      </c>
      <c r="I25" s="142">
        <v>107.2</v>
      </c>
      <c r="J25" s="56">
        <v>12030673900</v>
      </c>
      <c r="K25" s="56">
        <v>819785729</v>
      </c>
      <c r="L25" s="601">
        <v>19.05</v>
      </c>
      <c r="M25" s="601">
        <v>16.98</v>
      </c>
      <c r="N25" s="56">
        <v>3290</v>
      </c>
      <c r="O25" s="566">
        <f t="shared" si="0"/>
        <v>30</v>
      </c>
      <c r="P25" s="566" t="str">
        <f t="shared" si="1"/>
        <v>Sundbyberg</v>
      </c>
      <c r="Q25" s="602">
        <f t="shared" si="2"/>
        <v>3290</v>
      </c>
    </row>
    <row r="26" spans="1:17" x14ac:dyDescent="0.2">
      <c r="A26" s="595" t="s">
        <v>1145</v>
      </c>
      <c r="B26" s="596" t="s">
        <v>1065</v>
      </c>
      <c r="C26" s="439" t="s">
        <v>376</v>
      </c>
      <c r="D26" s="495" t="s">
        <v>376</v>
      </c>
      <c r="E26" s="599">
        <v>94375</v>
      </c>
      <c r="F26" s="599">
        <v>16707833500</v>
      </c>
      <c r="G26" s="600">
        <v>18455472884</v>
      </c>
      <c r="H26" s="600">
        <v>195555</v>
      </c>
      <c r="I26" s="142">
        <v>88.7</v>
      </c>
      <c r="J26" s="56">
        <v>23918659531</v>
      </c>
      <c r="K26" s="56">
        <v>5463186647</v>
      </c>
      <c r="L26" s="601">
        <v>19.05</v>
      </c>
      <c r="M26" s="601">
        <v>16.98</v>
      </c>
      <c r="N26" s="56">
        <v>11028</v>
      </c>
      <c r="O26" s="566">
        <f t="shared" si="0"/>
        <v>169</v>
      </c>
      <c r="P26" s="566" t="str">
        <f t="shared" si="1"/>
        <v>Södertälje</v>
      </c>
      <c r="Q26" s="602">
        <f t="shared" si="2"/>
        <v>11028</v>
      </c>
    </row>
    <row r="27" spans="1:17" x14ac:dyDescent="0.2">
      <c r="A27" s="595" t="s">
        <v>1145</v>
      </c>
      <c r="B27" s="596" t="s">
        <v>1082</v>
      </c>
      <c r="C27" s="439" t="s">
        <v>377</v>
      </c>
      <c r="D27" s="495" t="s">
        <v>377</v>
      </c>
      <c r="E27" s="599">
        <v>47019</v>
      </c>
      <c r="F27" s="599">
        <v>10462057800</v>
      </c>
      <c r="G27" s="600">
        <v>11556389046</v>
      </c>
      <c r="H27" s="600">
        <v>245781</v>
      </c>
      <c r="I27" s="142">
        <v>111.5</v>
      </c>
      <c r="J27" s="56">
        <v>11916624662</v>
      </c>
      <c r="K27" s="56">
        <v>360235616</v>
      </c>
      <c r="L27" s="601">
        <v>19.05</v>
      </c>
      <c r="M27" s="601">
        <v>16.98</v>
      </c>
      <c r="N27" s="56">
        <v>1460</v>
      </c>
      <c r="O27" s="566">
        <f t="shared" si="0"/>
        <v>19</v>
      </c>
      <c r="P27" s="566" t="str">
        <f t="shared" si="1"/>
        <v>Tyresö</v>
      </c>
      <c r="Q27" s="602">
        <f t="shared" si="2"/>
        <v>1460</v>
      </c>
    </row>
    <row r="28" spans="1:17" x14ac:dyDescent="0.2">
      <c r="A28" s="595" t="s">
        <v>1145</v>
      </c>
      <c r="B28" s="596" t="s">
        <v>1083</v>
      </c>
      <c r="C28" s="439" t="s">
        <v>378</v>
      </c>
      <c r="D28" s="495" t="s">
        <v>378</v>
      </c>
      <c r="E28" s="599">
        <v>69258</v>
      </c>
      <c r="F28" s="599">
        <v>19434106800</v>
      </c>
      <c r="G28" s="600">
        <v>21466914371</v>
      </c>
      <c r="H28" s="600">
        <v>309956</v>
      </c>
      <c r="I28" s="142">
        <v>140.6</v>
      </c>
      <c r="J28" s="56">
        <v>17552937980</v>
      </c>
      <c r="K28" s="56">
        <v>-3913976391</v>
      </c>
      <c r="L28" s="601">
        <v>19.05</v>
      </c>
      <c r="M28" s="601">
        <v>16.98</v>
      </c>
      <c r="N28" s="56">
        <v>-9596</v>
      </c>
      <c r="O28" s="566">
        <f t="shared" si="0"/>
        <v>3</v>
      </c>
      <c r="P28" s="566" t="str">
        <f t="shared" si="1"/>
        <v>Täby</v>
      </c>
      <c r="Q28" s="602">
        <f t="shared" si="2"/>
        <v>-9596</v>
      </c>
    </row>
    <row r="29" spans="1:17" x14ac:dyDescent="0.2">
      <c r="A29" s="595" t="s">
        <v>1145</v>
      </c>
      <c r="B29" s="596" t="s">
        <v>1088</v>
      </c>
      <c r="C29" s="439" t="s">
        <v>379</v>
      </c>
      <c r="D29" s="495" t="s">
        <v>379</v>
      </c>
      <c r="E29" s="599">
        <v>43672</v>
      </c>
      <c r="F29" s="599">
        <v>9050454000</v>
      </c>
      <c r="G29" s="122">
        <v>9997131488</v>
      </c>
      <c r="H29" s="122">
        <v>228914</v>
      </c>
      <c r="I29" s="142">
        <v>103.9</v>
      </c>
      <c r="J29" s="56">
        <v>11068351778</v>
      </c>
      <c r="K29" s="56">
        <v>1071220290</v>
      </c>
      <c r="L29" s="601">
        <v>19.05</v>
      </c>
      <c r="M29" s="601">
        <v>16.98</v>
      </c>
      <c r="N29" s="56">
        <v>4673</v>
      </c>
      <c r="O29" s="566">
        <f t="shared" si="0"/>
        <v>37</v>
      </c>
      <c r="P29" s="566" t="str">
        <f t="shared" si="1"/>
        <v>Upplands Väsby</v>
      </c>
      <c r="Q29" s="602">
        <f t="shared" si="2"/>
        <v>4673</v>
      </c>
    </row>
    <row r="30" spans="1:17" x14ac:dyDescent="0.2">
      <c r="A30" s="595" t="s">
        <v>1145</v>
      </c>
      <c r="B30" s="596" t="s">
        <v>1089</v>
      </c>
      <c r="C30" s="439" t="s">
        <v>380</v>
      </c>
      <c r="D30" s="495" t="s">
        <v>380</v>
      </c>
      <c r="E30" s="599">
        <v>26605</v>
      </c>
      <c r="F30" s="599">
        <v>5201176000</v>
      </c>
      <c r="G30" s="122">
        <v>5745219010</v>
      </c>
      <c r="H30" s="122">
        <v>215945</v>
      </c>
      <c r="I30" s="142">
        <v>98</v>
      </c>
      <c r="J30" s="56">
        <v>6742844364</v>
      </c>
      <c r="K30" s="56">
        <v>997625354</v>
      </c>
      <c r="L30" s="601">
        <v>19.05</v>
      </c>
      <c r="M30" s="601">
        <v>16.98</v>
      </c>
      <c r="N30" s="56">
        <v>7143</v>
      </c>
      <c r="O30" s="566">
        <f t="shared" si="0"/>
        <v>61</v>
      </c>
      <c r="P30" s="566" t="str">
        <f t="shared" si="1"/>
        <v>Upplands-Bro</v>
      </c>
      <c r="Q30" s="602">
        <f t="shared" si="2"/>
        <v>7143</v>
      </c>
    </row>
    <row r="31" spans="1:17" x14ac:dyDescent="0.2">
      <c r="A31" s="595" t="s">
        <v>1145</v>
      </c>
      <c r="B31" s="596" t="s">
        <v>1095</v>
      </c>
      <c r="C31" s="439" t="s">
        <v>381</v>
      </c>
      <c r="D31" s="495" t="s">
        <v>381</v>
      </c>
      <c r="E31" s="599">
        <v>32664</v>
      </c>
      <c r="F31" s="599">
        <v>7379953400</v>
      </c>
      <c r="G31" s="122">
        <v>8151896526</v>
      </c>
      <c r="H31" s="122">
        <v>249568</v>
      </c>
      <c r="I31" s="142">
        <v>113.2</v>
      </c>
      <c r="J31" s="56">
        <v>8278453986</v>
      </c>
      <c r="K31" s="56">
        <v>126557460</v>
      </c>
      <c r="L31" s="601">
        <v>19.05</v>
      </c>
      <c r="M31" s="601">
        <v>16.98</v>
      </c>
      <c r="N31" s="56">
        <v>738</v>
      </c>
      <c r="O31" s="566">
        <f t="shared" si="0"/>
        <v>16</v>
      </c>
      <c r="P31" s="566" t="str">
        <f t="shared" si="1"/>
        <v>Vallentuna</v>
      </c>
      <c r="Q31" s="602">
        <f t="shared" si="2"/>
        <v>738</v>
      </c>
    </row>
    <row r="32" spans="1:17" x14ac:dyDescent="0.2">
      <c r="A32" s="595" t="s">
        <v>1145</v>
      </c>
      <c r="B32" s="596" t="s">
        <v>1099</v>
      </c>
      <c r="C32" s="439" t="s">
        <v>382</v>
      </c>
      <c r="D32" s="495" t="s">
        <v>382</v>
      </c>
      <c r="E32" s="599">
        <v>11566</v>
      </c>
      <c r="F32" s="599">
        <v>2945787400</v>
      </c>
      <c r="G32" s="122">
        <v>3253916762</v>
      </c>
      <c r="H32" s="122">
        <v>281335</v>
      </c>
      <c r="I32" s="142">
        <v>127.7</v>
      </c>
      <c r="J32" s="56">
        <v>2931318847</v>
      </c>
      <c r="K32" s="56">
        <v>-322597915</v>
      </c>
      <c r="L32" s="601">
        <v>19.05</v>
      </c>
      <c r="M32" s="601">
        <v>16.98</v>
      </c>
      <c r="N32" s="56">
        <v>-4736</v>
      </c>
      <c r="O32" s="566">
        <f t="shared" si="0"/>
        <v>7</v>
      </c>
      <c r="P32" s="566" t="str">
        <f t="shared" si="1"/>
        <v>Vaxholm</v>
      </c>
      <c r="Q32" s="602">
        <f t="shared" si="2"/>
        <v>-4736</v>
      </c>
    </row>
    <row r="33" spans="1:17" x14ac:dyDescent="0.2">
      <c r="A33" s="595" t="s">
        <v>1145</v>
      </c>
      <c r="B33" s="596" t="s">
        <v>1109</v>
      </c>
      <c r="C33" s="439" t="s">
        <v>383</v>
      </c>
      <c r="D33" s="495" t="s">
        <v>383</v>
      </c>
      <c r="E33" s="599">
        <v>41837</v>
      </c>
      <c r="F33" s="599">
        <v>9536524400</v>
      </c>
      <c r="G33" s="122">
        <v>10534044852</v>
      </c>
      <c r="H33" s="122">
        <v>251788</v>
      </c>
      <c r="I33" s="142">
        <v>114.2</v>
      </c>
      <c r="J33" s="56">
        <v>10603284332</v>
      </c>
      <c r="K33" s="56">
        <v>69239480</v>
      </c>
      <c r="L33" s="601">
        <v>19.05</v>
      </c>
      <c r="M33" s="601">
        <v>16.98</v>
      </c>
      <c r="N33" s="56">
        <v>315</v>
      </c>
      <c r="O33" s="566">
        <f t="shared" si="0"/>
        <v>15</v>
      </c>
      <c r="P33" s="566" t="str">
        <f t="shared" si="1"/>
        <v>Värmdö</v>
      </c>
      <c r="Q33" s="602">
        <f t="shared" si="2"/>
        <v>315</v>
      </c>
    </row>
    <row r="34" spans="1:17" x14ac:dyDescent="0.2">
      <c r="A34" s="595" t="s">
        <v>1145</v>
      </c>
      <c r="B34" s="596" t="s">
        <v>1134</v>
      </c>
      <c r="C34" s="439" t="s">
        <v>384</v>
      </c>
      <c r="D34" s="495" t="s">
        <v>384</v>
      </c>
      <c r="E34" s="599">
        <v>43163</v>
      </c>
      <c r="F34" s="599">
        <v>9692905500</v>
      </c>
      <c r="G34" s="122">
        <v>10706783415</v>
      </c>
      <c r="H34" s="122">
        <v>248055</v>
      </c>
      <c r="I34" s="142">
        <v>112.6</v>
      </c>
      <c r="J34" s="56">
        <v>10939349418</v>
      </c>
      <c r="K34" s="56">
        <v>232566003</v>
      </c>
      <c r="L34" s="601">
        <v>19.05</v>
      </c>
      <c r="M34" s="601">
        <v>16.98</v>
      </c>
      <c r="N34" s="56">
        <v>1026</v>
      </c>
      <c r="O34" s="566">
        <f t="shared" si="0"/>
        <v>18</v>
      </c>
      <c r="P34" s="566" t="str">
        <f t="shared" si="1"/>
        <v>Österåker</v>
      </c>
      <c r="Q34" s="602">
        <f t="shared" si="2"/>
        <v>1026</v>
      </c>
    </row>
    <row r="35" spans="1:17" ht="25.5" x14ac:dyDescent="0.2">
      <c r="A35" s="595" t="s">
        <v>1146</v>
      </c>
      <c r="B35" s="596" t="s">
        <v>883</v>
      </c>
      <c r="C35" s="597" t="s">
        <v>386</v>
      </c>
      <c r="D35" s="598" t="s">
        <v>702</v>
      </c>
      <c r="E35" s="599">
        <v>42753</v>
      </c>
      <c r="F35" s="599">
        <v>8232713800</v>
      </c>
      <c r="G35" s="122">
        <v>9093855663</v>
      </c>
      <c r="H35" s="122">
        <v>212707</v>
      </c>
      <c r="I35" s="142">
        <v>96.5</v>
      </c>
      <c r="J35" s="56">
        <v>10835437891</v>
      </c>
      <c r="K35" s="56">
        <v>1741582228</v>
      </c>
      <c r="L35" s="601">
        <v>19.14</v>
      </c>
      <c r="M35" s="601">
        <v>17.07</v>
      </c>
      <c r="N35" s="56">
        <v>7797</v>
      </c>
      <c r="O35" s="566">
        <f t="shared" si="0"/>
        <v>75</v>
      </c>
      <c r="P35" s="566" t="str">
        <f t="shared" si="1"/>
        <v>Enköping</v>
      </c>
      <c r="Q35" s="602">
        <f t="shared" si="2"/>
        <v>7797</v>
      </c>
    </row>
    <row r="36" spans="1:17" x14ac:dyDescent="0.2">
      <c r="A36" s="595">
        <v>3</v>
      </c>
      <c r="B36" s="596" t="s">
        <v>916</v>
      </c>
      <c r="C36" s="439" t="s">
        <v>387</v>
      </c>
      <c r="D36" s="495" t="s">
        <v>387</v>
      </c>
      <c r="E36" s="599">
        <v>13763</v>
      </c>
      <c r="F36" s="599">
        <v>2375183600</v>
      </c>
      <c r="G36" s="122">
        <v>2623627805</v>
      </c>
      <c r="H36" s="122">
        <v>190629</v>
      </c>
      <c r="I36" s="142">
        <v>86.5</v>
      </c>
      <c r="J36" s="56">
        <v>3488132568</v>
      </c>
      <c r="K36" s="56">
        <v>864504763</v>
      </c>
      <c r="L36" s="601">
        <v>19.14</v>
      </c>
      <c r="M36" s="601">
        <v>17.07</v>
      </c>
      <c r="N36" s="56">
        <v>12023</v>
      </c>
      <c r="O36" s="566">
        <f t="shared" si="0"/>
        <v>207</v>
      </c>
      <c r="P36" s="566" t="str">
        <f t="shared" si="1"/>
        <v>Heby</v>
      </c>
      <c r="Q36" s="602">
        <f t="shared" si="2"/>
        <v>12023</v>
      </c>
    </row>
    <row r="37" spans="1:17" x14ac:dyDescent="0.2">
      <c r="A37" s="595" t="s">
        <v>1146</v>
      </c>
      <c r="B37" s="596" t="s">
        <v>926</v>
      </c>
      <c r="C37" s="439" t="s">
        <v>388</v>
      </c>
      <c r="D37" s="495" t="s">
        <v>388</v>
      </c>
      <c r="E37" s="599">
        <v>20613</v>
      </c>
      <c r="F37" s="599">
        <v>4407936100</v>
      </c>
      <c r="G37" s="122">
        <v>4869006216</v>
      </c>
      <c r="H37" s="122">
        <v>236210</v>
      </c>
      <c r="I37" s="142">
        <v>107.2</v>
      </c>
      <c r="J37" s="56">
        <v>5224215406</v>
      </c>
      <c r="K37" s="56">
        <v>355209190</v>
      </c>
      <c r="L37" s="601">
        <v>19.14</v>
      </c>
      <c r="M37" s="601">
        <v>17.07</v>
      </c>
      <c r="N37" s="56">
        <v>3298</v>
      </c>
      <c r="O37" s="566">
        <f t="shared" si="0"/>
        <v>31</v>
      </c>
      <c r="P37" s="566" t="str">
        <f t="shared" si="1"/>
        <v>Håbo</v>
      </c>
      <c r="Q37" s="602">
        <f t="shared" si="2"/>
        <v>3298</v>
      </c>
    </row>
    <row r="38" spans="1:17" x14ac:dyDescent="0.2">
      <c r="A38" s="595" t="s">
        <v>1146</v>
      </c>
      <c r="B38" s="596" t="s">
        <v>951</v>
      </c>
      <c r="C38" s="439" t="s">
        <v>389</v>
      </c>
      <c r="D38" s="495" t="s">
        <v>389</v>
      </c>
      <c r="E38" s="599">
        <v>17240</v>
      </c>
      <c r="F38" s="599">
        <v>3725449300</v>
      </c>
      <c r="G38" s="122">
        <v>4115131297</v>
      </c>
      <c r="H38" s="122">
        <v>238697</v>
      </c>
      <c r="I38" s="142">
        <v>108.3</v>
      </c>
      <c r="J38" s="56">
        <v>4369353010</v>
      </c>
      <c r="K38" s="56">
        <v>254221713</v>
      </c>
      <c r="L38" s="601">
        <v>19.14</v>
      </c>
      <c r="M38" s="601">
        <v>17.07</v>
      </c>
      <c r="N38" s="56">
        <v>2822</v>
      </c>
      <c r="O38" s="566">
        <f t="shared" si="0"/>
        <v>26</v>
      </c>
      <c r="P38" s="566" t="str">
        <f t="shared" si="1"/>
        <v>Knivsta</v>
      </c>
      <c r="Q38" s="602">
        <f t="shared" si="2"/>
        <v>2822</v>
      </c>
    </row>
    <row r="39" spans="1:17" x14ac:dyDescent="0.2">
      <c r="A39" s="595" t="s">
        <v>1146</v>
      </c>
      <c r="B39" s="596" t="s">
        <v>1070</v>
      </c>
      <c r="C39" s="439" t="s">
        <v>390</v>
      </c>
      <c r="D39" s="495" t="s">
        <v>390</v>
      </c>
      <c r="E39" s="599">
        <v>20717</v>
      </c>
      <c r="F39" s="599">
        <v>3579290800</v>
      </c>
      <c r="G39" s="122">
        <v>3953684618</v>
      </c>
      <c r="H39" s="122">
        <v>190843</v>
      </c>
      <c r="I39" s="142">
        <v>86.6</v>
      </c>
      <c r="J39" s="56">
        <v>5250573452</v>
      </c>
      <c r="K39" s="56">
        <v>1296888834</v>
      </c>
      <c r="L39" s="601">
        <v>19.14</v>
      </c>
      <c r="M39" s="601">
        <v>17.07</v>
      </c>
      <c r="N39" s="56">
        <v>11982</v>
      </c>
      <c r="O39" s="566">
        <f t="shared" si="0"/>
        <v>204</v>
      </c>
      <c r="P39" s="566" t="str">
        <f t="shared" si="1"/>
        <v>Tierp</v>
      </c>
      <c r="Q39" s="602">
        <f t="shared" si="2"/>
        <v>11982</v>
      </c>
    </row>
    <row r="40" spans="1:17" x14ac:dyDescent="0.2">
      <c r="A40" s="595" t="s">
        <v>1146</v>
      </c>
      <c r="B40" s="596" t="s">
        <v>1090</v>
      </c>
      <c r="C40" s="439" t="s">
        <v>385</v>
      </c>
      <c r="D40" s="495" t="s">
        <v>385</v>
      </c>
      <c r="E40" s="599">
        <v>213891</v>
      </c>
      <c r="F40" s="599">
        <v>43813760400</v>
      </c>
      <c r="G40" s="122">
        <v>48396679738</v>
      </c>
      <c r="H40" s="122">
        <v>226268</v>
      </c>
      <c r="I40" s="142">
        <v>102.7</v>
      </c>
      <c r="J40" s="56">
        <v>54209123240</v>
      </c>
      <c r="K40" s="56">
        <v>5812443502</v>
      </c>
      <c r="L40" s="601">
        <v>19.14</v>
      </c>
      <c r="M40" s="601">
        <v>17.07</v>
      </c>
      <c r="N40" s="56">
        <v>5201</v>
      </c>
      <c r="O40" s="566">
        <f t="shared" si="0"/>
        <v>42</v>
      </c>
      <c r="P40" s="566" t="str">
        <f t="shared" si="1"/>
        <v>Uppsala</v>
      </c>
      <c r="Q40" s="602">
        <f t="shared" si="2"/>
        <v>5201</v>
      </c>
    </row>
    <row r="41" spans="1:17" x14ac:dyDescent="0.2">
      <c r="A41" s="595" t="s">
        <v>1146</v>
      </c>
      <c r="B41" s="596" t="s">
        <v>1125</v>
      </c>
      <c r="C41" s="439" t="s">
        <v>391</v>
      </c>
      <c r="D41" s="495" t="s">
        <v>391</v>
      </c>
      <c r="E41" s="599">
        <v>9372</v>
      </c>
      <c r="F41" s="599">
        <v>1685473300</v>
      </c>
      <c r="G41" s="122">
        <v>1861773807</v>
      </c>
      <c r="H41" s="122">
        <v>198653</v>
      </c>
      <c r="I41" s="142">
        <v>90.1</v>
      </c>
      <c r="J41" s="56">
        <v>2375265453</v>
      </c>
      <c r="K41" s="56">
        <v>513491646</v>
      </c>
      <c r="L41" s="601">
        <v>19.14</v>
      </c>
      <c r="M41" s="601">
        <v>17.07</v>
      </c>
      <c r="N41" s="56">
        <v>10487</v>
      </c>
      <c r="O41" s="566">
        <f t="shared" si="0"/>
        <v>136</v>
      </c>
      <c r="P41" s="566" t="str">
        <f t="shared" si="1"/>
        <v>Älvkarleby</v>
      </c>
      <c r="Q41" s="602">
        <f t="shared" si="2"/>
        <v>10487</v>
      </c>
    </row>
    <row r="42" spans="1:17" x14ac:dyDescent="0.2">
      <c r="A42" s="595" t="s">
        <v>1146</v>
      </c>
      <c r="B42" s="596" t="s">
        <v>1135</v>
      </c>
      <c r="C42" s="439" t="s">
        <v>392</v>
      </c>
      <c r="D42" s="495" t="s">
        <v>392</v>
      </c>
      <c r="E42" s="599">
        <v>21775</v>
      </c>
      <c r="F42" s="599">
        <v>4277234900</v>
      </c>
      <c r="G42" s="122">
        <v>4724633671</v>
      </c>
      <c r="H42" s="122">
        <v>216975</v>
      </c>
      <c r="I42" s="142">
        <v>98.5</v>
      </c>
      <c r="J42" s="56">
        <v>5518715881</v>
      </c>
      <c r="K42" s="56">
        <v>794082210</v>
      </c>
      <c r="L42" s="601">
        <v>19.14</v>
      </c>
      <c r="M42" s="601">
        <v>17.07</v>
      </c>
      <c r="N42" s="56">
        <v>6980</v>
      </c>
      <c r="O42" s="566">
        <f t="shared" si="0"/>
        <v>59</v>
      </c>
      <c r="P42" s="566" t="str">
        <f t="shared" si="1"/>
        <v>Östhammar</v>
      </c>
      <c r="Q42" s="602">
        <f t="shared" si="2"/>
        <v>6980</v>
      </c>
    </row>
    <row r="43" spans="1:17" ht="25.5" x14ac:dyDescent="0.2">
      <c r="A43" s="595" t="s">
        <v>1147</v>
      </c>
      <c r="B43" s="596" t="s">
        <v>884</v>
      </c>
      <c r="C43" s="597" t="s">
        <v>394</v>
      </c>
      <c r="D43" s="598" t="s">
        <v>703</v>
      </c>
      <c r="E43" s="599">
        <v>103295</v>
      </c>
      <c r="F43" s="599">
        <v>18001834100</v>
      </c>
      <c r="G43" s="122">
        <v>19884825947</v>
      </c>
      <c r="H43" s="122">
        <v>192505</v>
      </c>
      <c r="I43" s="142">
        <v>87.3</v>
      </c>
      <c r="J43" s="56">
        <v>26179368861</v>
      </c>
      <c r="K43" s="56">
        <v>6294542914</v>
      </c>
      <c r="L43" s="601">
        <v>19.93</v>
      </c>
      <c r="M43" s="601">
        <v>17.86</v>
      </c>
      <c r="N43" s="56">
        <v>12145</v>
      </c>
      <c r="O43" s="566">
        <f t="shared" si="0"/>
        <v>210</v>
      </c>
      <c r="P43" s="566" t="str">
        <f t="shared" si="1"/>
        <v>Eskilstuna</v>
      </c>
      <c r="Q43" s="602">
        <f t="shared" si="2"/>
        <v>12145</v>
      </c>
    </row>
    <row r="44" spans="1:17" x14ac:dyDescent="0.2">
      <c r="A44" s="595" t="s">
        <v>1147</v>
      </c>
      <c r="B44" s="596" t="s">
        <v>893</v>
      </c>
      <c r="C44" s="439" t="s">
        <v>395</v>
      </c>
      <c r="D44" s="495" t="s">
        <v>395</v>
      </c>
      <c r="E44" s="599">
        <v>16692</v>
      </c>
      <c r="F44" s="599">
        <v>2734872500</v>
      </c>
      <c r="G44" s="122">
        <v>3020940164</v>
      </c>
      <c r="H44" s="122">
        <v>180981</v>
      </c>
      <c r="I44" s="142">
        <v>82.1</v>
      </c>
      <c r="J44" s="56">
        <v>4230466383</v>
      </c>
      <c r="K44" s="56">
        <v>1209526219</v>
      </c>
      <c r="L44" s="601">
        <v>19.93</v>
      </c>
      <c r="M44" s="601">
        <v>17.86</v>
      </c>
      <c r="N44" s="56">
        <v>14442</v>
      </c>
      <c r="O44" s="566">
        <f t="shared" si="0"/>
        <v>269</v>
      </c>
      <c r="P44" s="566" t="str">
        <f t="shared" si="1"/>
        <v>Flen</v>
      </c>
      <c r="Q44" s="602">
        <f t="shared" si="2"/>
        <v>14442</v>
      </c>
    </row>
    <row r="45" spans="1:17" x14ac:dyDescent="0.2">
      <c r="A45" s="595" t="s">
        <v>1147</v>
      </c>
      <c r="B45" s="596" t="s">
        <v>898</v>
      </c>
      <c r="C45" s="439" t="s">
        <v>396</v>
      </c>
      <c r="D45" s="495" t="s">
        <v>396</v>
      </c>
      <c r="E45" s="599">
        <v>10838</v>
      </c>
      <c r="F45" s="599">
        <v>2024348600</v>
      </c>
      <c r="G45" s="122">
        <v>2236095464</v>
      </c>
      <c r="H45" s="122">
        <v>206320</v>
      </c>
      <c r="I45" s="142">
        <v>93.6</v>
      </c>
      <c r="J45" s="56">
        <v>2746812525</v>
      </c>
      <c r="K45" s="56">
        <v>510717061</v>
      </c>
      <c r="L45" s="601">
        <v>19.93</v>
      </c>
      <c r="M45" s="601">
        <v>17.86</v>
      </c>
      <c r="N45" s="56">
        <v>9392</v>
      </c>
      <c r="O45" s="566">
        <f t="shared" si="0"/>
        <v>107</v>
      </c>
      <c r="P45" s="566" t="str">
        <f t="shared" si="1"/>
        <v>Gnesta</v>
      </c>
      <c r="Q45" s="602">
        <f t="shared" si="2"/>
        <v>9392</v>
      </c>
    </row>
    <row r="46" spans="1:17" x14ac:dyDescent="0.2">
      <c r="A46" s="595" t="s">
        <v>1147</v>
      </c>
      <c r="B46" s="596" t="s">
        <v>946</v>
      </c>
      <c r="C46" s="439" t="s">
        <v>397</v>
      </c>
      <c r="D46" s="495" t="s">
        <v>397</v>
      </c>
      <c r="E46" s="599">
        <v>33611</v>
      </c>
      <c r="F46" s="599">
        <v>5877837800</v>
      </c>
      <c r="G46" s="122">
        <v>6492659634</v>
      </c>
      <c r="H46" s="122">
        <v>193171</v>
      </c>
      <c r="I46" s="142">
        <v>87.7</v>
      </c>
      <c r="J46" s="56">
        <v>8518464270</v>
      </c>
      <c r="K46" s="56">
        <v>2025804636</v>
      </c>
      <c r="L46" s="601">
        <v>19.93</v>
      </c>
      <c r="M46" s="601">
        <v>17.86</v>
      </c>
      <c r="N46" s="56">
        <v>12012</v>
      </c>
      <c r="O46" s="566">
        <f t="shared" si="0"/>
        <v>206</v>
      </c>
      <c r="P46" s="566" t="str">
        <f t="shared" si="1"/>
        <v>Katrineholm</v>
      </c>
      <c r="Q46" s="602">
        <f t="shared" si="2"/>
        <v>12012</v>
      </c>
    </row>
    <row r="47" spans="1:17" x14ac:dyDescent="0.2">
      <c r="A47" s="595" t="s">
        <v>1147</v>
      </c>
      <c r="B47" s="596" t="s">
        <v>1009</v>
      </c>
      <c r="C47" s="439" t="s">
        <v>398</v>
      </c>
      <c r="D47" s="495" t="s">
        <v>398</v>
      </c>
      <c r="E47" s="599">
        <v>54833</v>
      </c>
      <c r="F47" s="599">
        <v>10648191900</v>
      </c>
      <c r="G47" s="122">
        <v>11761992773</v>
      </c>
      <c r="H47" s="122">
        <v>214506</v>
      </c>
      <c r="I47" s="142">
        <v>97.3</v>
      </c>
      <c r="J47" s="56">
        <v>13897026311</v>
      </c>
      <c r="K47" s="56">
        <v>2135033538</v>
      </c>
      <c r="L47" s="601">
        <v>19.93</v>
      </c>
      <c r="M47" s="601">
        <v>17.86</v>
      </c>
      <c r="N47" s="56">
        <v>7760</v>
      </c>
      <c r="O47" s="566">
        <f t="shared" si="0"/>
        <v>74</v>
      </c>
      <c r="P47" s="566" t="str">
        <f t="shared" si="1"/>
        <v>Nyköping</v>
      </c>
      <c r="Q47" s="602">
        <f t="shared" si="2"/>
        <v>7760</v>
      </c>
    </row>
    <row r="48" spans="1:17" x14ac:dyDescent="0.2">
      <c r="A48" s="595" t="s">
        <v>1147</v>
      </c>
      <c r="B48" s="596" t="s">
        <v>1019</v>
      </c>
      <c r="C48" s="439" t="s">
        <v>399</v>
      </c>
      <c r="D48" s="495" t="s">
        <v>399</v>
      </c>
      <c r="E48" s="599">
        <v>11847</v>
      </c>
      <c r="F48" s="599">
        <v>2248174400</v>
      </c>
      <c r="G48" s="122">
        <v>2483333442</v>
      </c>
      <c r="H48" s="122">
        <v>209617</v>
      </c>
      <c r="I48" s="142">
        <v>95.1</v>
      </c>
      <c r="J48" s="56">
        <v>3002536259</v>
      </c>
      <c r="K48" s="56">
        <v>519202817</v>
      </c>
      <c r="L48" s="601">
        <v>19.93</v>
      </c>
      <c r="M48" s="601">
        <v>17.86</v>
      </c>
      <c r="N48" s="56">
        <v>8734</v>
      </c>
      <c r="O48" s="566">
        <f t="shared" si="0"/>
        <v>86</v>
      </c>
      <c r="P48" s="566" t="str">
        <f t="shared" si="1"/>
        <v>Oxelösund</v>
      </c>
      <c r="Q48" s="602">
        <f t="shared" si="2"/>
        <v>8734</v>
      </c>
    </row>
    <row r="49" spans="1:17" x14ac:dyDescent="0.2">
      <c r="A49" s="595" t="s">
        <v>1147</v>
      </c>
      <c r="B49" s="596" t="s">
        <v>1050</v>
      </c>
      <c r="C49" s="439" t="s">
        <v>400</v>
      </c>
      <c r="D49" s="495" t="s">
        <v>400</v>
      </c>
      <c r="E49" s="599">
        <v>34527</v>
      </c>
      <c r="F49" s="599">
        <v>7039494900</v>
      </c>
      <c r="G49" s="122">
        <v>7775826067</v>
      </c>
      <c r="H49" s="122">
        <v>225210</v>
      </c>
      <c r="I49" s="142">
        <v>102.2</v>
      </c>
      <c r="J49" s="56">
        <v>8750617829</v>
      </c>
      <c r="K49" s="56">
        <v>974791762</v>
      </c>
      <c r="L49" s="601">
        <v>19.93</v>
      </c>
      <c r="M49" s="601">
        <v>17.86</v>
      </c>
      <c r="N49" s="56">
        <v>5627</v>
      </c>
      <c r="O49" s="566">
        <f t="shared" si="0"/>
        <v>46</v>
      </c>
      <c r="P49" s="566" t="str">
        <f t="shared" si="1"/>
        <v>Strängnäs</v>
      </c>
      <c r="Q49" s="602">
        <f t="shared" si="2"/>
        <v>5627</v>
      </c>
    </row>
    <row r="50" spans="1:17" x14ac:dyDescent="0.2">
      <c r="A50" s="595" t="s">
        <v>1147</v>
      </c>
      <c r="B50" s="596" t="s">
        <v>1081</v>
      </c>
      <c r="C50" s="439" t="s">
        <v>401</v>
      </c>
      <c r="D50" s="495" t="s">
        <v>401</v>
      </c>
      <c r="E50" s="599">
        <v>12371</v>
      </c>
      <c r="F50" s="599">
        <v>2609572400</v>
      </c>
      <c r="G50" s="122">
        <v>2882533673</v>
      </c>
      <c r="H50" s="122">
        <v>233007</v>
      </c>
      <c r="I50" s="142">
        <v>105.7</v>
      </c>
      <c r="J50" s="56">
        <v>3135340260</v>
      </c>
      <c r="K50" s="56">
        <v>252806587</v>
      </c>
      <c r="L50" s="601">
        <v>19.93</v>
      </c>
      <c r="M50" s="601">
        <v>17.86</v>
      </c>
      <c r="N50" s="56">
        <v>4073</v>
      </c>
      <c r="O50" s="566">
        <f t="shared" si="0"/>
        <v>32</v>
      </c>
      <c r="P50" s="566" t="str">
        <f t="shared" si="1"/>
        <v>Trosa</v>
      </c>
      <c r="Q50" s="602">
        <f t="shared" si="2"/>
        <v>4073</v>
      </c>
    </row>
    <row r="51" spans="1:17" x14ac:dyDescent="0.2">
      <c r="A51" s="595" t="s">
        <v>1147</v>
      </c>
      <c r="B51" s="596" t="s">
        <v>1105</v>
      </c>
      <c r="C51" s="439" t="s">
        <v>402</v>
      </c>
      <c r="D51" s="495" t="s">
        <v>402</v>
      </c>
      <c r="E51" s="599">
        <v>9072</v>
      </c>
      <c r="F51" s="599">
        <v>1513870400</v>
      </c>
      <c r="G51" s="122">
        <v>1672221244</v>
      </c>
      <c r="H51" s="122">
        <v>184328</v>
      </c>
      <c r="I51" s="142">
        <v>83.6</v>
      </c>
      <c r="J51" s="56">
        <v>2299232628</v>
      </c>
      <c r="K51" s="56">
        <v>627011384</v>
      </c>
      <c r="L51" s="601">
        <v>19.93</v>
      </c>
      <c r="M51" s="601">
        <v>17.86</v>
      </c>
      <c r="N51" s="56">
        <v>13775</v>
      </c>
      <c r="O51" s="566">
        <f t="shared" si="0"/>
        <v>251</v>
      </c>
      <c r="P51" s="566" t="str">
        <f t="shared" si="1"/>
        <v>Vingåker</v>
      </c>
      <c r="Q51" s="602">
        <f t="shared" si="2"/>
        <v>13775</v>
      </c>
    </row>
    <row r="52" spans="1:17" ht="25.5" x14ac:dyDescent="0.2">
      <c r="A52" s="595" t="s">
        <v>1148</v>
      </c>
      <c r="B52" s="596" t="s">
        <v>870</v>
      </c>
      <c r="C52" s="597" t="s">
        <v>404</v>
      </c>
      <c r="D52" s="598" t="s">
        <v>704</v>
      </c>
      <c r="E52" s="599">
        <v>5351</v>
      </c>
      <c r="F52" s="599">
        <v>960710900</v>
      </c>
      <c r="G52" s="122">
        <v>1061201260</v>
      </c>
      <c r="H52" s="122">
        <v>198318</v>
      </c>
      <c r="I52" s="142">
        <v>90</v>
      </c>
      <c r="J52" s="56">
        <v>1356172155</v>
      </c>
      <c r="K52" s="56">
        <v>294970895</v>
      </c>
      <c r="L52" s="601">
        <v>18.93</v>
      </c>
      <c r="M52" s="601">
        <v>16.86</v>
      </c>
      <c r="N52" s="56">
        <v>10435</v>
      </c>
      <c r="O52" s="566">
        <f t="shared" si="0"/>
        <v>135</v>
      </c>
      <c r="P52" s="566" t="str">
        <f t="shared" si="1"/>
        <v>Boxholm</v>
      </c>
      <c r="Q52" s="602">
        <f t="shared" si="2"/>
        <v>10435</v>
      </c>
    </row>
    <row r="53" spans="1:17" x14ac:dyDescent="0.2">
      <c r="A53" s="595" t="s">
        <v>1148</v>
      </c>
      <c r="B53" s="596" t="s">
        <v>892</v>
      </c>
      <c r="C53" s="439" t="s">
        <v>405</v>
      </c>
      <c r="D53" s="495" t="s">
        <v>405</v>
      </c>
      <c r="E53" s="599">
        <v>21404</v>
      </c>
      <c r="F53" s="599">
        <v>3986478700</v>
      </c>
      <c r="G53" s="122">
        <v>4403464372</v>
      </c>
      <c r="H53" s="122">
        <v>205731</v>
      </c>
      <c r="I53" s="142">
        <v>93.4</v>
      </c>
      <c r="J53" s="56">
        <v>5424688621</v>
      </c>
      <c r="K53" s="56">
        <v>1021224249</v>
      </c>
      <c r="L53" s="601">
        <v>18.93</v>
      </c>
      <c r="M53" s="601">
        <v>16.86</v>
      </c>
      <c r="N53" s="56">
        <v>9032</v>
      </c>
      <c r="O53" s="566">
        <f t="shared" si="0"/>
        <v>97</v>
      </c>
      <c r="P53" s="566" t="str">
        <f t="shared" si="1"/>
        <v>Finspång</v>
      </c>
      <c r="Q53" s="602">
        <f t="shared" si="2"/>
        <v>9032</v>
      </c>
    </row>
    <row r="54" spans="1:17" x14ac:dyDescent="0.2">
      <c r="A54" s="595" t="s">
        <v>1148</v>
      </c>
      <c r="B54" s="596" t="s">
        <v>948</v>
      </c>
      <c r="C54" s="439" t="s">
        <v>406</v>
      </c>
      <c r="D54" s="495" t="s">
        <v>406</v>
      </c>
      <c r="E54" s="599">
        <v>9882</v>
      </c>
      <c r="F54" s="599">
        <v>1766010600</v>
      </c>
      <c r="G54" s="122">
        <v>1950735309</v>
      </c>
      <c r="H54" s="122">
        <v>197403</v>
      </c>
      <c r="I54" s="142">
        <v>89.6</v>
      </c>
      <c r="J54" s="56">
        <v>2504521256</v>
      </c>
      <c r="K54" s="56">
        <v>553785947</v>
      </c>
      <c r="L54" s="601">
        <v>18.93</v>
      </c>
      <c r="M54" s="601">
        <v>16.86</v>
      </c>
      <c r="N54" s="56">
        <v>10608</v>
      </c>
      <c r="O54" s="566">
        <f t="shared" si="0"/>
        <v>143</v>
      </c>
      <c r="P54" s="566" t="str">
        <f t="shared" si="1"/>
        <v>Kinda</v>
      </c>
      <c r="Q54" s="602">
        <f t="shared" si="2"/>
        <v>10608</v>
      </c>
    </row>
    <row r="55" spans="1:17" x14ac:dyDescent="0.2">
      <c r="A55" s="595" t="s">
        <v>1148</v>
      </c>
      <c r="B55" s="596" t="s">
        <v>973</v>
      </c>
      <c r="C55" s="439" t="s">
        <v>407</v>
      </c>
      <c r="D55" s="495" t="s">
        <v>407</v>
      </c>
      <c r="E55" s="599">
        <v>155539</v>
      </c>
      <c r="F55" s="599">
        <v>30778289400</v>
      </c>
      <c r="G55" s="122">
        <v>33997698471</v>
      </c>
      <c r="H55" s="122">
        <v>218580</v>
      </c>
      <c r="I55" s="142">
        <v>99.2</v>
      </c>
      <c r="J55" s="56">
        <v>39420231892</v>
      </c>
      <c r="K55" s="56">
        <v>5422533421</v>
      </c>
      <c r="L55" s="601">
        <v>18.93</v>
      </c>
      <c r="M55" s="601">
        <v>16.86</v>
      </c>
      <c r="N55" s="56">
        <v>6600</v>
      </c>
      <c r="O55" s="566">
        <f t="shared" si="0"/>
        <v>51</v>
      </c>
      <c r="P55" s="566" t="str">
        <f t="shared" si="1"/>
        <v>Linköping</v>
      </c>
      <c r="Q55" s="602">
        <f t="shared" si="2"/>
        <v>6600</v>
      </c>
    </row>
    <row r="56" spans="1:17" x14ac:dyDescent="0.2">
      <c r="A56" s="595" t="s">
        <v>1148</v>
      </c>
      <c r="B56" s="596" t="s">
        <v>990</v>
      </c>
      <c r="C56" s="439" t="s">
        <v>408</v>
      </c>
      <c r="D56" s="495" t="s">
        <v>408</v>
      </c>
      <c r="E56" s="599">
        <v>26649</v>
      </c>
      <c r="F56" s="599">
        <v>4956629500</v>
      </c>
      <c r="G56" s="122">
        <v>5475092946</v>
      </c>
      <c r="H56" s="122">
        <v>205452</v>
      </c>
      <c r="I56" s="142">
        <v>93.2</v>
      </c>
      <c r="J56" s="56">
        <v>6753995845</v>
      </c>
      <c r="K56" s="56">
        <v>1278902899</v>
      </c>
      <c r="L56" s="601">
        <v>18.93</v>
      </c>
      <c r="M56" s="601">
        <v>16.86</v>
      </c>
      <c r="N56" s="56">
        <v>9085</v>
      </c>
      <c r="O56" s="566">
        <f t="shared" si="0"/>
        <v>101</v>
      </c>
      <c r="P56" s="566" t="str">
        <f t="shared" si="1"/>
        <v>Mjölby</v>
      </c>
      <c r="Q56" s="602">
        <f t="shared" si="2"/>
        <v>9085</v>
      </c>
    </row>
    <row r="57" spans="1:17" x14ac:dyDescent="0.2">
      <c r="A57" s="595" t="s">
        <v>1148</v>
      </c>
      <c r="B57" s="596" t="s">
        <v>992</v>
      </c>
      <c r="C57" s="439" t="s">
        <v>409</v>
      </c>
      <c r="D57" s="495" t="s">
        <v>409</v>
      </c>
      <c r="E57" s="599">
        <v>43235</v>
      </c>
      <c r="F57" s="599">
        <v>7745710900</v>
      </c>
      <c r="G57" s="122">
        <v>8555912260</v>
      </c>
      <c r="H57" s="122">
        <v>197893</v>
      </c>
      <c r="I57" s="142">
        <v>89.8</v>
      </c>
      <c r="J57" s="56">
        <v>10957597296</v>
      </c>
      <c r="K57" s="56">
        <v>2401685036</v>
      </c>
      <c r="L57" s="601">
        <v>18.93</v>
      </c>
      <c r="M57" s="601">
        <v>16.86</v>
      </c>
      <c r="N57" s="56">
        <v>10516</v>
      </c>
      <c r="O57" s="566">
        <f t="shared" si="0"/>
        <v>137</v>
      </c>
      <c r="P57" s="566" t="str">
        <f t="shared" si="1"/>
        <v>Motala</v>
      </c>
      <c r="Q57" s="602">
        <f t="shared" si="2"/>
        <v>10516</v>
      </c>
    </row>
    <row r="58" spans="1:17" x14ac:dyDescent="0.2">
      <c r="A58" s="595" t="s">
        <v>1148</v>
      </c>
      <c r="B58" s="596" t="s">
        <v>1004</v>
      </c>
      <c r="C58" s="439" t="s">
        <v>410</v>
      </c>
      <c r="D58" s="495" t="s">
        <v>410</v>
      </c>
      <c r="E58" s="599">
        <v>138817</v>
      </c>
      <c r="F58" s="599">
        <v>25261137000</v>
      </c>
      <c r="G58" s="122">
        <v>27903451930</v>
      </c>
      <c r="H58" s="122">
        <v>201009</v>
      </c>
      <c r="I58" s="142">
        <v>91.2</v>
      </c>
      <c r="J58" s="56">
        <v>35182162227</v>
      </c>
      <c r="K58" s="56">
        <v>7278710297</v>
      </c>
      <c r="L58" s="601">
        <v>18.93</v>
      </c>
      <c r="M58" s="601">
        <v>16.86</v>
      </c>
      <c r="N58" s="56">
        <v>9926</v>
      </c>
      <c r="O58" s="566">
        <f t="shared" si="0"/>
        <v>122</v>
      </c>
      <c r="P58" s="566" t="str">
        <f t="shared" si="1"/>
        <v>Norrköping</v>
      </c>
      <c r="Q58" s="602">
        <f t="shared" si="2"/>
        <v>9926</v>
      </c>
    </row>
    <row r="59" spans="1:17" x14ac:dyDescent="0.2">
      <c r="A59" s="595" t="s">
        <v>1148</v>
      </c>
      <c r="B59" s="596" t="s">
        <v>1064</v>
      </c>
      <c r="C59" s="439" t="s">
        <v>411</v>
      </c>
      <c r="D59" s="495" t="s">
        <v>411</v>
      </c>
      <c r="E59" s="599">
        <v>14397</v>
      </c>
      <c r="F59" s="599">
        <v>2780593000</v>
      </c>
      <c r="G59" s="122">
        <v>3071443028</v>
      </c>
      <c r="H59" s="122">
        <v>213339</v>
      </c>
      <c r="I59" s="142">
        <v>96.8</v>
      </c>
      <c r="J59" s="56">
        <v>3648815272</v>
      </c>
      <c r="K59" s="56">
        <v>577372244</v>
      </c>
      <c r="L59" s="601">
        <v>18.93</v>
      </c>
      <c r="M59" s="601">
        <v>16.86</v>
      </c>
      <c r="N59" s="56">
        <v>7592</v>
      </c>
      <c r="O59" s="566">
        <f t="shared" si="0"/>
        <v>69</v>
      </c>
      <c r="P59" s="566" t="str">
        <f t="shared" si="1"/>
        <v>Söderköping</v>
      </c>
      <c r="Q59" s="602">
        <f t="shared" si="2"/>
        <v>7592</v>
      </c>
    </row>
    <row r="60" spans="1:17" x14ac:dyDescent="0.2">
      <c r="A60" s="595" t="s">
        <v>1148</v>
      </c>
      <c r="B60" s="596" t="s">
        <v>1092</v>
      </c>
      <c r="C60" s="439" t="s">
        <v>412</v>
      </c>
      <c r="D60" s="495" t="s">
        <v>412</v>
      </c>
      <c r="E60" s="599">
        <v>7348</v>
      </c>
      <c r="F60" s="599">
        <v>1414064800</v>
      </c>
      <c r="G60" s="122">
        <v>1561975978</v>
      </c>
      <c r="H60" s="122">
        <v>212572</v>
      </c>
      <c r="I60" s="142">
        <v>96.5</v>
      </c>
      <c r="J60" s="56">
        <v>1862297327</v>
      </c>
      <c r="K60" s="56">
        <v>300321349</v>
      </c>
      <c r="L60" s="601">
        <v>18.93</v>
      </c>
      <c r="M60" s="601">
        <v>16.86</v>
      </c>
      <c r="N60" s="56">
        <v>7737</v>
      </c>
      <c r="O60" s="566">
        <f t="shared" si="0"/>
        <v>73</v>
      </c>
      <c r="P60" s="566" t="str">
        <f t="shared" si="1"/>
        <v>Vadstena</v>
      </c>
      <c r="Q60" s="602">
        <f t="shared" si="2"/>
        <v>7737</v>
      </c>
    </row>
    <row r="61" spans="1:17" x14ac:dyDescent="0.2">
      <c r="A61" s="595" t="s">
        <v>1148</v>
      </c>
      <c r="B61" s="596" t="s">
        <v>1094</v>
      </c>
      <c r="C61" s="439" t="s">
        <v>413</v>
      </c>
      <c r="D61" s="495" t="s">
        <v>413</v>
      </c>
      <c r="E61" s="599">
        <v>7756</v>
      </c>
      <c r="F61" s="599">
        <v>1314889500</v>
      </c>
      <c r="G61" s="122">
        <v>1452426942</v>
      </c>
      <c r="H61" s="122">
        <v>187265</v>
      </c>
      <c r="I61" s="142">
        <v>85</v>
      </c>
      <c r="J61" s="56">
        <v>1965701969</v>
      </c>
      <c r="K61" s="56">
        <v>513275027</v>
      </c>
      <c r="L61" s="601">
        <v>18.93</v>
      </c>
      <c r="M61" s="601">
        <v>16.86</v>
      </c>
      <c r="N61" s="56">
        <v>12527</v>
      </c>
      <c r="O61" s="566">
        <f t="shared" si="0"/>
        <v>219</v>
      </c>
      <c r="P61" s="566" t="str">
        <f t="shared" si="1"/>
        <v>Valdemarsvik</v>
      </c>
      <c r="Q61" s="602">
        <f t="shared" si="2"/>
        <v>12527</v>
      </c>
    </row>
    <row r="62" spans="1:17" x14ac:dyDescent="0.2">
      <c r="A62" s="595" t="s">
        <v>1148</v>
      </c>
      <c r="B62" s="596" t="s">
        <v>1114</v>
      </c>
      <c r="C62" s="439" t="s">
        <v>414</v>
      </c>
      <c r="D62" s="495" t="s">
        <v>414</v>
      </c>
      <c r="E62" s="599">
        <v>3665</v>
      </c>
      <c r="F62" s="599">
        <v>641630700</v>
      </c>
      <c r="G62" s="122">
        <v>708745271</v>
      </c>
      <c r="H62" s="122">
        <v>193382</v>
      </c>
      <c r="I62" s="142">
        <v>87.7</v>
      </c>
      <c r="J62" s="56">
        <v>928867679</v>
      </c>
      <c r="K62" s="56">
        <v>220122408</v>
      </c>
      <c r="L62" s="601">
        <v>18.93</v>
      </c>
      <c r="M62" s="601">
        <v>16.86</v>
      </c>
      <c r="N62" s="56">
        <v>11369</v>
      </c>
      <c r="O62" s="566">
        <f t="shared" si="0"/>
        <v>177</v>
      </c>
      <c r="P62" s="566" t="str">
        <f t="shared" si="1"/>
        <v>Ydre</v>
      </c>
      <c r="Q62" s="602">
        <f t="shared" si="2"/>
        <v>11369</v>
      </c>
    </row>
    <row r="63" spans="1:17" x14ac:dyDescent="0.2">
      <c r="A63" s="595" t="s">
        <v>1148</v>
      </c>
      <c r="B63" s="596" t="s">
        <v>1122</v>
      </c>
      <c r="C63" s="439" t="s">
        <v>415</v>
      </c>
      <c r="D63" s="495" t="s">
        <v>415</v>
      </c>
      <c r="E63" s="599">
        <v>11624</v>
      </c>
      <c r="F63" s="599">
        <v>2073872000</v>
      </c>
      <c r="G63" s="122">
        <v>2290799011</v>
      </c>
      <c r="H63" s="122">
        <v>197075</v>
      </c>
      <c r="I63" s="142">
        <v>89.4</v>
      </c>
      <c r="J63" s="56">
        <v>2946018526</v>
      </c>
      <c r="K63" s="56">
        <v>655219515</v>
      </c>
      <c r="L63" s="601">
        <v>18.93</v>
      </c>
      <c r="M63" s="601">
        <v>16.86</v>
      </c>
      <c r="N63" s="56">
        <v>10670</v>
      </c>
      <c r="O63" s="566">
        <f t="shared" si="0"/>
        <v>148</v>
      </c>
      <c r="P63" s="566" t="str">
        <f t="shared" si="1"/>
        <v>Åtvidaberg</v>
      </c>
      <c r="Q63" s="602">
        <f t="shared" si="2"/>
        <v>10670</v>
      </c>
    </row>
    <row r="64" spans="1:17" x14ac:dyDescent="0.2">
      <c r="A64" s="595" t="s">
        <v>1148</v>
      </c>
      <c r="B64" s="596" t="s">
        <v>1129</v>
      </c>
      <c r="C64" s="439" t="s">
        <v>416</v>
      </c>
      <c r="D64" s="495" t="s">
        <v>416</v>
      </c>
      <c r="E64" s="599">
        <v>5306</v>
      </c>
      <c r="F64" s="599">
        <v>880844700</v>
      </c>
      <c r="G64" s="122">
        <v>972981056</v>
      </c>
      <c r="H64" s="122">
        <v>183374</v>
      </c>
      <c r="I64" s="142">
        <v>83.2</v>
      </c>
      <c r="J64" s="56">
        <v>1344767232</v>
      </c>
      <c r="K64" s="56">
        <v>371786176</v>
      </c>
      <c r="L64" s="601">
        <v>18.93</v>
      </c>
      <c r="M64" s="601">
        <v>16.86</v>
      </c>
      <c r="N64" s="56">
        <v>13264</v>
      </c>
      <c r="O64" s="566">
        <f t="shared" si="0"/>
        <v>238</v>
      </c>
      <c r="P64" s="566" t="str">
        <f t="shared" si="1"/>
        <v>Ödeshög</v>
      </c>
      <c r="Q64" s="602">
        <f t="shared" si="2"/>
        <v>13264</v>
      </c>
    </row>
    <row r="65" spans="1:17" ht="25.5" x14ac:dyDescent="0.2">
      <c r="A65" s="595" t="s">
        <v>1149</v>
      </c>
      <c r="B65" s="596" t="s">
        <v>852</v>
      </c>
      <c r="C65" s="597" t="s">
        <v>418</v>
      </c>
      <c r="D65" s="598" t="s">
        <v>705</v>
      </c>
      <c r="E65" s="599">
        <v>6621</v>
      </c>
      <c r="F65" s="599">
        <v>1185266300</v>
      </c>
      <c r="G65" s="122">
        <v>1309245155</v>
      </c>
      <c r="H65" s="122">
        <v>197741</v>
      </c>
      <c r="I65" s="142">
        <v>89.7</v>
      </c>
      <c r="J65" s="56">
        <v>1678044448</v>
      </c>
      <c r="K65" s="56">
        <v>368799293</v>
      </c>
      <c r="L65" s="601">
        <v>19.14</v>
      </c>
      <c r="M65" s="601">
        <v>17.07</v>
      </c>
      <c r="N65" s="56">
        <v>10661</v>
      </c>
      <c r="O65" s="566">
        <f t="shared" si="0"/>
        <v>146</v>
      </c>
      <c r="P65" s="566" t="str">
        <f t="shared" si="1"/>
        <v>Aneby</v>
      </c>
      <c r="Q65" s="602">
        <f t="shared" si="2"/>
        <v>10661</v>
      </c>
    </row>
    <row r="66" spans="1:17" x14ac:dyDescent="0.2">
      <c r="A66" s="595" t="s">
        <v>1149</v>
      </c>
      <c r="B66" s="596" t="s">
        <v>881</v>
      </c>
      <c r="C66" s="439" t="s">
        <v>419</v>
      </c>
      <c r="D66" s="495" t="s">
        <v>419</v>
      </c>
      <c r="E66" s="599">
        <v>17100</v>
      </c>
      <c r="F66" s="599">
        <v>3215133000</v>
      </c>
      <c r="G66" s="122">
        <v>3551435912</v>
      </c>
      <c r="H66" s="122">
        <v>207686</v>
      </c>
      <c r="I66" s="142">
        <v>94.2</v>
      </c>
      <c r="J66" s="56">
        <v>4333871025</v>
      </c>
      <c r="K66" s="56">
        <v>782435113</v>
      </c>
      <c r="L66" s="601">
        <v>19.14</v>
      </c>
      <c r="M66" s="601">
        <v>17.07</v>
      </c>
      <c r="N66" s="56">
        <v>8758</v>
      </c>
      <c r="O66" s="566">
        <f t="shared" si="0"/>
        <v>87</v>
      </c>
      <c r="P66" s="566" t="str">
        <f t="shared" si="1"/>
        <v>Eksjö</v>
      </c>
      <c r="Q66" s="602">
        <f t="shared" si="2"/>
        <v>8758</v>
      </c>
    </row>
    <row r="67" spans="1:17" x14ac:dyDescent="0.2">
      <c r="A67" s="595" t="s">
        <v>1149</v>
      </c>
      <c r="B67" s="596" t="s">
        <v>897</v>
      </c>
      <c r="C67" s="439" t="s">
        <v>420</v>
      </c>
      <c r="D67" s="495" t="s">
        <v>420</v>
      </c>
      <c r="E67" s="599">
        <v>29435</v>
      </c>
      <c r="F67" s="599">
        <v>5379630400</v>
      </c>
      <c r="G67" s="122">
        <v>5942339740</v>
      </c>
      <c r="H67" s="122">
        <v>201880</v>
      </c>
      <c r="I67" s="142">
        <v>91.6</v>
      </c>
      <c r="J67" s="56">
        <v>7460087346</v>
      </c>
      <c r="K67" s="56">
        <v>1517747606</v>
      </c>
      <c r="L67" s="601">
        <v>19.14</v>
      </c>
      <c r="M67" s="601">
        <v>17.07</v>
      </c>
      <c r="N67" s="56">
        <v>9869</v>
      </c>
      <c r="O67" s="566">
        <f t="shared" si="0"/>
        <v>118</v>
      </c>
      <c r="P67" s="566" t="str">
        <f t="shared" si="1"/>
        <v>Gislaved</v>
      </c>
      <c r="Q67" s="602">
        <f t="shared" si="2"/>
        <v>9869</v>
      </c>
    </row>
    <row r="68" spans="1:17" x14ac:dyDescent="0.2">
      <c r="A68" s="595" t="s">
        <v>1149</v>
      </c>
      <c r="B68" s="596" t="s">
        <v>899</v>
      </c>
      <c r="C68" s="439" t="s">
        <v>421</v>
      </c>
      <c r="D68" s="495" t="s">
        <v>421</v>
      </c>
      <c r="E68" s="599">
        <v>9609</v>
      </c>
      <c r="F68" s="599">
        <v>1823495400</v>
      </c>
      <c r="G68" s="122">
        <v>2014233019</v>
      </c>
      <c r="H68" s="122">
        <v>209619</v>
      </c>
      <c r="I68" s="142">
        <v>95.1</v>
      </c>
      <c r="J68" s="56">
        <v>2435331385</v>
      </c>
      <c r="K68" s="56">
        <v>421098366</v>
      </c>
      <c r="L68" s="601">
        <v>19.14</v>
      </c>
      <c r="M68" s="601">
        <v>17.07</v>
      </c>
      <c r="N68" s="56">
        <v>8388</v>
      </c>
      <c r="O68" s="566">
        <f t="shared" si="0"/>
        <v>83</v>
      </c>
      <c r="P68" s="566" t="str">
        <f t="shared" si="1"/>
        <v>Gnosjö</v>
      </c>
      <c r="Q68" s="602">
        <f t="shared" si="2"/>
        <v>8388</v>
      </c>
    </row>
    <row r="69" spans="1:17" x14ac:dyDescent="0.2">
      <c r="A69" s="595" t="s">
        <v>1149</v>
      </c>
      <c r="B69" s="596" t="s">
        <v>908</v>
      </c>
      <c r="C69" s="439" t="s">
        <v>422</v>
      </c>
      <c r="D69" s="495" t="s">
        <v>422</v>
      </c>
      <c r="E69" s="599">
        <v>11576</v>
      </c>
      <c r="F69" s="599">
        <v>2151918900</v>
      </c>
      <c r="G69" s="122">
        <v>2377009617</v>
      </c>
      <c r="H69" s="122">
        <v>205339</v>
      </c>
      <c r="I69" s="142">
        <v>93.2</v>
      </c>
      <c r="J69" s="56">
        <v>2933853274</v>
      </c>
      <c r="K69" s="56">
        <v>556843657</v>
      </c>
      <c r="L69" s="601">
        <v>19.14</v>
      </c>
      <c r="M69" s="601">
        <v>17.07</v>
      </c>
      <c r="N69" s="56">
        <v>9207</v>
      </c>
      <c r="O69" s="566">
        <f t="shared" si="0"/>
        <v>104</v>
      </c>
      <c r="P69" s="566" t="str">
        <f t="shared" si="1"/>
        <v>Habo</v>
      </c>
      <c r="Q69" s="602">
        <f t="shared" si="2"/>
        <v>9207</v>
      </c>
    </row>
    <row r="70" spans="1:17" x14ac:dyDescent="0.2">
      <c r="A70" s="595" t="s">
        <v>1149</v>
      </c>
      <c r="B70" s="596" t="s">
        <v>938</v>
      </c>
      <c r="C70" s="439" t="s">
        <v>423</v>
      </c>
      <c r="D70" s="495" t="s">
        <v>423</v>
      </c>
      <c r="E70" s="599">
        <v>135103</v>
      </c>
      <c r="F70" s="599">
        <v>26214977900</v>
      </c>
      <c r="G70" s="122">
        <v>28957064588</v>
      </c>
      <c r="H70" s="122">
        <v>214333</v>
      </c>
      <c r="I70" s="142">
        <v>97.3</v>
      </c>
      <c r="J70" s="56">
        <v>34240875853</v>
      </c>
      <c r="K70" s="56">
        <v>5283811265</v>
      </c>
      <c r="L70" s="601">
        <v>19.14</v>
      </c>
      <c r="M70" s="601">
        <v>17.07</v>
      </c>
      <c r="N70" s="56">
        <v>7486</v>
      </c>
      <c r="O70" s="566">
        <f t="shared" si="0"/>
        <v>67</v>
      </c>
      <c r="P70" s="566" t="str">
        <f t="shared" si="1"/>
        <v>Jönköping</v>
      </c>
      <c r="Q70" s="602">
        <f t="shared" si="2"/>
        <v>7486</v>
      </c>
    </row>
    <row r="71" spans="1:17" x14ac:dyDescent="0.2">
      <c r="A71" s="595" t="s">
        <v>1149</v>
      </c>
      <c r="B71" s="596" t="s">
        <v>993</v>
      </c>
      <c r="C71" s="439" t="s">
        <v>424</v>
      </c>
      <c r="D71" s="495" t="s">
        <v>424</v>
      </c>
      <c r="E71" s="599">
        <v>7237</v>
      </c>
      <c r="F71" s="599">
        <v>1286253200</v>
      </c>
      <c r="G71" s="122">
        <v>1420795285</v>
      </c>
      <c r="H71" s="122">
        <v>196324</v>
      </c>
      <c r="I71" s="142">
        <v>89.1</v>
      </c>
      <c r="J71" s="56">
        <v>1834165182</v>
      </c>
      <c r="K71" s="56">
        <v>413369897</v>
      </c>
      <c r="L71" s="601">
        <v>19.14</v>
      </c>
      <c r="M71" s="601">
        <v>17.07</v>
      </c>
      <c r="N71" s="56">
        <v>10933</v>
      </c>
      <c r="O71" s="566">
        <f t="shared" si="0"/>
        <v>166</v>
      </c>
      <c r="P71" s="566" t="str">
        <f t="shared" si="1"/>
        <v>Mullsjö</v>
      </c>
      <c r="Q71" s="602">
        <f t="shared" si="2"/>
        <v>10933</v>
      </c>
    </row>
    <row r="72" spans="1:17" x14ac:dyDescent="0.2">
      <c r="A72" s="595" t="s">
        <v>1149</v>
      </c>
      <c r="B72" s="596" t="s">
        <v>1011</v>
      </c>
      <c r="C72" s="439" t="s">
        <v>425</v>
      </c>
      <c r="D72" s="495" t="s">
        <v>425</v>
      </c>
      <c r="E72" s="599">
        <v>30711</v>
      </c>
      <c r="F72" s="599">
        <v>5366692900</v>
      </c>
      <c r="G72" s="122">
        <v>5928048977</v>
      </c>
      <c r="H72" s="122">
        <v>193027</v>
      </c>
      <c r="I72" s="142">
        <v>87.6</v>
      </c>
      <c r="J72" s="56">
        <v>7783480295</v>
      </c>
      <c r="K72" s="56">
        <v>1855431318</v>
      </c>
      <c r="L72" s="601">
        <v>19.14</v>
      </c>
      <c r="M72" s="601">
        <v>17.07</v>
      </c>
      <c r="N72" s="56">
        <v>11564</v>
      </c>
      <c r="O72" s="566">
        <f t="shared" si="0"/>
        <v>187</v>
      </c>
      <c r="P72" s="566" t="str">
        <f t="shared" si="1"/>
        <v>Nässjö</v>
      </c>
      <c r="Q72" s="602">
        <f t="shared" si="2"/>
        <v>11564</v>
      </c>
    </row>
    <row r="73" spans="1:17" x14ac:dyDescent="0.2">
      <c r="A73" s="595" t="s">
        <v>1149</v>
      </c>
      <c r="B73" s="596" t="s">
        <v>1062</v>
      </c>
      <c r="C73" s="439" t="s">
        <v>426</v>
      </c>
      <c r="D73" s="495" t="s">
        <v>426</v>
      </c>
      <c r="E73" s="599">
        <v>11338</v>
      </c>
      <c r="F73" s="599">
        <v>1881659000</v>
      </c>
      <c r="G73" s="122">
        <v>2078480531</v>
      </c>
      <c r="H73" s="122">
        <v>183320</v>
      </c>
      <c r="I73" s="142">
        <v>83.2</v>
      </c>
      <c r="J73" s="56">
        <v>2873533900</v>
      </c>
      <c r="K73" s="56">
        <v>795053369</v>
      </c>
      <c r="L73" s="601">
        <v>19.14</v>
      </c>
      <c r="M73" s="601">
        <v>17.07</v>
      </c>
      <c r="N73" s="56">
        <v>13422</v>
      </c>
      <c r="O73" s="566">
        <f t="shared" si="0"/>
        <v>241</v>
      </c>
      <c r="P73" s="566" t="str">
        <f t="shared" si="1"/>
        <v>Sävsjö</v>
      </c>
      <c r="Q73" s="602">
        <f t="shared" si="2"/>
        <v>13422</v>
      </c>
    </row>
    <row r="74" spans="1:17" x14ac:dyDescent="0.2">
      <c r="A74" s="595" t="s">
        <v>1149</v>
      </c>
      <c r="B74" s="596" t="s">
        <v>1078</v>
      </c>
      <c r="C74" s="439" t="s">
        <v>427</v>
      </c>
      <c r="D74" s="495" t="s">
        <v>427</v>
      </c>
      <c r="E74" s="599">
        <v>18718</v>
      </c>
      <c r="F74" s="599">
        <v>3251703600</v>
      </c>
      <c r="G74" s="122">
        <v>3591831797</v>
      </c>
      <c r="H74" s="122">
        <v>191892</v>
      </c>
      <c r="I74" s="142">
        <v>87.1</v>
      </c>
      <c r="J74" s="56">
        <v>4743941395</v>
      </c>
      <c r="K74" s="56">
        <v>1152109598</v>
      </c>
      <c r="L74" s="601">
        <v>19.14</v>
      </c>
      <c r="M74" s="601">
        <v>17.07</v>
      </c>
      <c r="N74" s="56">
        <v>11781</v>
      </c>
      <c r="O74" s="566">
        <f t="shared" ref="O74:O137" si="3">RANK(N74,$N$9:$N$298,1)</f>
        <v>195</v>
      </c>
      <c r="P74" s="566" t="str">
        <f t="shared" ref="P74:P137" si="4">C74</f>
        <v>Tranås</v>
      </c>
      <c r="Q74" s="602">
        <f t="shared" ref="Q74:Q137" si="5">N74</f>
        <v>11781</v>
      </c>
    </row>
    <row r="75" spans="1:17" x14ac:dyDescent="0.2">
      <c r="A75" s="595" t="s">
        <v>1149</v>
      </c>
      <c r="B75" s="596" t="s">
        <v>1093</v>
      </c>
      <c r="C75" s="439" t="s">
        <v>428</v>
      </c>
      <c r="D75" s="495" t="s">
        <v>428</v>
      </c>
      <c r="E75" s="599">
        <v>13540</v>
      </c>
      <c r="F75" s="599">
        <v>2479549400</v>
      </c>
      <c r="G75" s="122">
        <v>2738910267</v>
      </c>
      <c r="H75" s="122">
        <v>202283</v>
      </c>
      <c r="I75" s="142">
        <v>91.8</v>
      </c>
      <c r="J75" s="56">
        <v>3431614835</v>
      </c>
      <c r="K75" s="56">
        <v>692704568</v>
      </c>
      <c r="L75" s="601">
        <v>19.14</v>
      </c>
      <c r="M75" s="601">
        <v>17.07</v>
      </c>
      <c r="N75" s="56">
        <v>9792</v>
      </c>
      <c r="O75" s="566">
        <f t="shared" si="3"/>
        <v>116</v>
      </c>
      <c r="P75" s="566" t="str">
        <f t="shared" si="4"/>
        <v>Vaggeryd</v>
      </c>
      <c r="Q75" s="602">
        <f t="shared" si="5"/>
        <v>9792</v>
      </c>
    </row>
    <row r="76" spans="1:17" x14ac:dyDescent="0.2">
      <c r="A76" s="595" t="s">
        <v>1149</v>
      </c>
      <c r="B76" s="596" t="s">
        <v>1101</v>
      </c>
      <c r="C76" s="439" t="s">
        <v>429</v>
      </c>
      <c r="D76" s="495" t="s">
        <v>429</v>
      </c>
      <c r="E76" s="599">
        <v>27174</v>
      </c>
      <c r="F76" s="599">
        <v>4916914500</v>
      </c>
      <c r="G76" s="122">
        <v>5431223757</v>
      </c>
      <c r="H76" s="122">
        <v>199868</v>
      </c>
      <c r="I76" s="142">
        <v>90.7</v>
      </c>
      <c r="J76" s="56">
        <v>6887053289</v>
      </c>
      <c r="K76" s="56">
        <v>1455829532</v>
      </c>
      <c r="L76" s="601">
        <v>19.14</v>
      </c>
      <c r="M76" s="601">
        <v>17.07</v>
      </c>
      <c r="N76" s="56">
        <v>10254</v>
      </c>
      <c r="O76" s="566">
        <f t="shared" si="3"/>
        <v>131</v>
      </c>
      <c r="P76" s="566" t="str">
        <f t="shared" si="4"/>
        <v>Vetlanda</v>
      </c>
      <c r="Q76" s="602">
        <f t="shared" si="5"/>
        <v>10254</v>
      </c>
    </row>
    <row r="77" spans="1:17" x14ac:dyDescent="0.2">
      <c r="A77" s="595" t="s">
        <v>1149</v>
      </c>
      <c r="B77" s="596" t="s">
        <v>1110</v>
      </c>
      <c r="C77" s="439" t="s">
        <v>430</v>
      </c>
      <c r="D77" s="495" t="s">
        <v>430</v>
      </c>
      <c r="E77" s="599">
        <v>33840</v>
      </c>
      <c r="F77" s="599">
        <v>6599760600</v>
      </c>
      <c r="G77" s="122">
        <v>7290095559</v>
      </c>
      <c r="H77" s="122">
        <v>215428</v>
      </c>
      <c r="I77" s="142">
        <v>97.8</v>
      </c>
      <c r="J77" s="56">
        <v>8576502660</v>
      </c>
      <c r="K77" s="56">
        <v>1286407101</v>
      </c>
      <c r="L77" s="601">
        <v>19.14</v>
      </c>
      <c r="M77" s="601">
        <v>17.07</v>
      </c>
      <c r="N77" s="56">
        <v>7276</v>
      </c>
      <c r="O77" s="566">
        <f t="shared" si="3"/>
        <v>64</v>
      </c>
      <c r="P77" s="566" t="str">
        <f t="shared" si="4"/>
        <v>Värnamo</v>
      </c>
      <c r="Q77" s="602">
        <f t="shared" si="5"/>
        <v>7276</v>
      </c>
    </row>
    <row r="78" spans="1:17" ht="25.5" x14ac:dyDescent="0.2">
      <c r="A78" s="595" t="s">
        <v>1150</v>
      </c>
      <c r="B78" s="596" t="s">
        <v>851</v>
      </c>
      <c r="C78" s="597" t="s">
        <v>432</v>
      </c>
      <c r="D78" s="598" t="s">
        <v>706</v>
      </c>
      <c r="E78" s="599">
        <v>19780</v>
      </c>
      <c r="F78" s="599">
        <v>3418750100</v>
      </c>
      <c r="G78" s="122">
        <v>3776351360</v>
      </c>
      <c r="H78" s="122">
        <v>190918</v>
      </c>
      <c r="I78" s="142">
        <v>86.6</v>
      </c>
      <c r="J78" s="56">
        <v>5013097595</v>
      </c>
      <c r="K78" s="56">
        <v>1236746235</v>
      </c>
      <c r="L78" s="601">
        <v>19.77</v>
      </c>
      <c r="M78" s="601">
        <v>17.7</v>
      </c>
      <c r="N78" s="56">
        <v>12361</v>
      </c>
      <c r="O78" s="566">
        <f t="shared" si="3"/>
        <v>213</v>
      </c>
      <c r="P78" s="566" t="str">
        <f t="shared" si="4"/>
        <v>Alvesta</v>
      </c>
      <c r="Q78" s="602">
        <f t="shared" si="5"/>
        <v>12361</v>
      </c>
    </row>
    <row r="79" spans="1:17" x14ac:dyDescent="0.2">
      <c r="A79" s="595" t="s">
        <v>1150</v>
      </c>
      <c r="B79" s="596" t="s">
        <v>968</v>
      </c>
      <c r="C79" s="439" t="s">
        <v>433</v>
      </c>
      <c r="D79" s="495" t="s">
        <v>433</v>
      </c>
      <c r="E79" s="599">
        <v>8645</v>
      </c>
      <c r="F79" s="599">
        <v>1337427700</v>
      </c>
      <c r="G79" s="122">
        <v>1477322637</v>
      </c>
      <c r="H79" s="122">
        <v>170888</v>
      </c>
      <c r="I79" s="142">
        <v>77.5</v>
      </c>
      <c r="J79" s="56">
        <v>2191012574</v>
      </c>
      <c r="K79" s="56">
        <v>713689937</v>
      </c>
      <c r="L79" s="601">
        <v>19.77</v>
      </c>
      <c r="M79" s="601">
        <v>17.7</v>
      </c>
      <c r="N79" s="56">
        <v>16321</v>
      </c>
      <c r="O79" s="566">
        <f t="shared" si="3"/>
        <v>286</v>
      </c>
      <c r="P79" s="566" t="str">
        <f t="shared" si="4"/>
        <v>Lessebo</v>
      </c>
      <c r="Q79" s="602">
        <f t="shared" si="5"/>
        <v>16321</v>
      </c>
    </row>
    <row r="80" spans="1:17" x14ac:dyDescent="0.2">
      <c r="A80" s="595" t="s">
        <v>1150</v>
      </c>
      <c r="B80" s="596" t="s">
        <v>974</v>
      </c>
      <c r="C80" s="439" t="s">
        <v>434</v>
      </c>
      <c r="D80" s="495" t="s">
        <v>434</v>
      </c>
      <c r="E80" s="599">
        <v>27949</v>
      </c>
      <c r="F80" s="599">
        <v>5134207600</v>
      </c>
      <c r="G80" s="122">
        <v>5671245715</v>
      </c>
      <c r="H80" s="122">
        <v>202914</v>
      </c>
      <c r="I80" s="142">
        <v>92.1</v>
      </c>
      <c r="J80" s="56">
        <v>7083471420</v>
      </c>
      <c r="K80" s="56">
        <v>1412225705</v>
      </c>
      <c r="L80" s="601">
        <v>19.77</v>
      </c>
      <c r="M80" s="601">
        <v>17.7</v>
      </c>
      <c r="N80" s="56">
        <v>9990</v>
      </c>
      <c r="O80" s="566">
        <f t="shared" si="3"/>
        <v>125</v>
      </c>
      <c r="P80" s="566" t="str">
        <f t="shared" si="4"/>
        <v>Ljungby</v>
      </c>
      <c r="Q80" s="602">
        <f t="shared" si="5"/>
        <v>9990</v>
      </c>
    </row>
    <row r="81" spans="1:17" x14ac:dyDescent="0.2">
      <c r="A81" s="595" t="s">
        <v>1150</v>
      </c>
      <c r="B81" s="596" t="s">
        <v>988</v>
      </c>
      <c r="C81" s="439" t="s">
        <v>435</v>
      </c>
      <c r="D81" s="495" t="s">
        <v>435</v>
      </c>
      <c r="E81" s="599">
        <v>9912</v>
      </c>
      <c r="F81" s="599">
        <v>1632594600</v>
      </c>
      <c r="G81" s="122">
        <v>1803363995</v>
      </c>
      <c r="H81" s="122">
        <v>181937</v>
      </c>
      <c r="I81" s="142">
        <v>82.6</v>
      </c>
      <c r="J81" s="56">
        <v>2512124538</v>
      </c>
      <c r="K81" s="56">
        <v>708760543</v>
      </c>
      <c r="L81" s="601">
        <v>19.77</v>
      </c>
      <c r="M81" s="601">
        <v>17.7</v>
      </c>
      <c r="N81" s="56">
        <v>14137</v>
      </c>
      <c r="O81" s="566">
        <f t="shared" si="3"/>
        <v>262</v>
      </c>
      <c r="P81" s="566" t="str">
        <f t="shared" si="4"/>
        <v>Markaryd</v>
      </c>
      <c r="Q81" s="602">
        <f t="shared" si="5"/>
        <v>14137</v>
      </c>
    </row>
    <row r="82" spans="1:17" x14ac:dyDescent="0.2">
      <c r="A82" s="595" t="s">
        <v>1150</v>
      </c>
      <c r="B82" s="596" t="s">
        <v>1072</v>
      </c>
      <c r="C82" s="439" t="s">
        <v>436</v>
      </c>
      <c r="D82" s="495" t="s">
        <v>436</v>
      </c>
      <c r="E82" s="599">
        <v>12344</v>
      </c>
      <c r="F82" s="599">
        <v>2079015800</v>
      </c>
      <c r="G82" s="122">
        <v>2296480853</v>
      </c>
      <c r="H82" s="122">
        <v>186040</v>
      </c>
      <c r="I82" s="142">
        <v>84.4</v>
      </c>
      <c r="J82" s="56">
        <v>3128497306</v>
      </c>
      <c r="K82" s="56">
        <v>832016453</v>
      </c>
      <c r="L82" s="601">
        <v>19.77</v>
      </c>
      <c r="M82" s="601">
        <v>17.7</v>
      </c>
      <c r="N82" s="56">
        <v>13325</v>
      </c>
      <c r="O82" s="566">
        <f t="shared" si="3"/>
        <v>239</v>
      </c>
      <c r="P82" s="566" t="str">
        <f t="shared" si="4"/>
        <v>Tingsryd</v>
      </c>
      <c r="Q82" s="602">
        <f t="shared" si="5"/>
        <v>13325</v>
      </c>
    </row>
    <row r="83" spans="1:17" x14ac:dyDescent="0.2">
      <c r="A83" s="595" t="s">
        <v>1150</v>
      </c>
      <c r="B83" s="596" t="s">
        <v>1091</v>
      </c>
      <c r="C83" s="439" t="s">
        <v>437</v>
      </c>
      <c r="D83" s="495" t="s">
        <v>437</v>
      </c>
      <c r="E83" s="599">
        <v>9443</v>
      </c>
      <c r="F83" s="599">
        <v>1594278000</v>
      </c>
      <c r="G83" s="122">
        <v>1761039479</v>
      </c>
      <c r="H83" s="122">
        <v>186492</v>
      </c>
      <c r="I83" s="142">
        <v>84.6</v>
      </c>
      <c r="J83" s="56">
        <v>2393259888</v>
      </c>
      <c r="K83" s="56">
        <v>632220409</v>
      </c>
      <c r="L83" s="601">
        <v>19.77</v>
      </c>
      <c r="M83" s="601">
        <v>17.7</v>
      </c>
      <c r="N83" s="56">
        <v>13236</v>
      </c>
      <c r="O83" s="566">
        <f t="shared" si="3"/>
        <v>237</v>
      </c>
      <c r="P83" s="566" t="str">
        <f t="shared" si="4"/>
        <v>Uppvidinge</v>
      </c>
      <c r="Q83" s="602">
        <f t="shared" si="5"/>
        <v>13236</v>
      </c>
    </row>
    <row r="84" spans="1:17" x14ac:dyDescent="0.2">
      <c r="A84" s="595" t="s">
        <v>1150</v>
      </c>
      <c r="B84" s="596" t="s">
        <v>1113</v>
      </c>
      <c r="C84" s="439" t="s">
        <v>438</v>
      </c>
      <c r="D84" s="495" t="s">
        <v>438</v>
      </c>
      <c r="E84" s="599">
        <v>89277</v>
      </c>
      <c r="F84" s="599">
        <v>16879294100</v>
      </c>
      <c r="G84" s="122">
        <v>18644868263</v>
      </c>
      <c r="H84" s="122">
        <v>208843</v>
      </c>
      <c r="I84" s="142">
        <v>94.8</v>
      </c>
      <c r="J84" s="56">
        <v>22626608392</v>
      </c>
      <c r="K84" s="56">
        <v>3981740129</v>
      </c>
      <c r="L84" s="601">
        <v>19.77</v>
      </c>
      <c r="M84" s="601">
        <v>17.7</v>
      </c>
      <c r="N84" s="56">
        <v>8817</v>
      </c>
      <c r="O84" s="566">
        <f t="shared" si="3"/>
        <v>90</v>
      </c>
      <c r="P84" s="566" t="str">
        <f t="shared" si="4"/>
        <v>Växjö</v>
      </c>
      <c r="Q84" s="602">
        <f t="shared" si="5"/>
        <v>8817</v>
      </c>
    </row>
    <row r="85" spans="1:17" x14ac:dyDescent="0.2">
      <c r="A85" s="595" t="s">
        <v>1150</v>
      </c>
      <c r="B85" s="596" t="s">
        <v>1123</v>
      </c>
      <c r="C85" s="439" t="s">
        <v>439</v>
      </c>
      <c r="D85" s="495" t="s">
        <v>439</v>
      </c>
      <c r="E85" s="599">
        <v>16556</v>
      </c>
      <c r="F85" s="599">
        <v>3376047500</v>
      </c>
      <c r="G85" s="122">
        <v>3729182069</v>
      </c>
      <c r="H85" s="122">
        <v>225247</v>
      </c>
      <c r="I85" s="142">
        <v>102.2</v>
      </c>
      <c r="J85" s="56">
        <v>4195998169</v>
      </c>
      <c r="K85" s="56">
        <v>466816100</v>
      </c>
      <c r="L85" s="601">
        <v>19.77</v>
      </c>
      <c r="M85" s="601">
        <v>17.7</v>
      </c>
      <c r="N85" s="56">
        <v>5574</v>
      </c>
      <c r="O85" s="566">
        <f t="shared" si="3"/>
        <v>45</v>
      </c>
      <c r="P85" s="566" t="str">
        <f t="shared" si="4"/>
        <v>Älmhult</v>
      </c>
      <c r="Q85" s="602">
        <f t="shared" si="5"/>
        <v>5574</v>
      </c>
    </row>
    <row r="86" spans="1:17" ht="25.5" x14ac:dyDescent="0.2">
      <c r="A86" s="595" t="s">
        <v>1151</v>
      </c>
      <c r="B86" s="596" t="s">
        <v>866</v>
      </c>
      <c r="C86" s="597" t="s">
        <v>441</v>
      </c>
      <c r="D86" s="598" t="s">
        <v>707</v>
      </c>
      <c r="E86" s="599">
        <v>10860</v>
      </c>
      <c r="F86" s="599">
        <v>1823539600</v>
      </c>
      <c r="G86" s="122">
        <v>2014281842</v>
      </c>
      <c r="H86" s="122">
        <v>185477</v>
      </c>
      <c r="I86" s="142">
        <v>84.2</v>
      </c>
      <c r="J86" s="56">
        <v>2752388265</v>
      </c>
      <c r="K86" s="56">
        <v>738106423</v>
      </c>
      <c r="L86" s="601">
        <v>20.36</v>
      </c>
      <c r="M86" s="601">
        <v>18.29</v>
      </c>
      <c r="N86" s="56">
        <v>13838</v>
      </c>
      <c r="O86" s="566">
        <f t="shared" si="3"/>
        <v>253</v>
      </c>
      <c r="P86" s="566" t="str">
        <f t="shared" si="4"/>
        <v>Borgholm</v>
      </c>
      <c r="Q86" s="602">
        <f t="shared" si="5"/>
        <v>13838</v>
      </c>
    </row>
    <row r="87" spans="1:17" x14ac:dyDescent="0.2">
      <c r="A87" s="595" t="s">
        <v>1151</v>
      </c>
      <c r="B87" s="596" t="s">
        <v>882</v>
      </c>
      <c r="C87" s="439" t="s">
        <v>442</v>
      </c>
      <c r="D87" s="495" t="s">
        <v>442</v>
      </c>
      <c r="E87" s="599">
        <v>9272</v>
      </c>
      <c r="F87" s="599">
        <v>1634514100</v>
      </c>
      <c r="G87" s="122">
        <v>1805484275</v>
      </c>
      <c r="H87" s="122">
        <v>194724</v>
      </c>
      <c r="I87" s="142">
        <v>88.4</v>
      </c>
      <c r="J87" s="56">
        <v>2349921178</v>
      </c>
      <c r="K87" s="56">
        <v>544436903</v>
      </c>
      <c r="L87" s="601">
        <v>20.36</v>
      </c>
      <c r="M87" s="601">
        <v>18.29</v>
      </c>
      <c r="N87" s="56">
        <v>11955</v>
      </c>
      <c r="O87" s="566">
        <f t="shared" si="3"/>
        <v>203</v>
      </c>
      <c r="P87" s="566" t="str">
        <f t="shared" si="4"/>
        <v>Emmaboda</v>
      </c>
      <c r="Q87" s="602">
        <f t="shared" si="5"/>
        <v>11955</v>
      </c>
    </row>
    <row r="88" spans="1:17" x14ac:dyDescent="0.2">
      <c r="A88" s="595" t="s">
        <v>1151</v>
      </c>
      <c r="B88" s="596" t="s">
        <v>924</v>
      </c>
      <c r="C88" s="439" t="s">
        <v>443</v>
      </c>
      <c r="D88" s="495" t="s">
        <v>443</v>
      </c>
      <c r="E88" s="599">
        <v>14405</v>
      </c>
      <c r="F88" s="599">
        <v>2347309500</v>
      </c>
      <c r="G88" s="122">
        <v>2592838074</v>
      </c>
      <c r="H88" s="122">
        <v>179996</v>
      </c>
      <c r="I88" s="142">
        <v>81.7</v>
      </c>
      <c r="J88" s="56">
        <v>3650842814</v>
      </c>
      <c r="K88" s="56">
        <v>1058004740</v>
      </c>
      <c r="L88" s="601">
        <v>20.36</v>
      </c>
      <c r="M88" s="601">
        <v>18.29</v>
      </c>
      <c r="N88" s="56">
        <v>14954</v>
      </c>
      <c r="O88" s="566">
        <f t="shared" si="3"/>
        <v>278</v>
      </c>
      <c r="P88" s="566" t="str">
        <f t="shared" si="4"/>
        <v>Hultsfred</v>
      </c>
      <c r="Q88" s="602">
        <f t="shared" si="5"/>
        <v>14954</v>
      </c>
    </row>
    <row r="89" spans="1:17" x14ac:dyDescent="0.2">
      <c r="A89" s="595" t="s">
        <v>1151</v>
      </c>
      <c r="B89" s="596" t="s">
        <v>933</v>
      </c>
      <c r="C89" s="439" t="s">
        <v>444</v>
      </c>
      <c r="D89" s="495" t="s">
        <v>444</v>
      </c>
      <c r="E89" s="599">
        <v>5951</v>
      </c>
      <c r="F89" s="599">
        <v>920903900</v>
      </c>
      <c r="G89" s="122">
        <v>1017230448</v>
      </c>
      <c r="H89" s="122">
        <v>170934</v>
      </c>
      <c r="I89" s="142">
        <v>77.599999999999994</v>
      </c>
      <c r="J89" s="56">
        <v>1508237805</v>
      </c>
      <c r="K89" s="56">
        <v>491007357</v>
      </c>
      <c r="L89" s="601">
        <v>20.36</v>
      </c>
      <c r="M89" s="601">
        <v>18.29</v>
      </c>
      <c r="N89" s="56">
        <v>16799</v>
      </c>
      <c r="O89" s="566">
        <f t="shared" si="3"/>
        <v>288</v>
      </c>
      <c r="P89" s="566" t="str">
        <f t="shared" si="4"/>
        <v>Högsby</v>
      </c>
      <c r="Q89" s="602">
        <f t="shared" si="5"/>
        <v>16799</v>
      </c>
    </row>
    <row r="90" spans="1:17" x14ac:dyDescent="0.2">
      <c r="A90" s="595" t="s">
        <v>1151</v>
      </c>
      <c r="B90" s="596" t="s">
        <v>940</v>
      </c>
      <c r="C90" s="439" t="s">
        <v>440</v>
      </c>
      <c r="D90" s="495" t="s">
        <v>440</v>
      </c>
      <c r="E90" s="599">
        <v>66298</v>
      </c>
      <c r="F90" s="599">
        <v>12563773000</v>
      </c>
      <c r="G90" s="122">
        <v>13877943656</v>
      </c>
      <c r="H90" s="122">
        <v>209327</v>
      </c>
      <c r="I90" s="142">
        <v>95</v>
      </c>
      <c r="J90" s="56">
        <v>16802747440</v>
      </c>
      <c r="K90" s="56">
        <v>2924803784</v>
      </c>
      <c r="L90" s="601">
        <v>20.36</v>
      </c>
      <c r="M90" s="601">
        <v>18.29</v>
      </c>
      <c r="N90" s="56">
        <v>8982</v>
      </c>
      <c r="O90" s="566">
        <f t="shared" si="3"/>
        <v>95</v>
      </c>
      <c r="P90" s="566" t="str">
        <f t="shared" si="4"/>
        <v>Kalmar</v>
      </c>
      <c r="Q90" s="602">
        <f t="shared" si="5"/>
        <v>8982</v>
      </c>
    </row>
    <row r="91" spans="1:17" x14ac:dyDescent="0.2">
      <c r="A91" s="595" t="s">
        <v>1151</v>
      </c>
      <c r="B91" s="596" t="s">
        <v>997</v>
      </c>
      <c r="C91" s="439" t="s">
        <v>708</v>
      </c>
      <c r="D91" s="495" t="s">
        <v>708</v>
      </c>
      <c r="E91" s="599">
        <v>13237</v>
      </c>
      <c r="F91" s="599">
        <v>2443281700</v>
      </c>
      <c r="G91" s="122">
        <v>2698848966</v>
      </c>
      <c r="H91" s="122">
        <v>203887</v>
      </c>
      <c r="I91" s="142">
        <v>92.5</v>
      </c>
      <c r="J91" s="56">
        <v>3354821682</v>
      </c>
      <c r="K91" s="56">
        <v>655972716</v>
      </c>
      <c r="L91" s="601">
        <v>20.36</v>
      </c>
      <c r="M91" s="601">
        <v>18.29</v>
      </c>
      <c r="N91" s="56">
        <v>10090</v>
      </c>
      <c r="O91" s="566">
        <f t="shared" si="3"/>
        <v>128</v>
      </c>
      <c r="P91" s="566" t="str">
        <f t="shared" si="4"/>
        <v xml:space="preserve">Mönsterås           </v>
      </c>
      <c r="Q91" s="602">
        <f t="shared" si="5"/>
        <v>10090</v>
      </c>
    </row>
    <row r="92" spans="1:17" x14ac:dyDescent="0.2">
      <c r="A92" s="595" t="s">
        <v>1151</v>
      </c>
      <c r="B92" s="596" t="s">
        <v>998</v>
      </c>
      <c r="C92" s="439" t="s">
        <v>446</v>
      </c>
      <c r="D92" s="495" t="s">
        <v>446</v>
      </c>
      <c r="E92" s="599">
        <v>14837</v>
      </c>
      <c r="F92" s="599">
        <v>2757314400</v>
      </c>
      <c r="G92" s="122">
        <v>3045729486</v>
      </c>
      <c r="H92" s="122">
        <v>205279</v>
      </c>
      <c r="I92" s="142">
        <v>93.1</v>
      </c>
      <c r="J92" s="56">
        <v>3760330082</v>
      </c>
      <c r="K92" s="56">
        <v>714600596</v>
      </c>
      <c r="L92" s="601">
        <v>20.36</v>
      </c>
      <c r="M92" s="601">
        <v>18.29</v>
      </c>
      <c r="N92" s="56">
        <v>9806</v>
      </c>
      <c r="O92" s="566">
        <f t="shared" si="3"/>
        <v>117</v>
      </c>
      <c r="P92" s="566" t="str">
        <f t="shared" si="4"/>
        <v>Mörbylånga</v>
      </c>
      <c r="Q92" s="602">
        <f t="shared" si="5"/>
        <v>9806</v>
      </c>
    </row>
    <row r="93" spans="1:17" x14ac:dyDescent="0.2">
      <c r="A93" s="595" t="s">
        <v>1151</v>
      </c>
      <c r="B93" s="596" t="s">
        <v>1007</v>
      </c>
      <c r="C93" s="439" t="s">
        <v>447</v>
      </c>
      <c r="D93" s="495" t="s">
        <v>447</v>
      </c>
      <c r="E93" s="599">
        <v>20123</v>
      </c>
      <c r="F93" s="599">
        <v>3359891200</v>
      </c>
      <c r="G93" s="122">
        <v>3711335820</v>
      </c>
      <c r="H93" s="122">
        <v>184433</v>
      </c>
      <c r="I93" s="142">
        <v>83.7</v>
      </c>
      <c r="J93" s="56">
        <v>5100028458</v>
      </c>
      <c r="K93" s="56">
        <v>1388692638</v>
      </c>
      <c r="L93" s="601">
        <v>20.36</v>
      </c>
      <c r="M93" s="601">
        <v>18.29</v>
      </c>
      <c r="N93" s="56">
        <v>14050</v>
      </c>
      <c r="O93" s="566">
        <f t="shared" si="3"/>
        <v>257</v>
      </c>
      <c r="P93" s="566" t="str">
        <f t="shared" si="4"/>
        <v>Nybro</v>
      </c>
      <c r="Q93" s="602">
        <f t="shared" si="5"/>
        <v>14050</v>
      </c>
    </row>
    <row r="94" spans="1:17" x14ac:dyDescent="0.2">
      <c r="A94" s="595" t="s">
        <v>1151</v>
      </c>
      <c r="B94" s="596" t="s">
        <v>1017</v>
      </c>
      <c r="C94" s="439" t="s">
        <v>448</v>
      </c>
      <c r="D94" s="495" t="s">
        <v>448</v>
      </c>
      <c r="E94" s="599">
        <v>26713</v>
      </c>
      <c r="F94" s="599">
        <v>5501042900</v>
      </c>
      <c r="G94" s="122">
        <v>6076451987</v>
      </c>
      <c r="H94" s="122">
        <v>227472</v>
      </c>
      <c r="I94" s="142">
        <v>103.2</v>
      </c>
      <c r="J94" s="56">
        <v>6770216181</v>
      </c>
      <c r="K94" s="56">
        <v>693764194</v>
      </c>
      <c r="L94" s="601">
        <v>20.36</v>
      </c>
      <c r="M94" s="601">
        <v>18.29</v>
      </c>
      <c r="N94" s="56">
        <v>5288</v>
      </c>
      <c r="O94" s="566">
        <f t="shared" si="3"/>
        <v>43</v>
      </c>
      <c r="P94" s="566" t="str">
        <f t="shared" si="4"/>
        <v>Oskarshamn</v>
      </c>
      <c r="Q94" s="602">
        <f t="shared" si="5"/>
        <v>5288</v>
      </c>
    </row>
    <row r="95" spans="1:17" x14ac:dyDescent="0.2">
      <c r="A95" s="595" t="s">
        <v>1151</v>
      </c>
      <c r="B95" s="596" t="s">
        <v>1076</v>
      </c>
      <c r="C95" s="439" t="s">
        <v>449</v>
      </c>
      <c r="D95" s="495" t="s">
        <v>449</v>
      </c>
      <c r="E95" s="599">
        <v>7006</v>
      </c>
      <c r="F95" s="599">
        <v>1180895000</v>
      </c>
      <c r="G95" s="122">
        <v>1304416617</v>
      </c>
      <c r="H95" s="122">
        <v>186186</v>
      </c>
      <c r="I95" s="142">
        <v>84.5</v>
      </c>
      <c r="J95" s="56">
        <v>1775619907</v>
      </c>
      <c r="K95" s="56">
        <v>471203290</v>
      </c>
      <c r="L95" s="601">
        <v>20.36</v>
      </c>
      <c r="M95" s="601">
        <v>18.29</v>
      </c>
      <c r="N95" s="56">
        <v>13694</v>
      </c>
      <c r="O95" s="566">
        <f t="shared" si="3"/>
        <v>248</v>
      </c>
      <c r="P95" s="566" t="str">
        <f t="shared" si="4"/>
        <v>Torsås</v>
      </c>
      <c r="Q95" s="602">
        <f t="shared" si="5"/>
        <v>13694</v>
      </c>
    </row>
    <row r="96" spans="1:17" x14ac:dyDescent="0.2">
      <c r="A96" s="595" t="s">
        <v>1151</v>
      </c>
      <c r="B96" s="596" t="s">
        <v>1103</v>
      </c>
      <c r="C96" s="439" t="s">
        <v>450</v>
      </c>
      <c r="D96" s="495" t="s">
        <v>450</v>
      </c>
      <c r="E96" s="599">
        <v>15594</v>
      </c>
      <c r="F96" s="599">
        <v>2779867200</v>
      </c>
      <c r="G96" s="122">
        <v>3070641309</v>
      </c>
      <c r="H96" s="122">
        <v>196912</v>
      </c>
      <c r="I96" s="142">
        <v>89.3</v>
      </c>
      <c r="J96" s="56">
        <v>3952186244</v>
      </c>
      <c r="K96" s="56">
        <v>881544935</v>
      </c>
      <c r="L96" s="601">
        <v>20.36</v>
      </c>
      <c r="M96" s="601">
        <v>18.29</v>
      </c>
      <c r="N96" s="56">
        <v>11510</v>
      </c>
      <c r="O96" s="566">
        <f t="shared" si="3"/>
        <v>185</v>
      </c>
      <c r="P96" s="566" t="str">
        <f t="shared" si="4"/>
        <v>Vimmerby</v>
      </c>
      <c r="Q96" s="602">
        <f t="shared" si="5"/>
        <v>11510</v>
      </c>
    </row>
    <row r="97" spans="1:17" x14ac:dyDescent="0.2">
      <c r="A97" s="595" t="s">
        <v>1151</v>
      </c>
      <c r="B97" s="596" t="s">
        <v>1111</v>
      </c>
      <c r="C97" s="439" t="s">
        <v>451</v>
      </c>
      <c r="D97" s="495" t="s">
        <v>451</v>
      </c>
      <c r="E97" s="599">
        <v>36290</v>
      </c>
      <c r="F97" s="599">
        <v>6579786000</v>
      </c>
      <c r="G97" s="122">
        <v>7268031616</v>
      </c>
      <c r="H97" s="122">
        <v>200276</v>
      </c>
      <c r="I97" s="142">
        <v>90.9</v>
      </c>
      <c r="J97" s="56">
        <v>9197437398</v>
      </c>
      <c r="K97" s="56">
        <v>1929405782</v>
      </c>
      <c r="L97" s="601">
        <v>20.36</v>
      </c>
      <c r="M97" s="601">
        <v>18.29</v>
      </c>
      <c r="N97" s="56">
        <v>10825</v>
      </c>
      <c r="O97" s="566">
        <f t="shared" si="3"/>
        <v>160</v>
      </c>
      <c r="P97" s="566" t="str">
        <f t="shared" si="4"/>
        <v>Västervik</v>
      </c>
      <c r="Q97" s="602">
        <f t="shared" si="5"/>
        <v>10825</v>
      </c>
    </row>
    <row r="98" spans="1:17" ht="25.5" x14ac:dyDescent="0.2">
      <c r="A98" s="595" t="s">
        <v>1152</v>
      </c>
      <c r="B98" s="596" t="s">
        <v>900</v>
      </c>
      <c r="C98" s="597" t="s">
        <v>453</v>
      </c>
      <c r="D98" s="598" t="s">
        <v>709</v>
      </c>
      <c r="E98" s="599">
        <v>57834</v>
      </c>
      <c r="F98" s="599">
        <v>10136705000</v>
      </c>
      <c r="G98" s="122">
        <v>11197004343</v>
      </c>
      <c r="H98" s="122">
        <v>193606</v>
      </c>
      <c r="I98" s="142">
        <v>87.8</v>
      </c>
      <c r="J98" s="56">
        <v>14657608004</v>
      </c>
      <c r="K98" s="56">
        <v>3460603661</v>
      </c>
      <c r="L98" s="601">
        <v>19.600000000000001</v>
      </c>
      <c r="M98" s="601">
        <v>17.54</v>
      </c>
      <c r="N98" s="56">
        <v>11728</v>
      </c>
      <c r="O98" s="566">
        <f t="shared" si="3"/>
        <v>192</v>
      </c>
      <c r="P98" s="566" t="str">
        <f t="shared" si="4"/>
        <v>Gotland</v>
      </c>
      <c r="Q98" s="602">
        <f t="shared" si="5"/>
        <v>11728</v>
      </c>
    </row>
    <row r="99" spans="1:17" ht="25.5" x14ac:dyDescent="0.2">
      <c r="A99" s="595" t="s">
        <v>1153</v>
      </c>
      <c r="B99" s="596" t="s">
        <v>942</v>
      </c>
      <c r="C99" s="597" t="s">
        <v>455</v>
      </c>
      <c r="D99" s="598" t="s">
        <v>710</v>
      </c>
      <c r="E99" s="599">
        <v>32041</v>
      </c>
      <c r="F99" s="599">
        <v>5873848600</v>
      </c>
      <c r="G99" s="122">
        <v>6488253164</v>
      </c>
      <c r="H99" s="122">
        <v>202498</v>
      </c>
      <c r="I99" s="142">
        <v>91.9</v>
      </c>
      <c r="J99" s="56">
        <v>8120559153</v>
      </c>
      <c r="K99" s="56">
        <v>1632305989</v>
      </c>
      <c r="L99" s="601">
        <v>19.559999999999999</v>
      </c>
      <c r="M99" s="601">
        <v>17.489999999999998</v>
      </c>
      <c r="N99" s="56">
        <v>9965</v>
      </c>
      <c r="O99" s="566">
        <f t="shared" si="3"/>
        <v>124</v>
      </c>
      <c r="P99" s="566" t="str">
        <f t="shared" si="4"/>
        <v>Karlshamn</v>
      </c>
      <c r="Q99" s="602">
        <f t="shared" si="5"/>
        <v>9965</v>
      </c>
    </row>
    <row r="100" spans="1:17" x14ac:dyDescent="0.2">
      <c r="A100" s="595" t="s">
        <v>1153</v>
      </c>
      <c r="B100" s="596" t="s">
        <v>944</v>
      </c>
      <c r="C100" s="439" t="s">
        <v>456</v>
      </c>
      <c r="D100" s="495" t="s">
        <v>456</v>
      </c>
      <c r="E100" s="599">
        <v>66157</v>
      </c>
      <c r="F100" s="599">
        <v>12283967100</v>
      </c>
      <c r="G100" s="122">
        <v>13568870059</v>
      </c>
      <c r="H100" s="122">
        <v>205101</v>
      </c>
      <c r="I100" s="142">
        <v>93.1</v>
      </c>
      <c r="J100" s="56">
        <v>16767012012</v>
      </c>
      <c r="K100" s="56">
        <v>3198141953</v>
      </c>
      <c r="L100" s="601">
        <v>19.559999999999999</v>
      </c>
      <c r="M100" s="601">
        <v>17.489999999999998</v>
      </c>
      <c r="N100" s="56">
        <v>9456</v>
      </c>
      <c r="O100" s="566">
        <f t="shared" si="3"/>
        <v>108</v>
      </c>
      <c r="P100" s="566" t="str">
        <f t="shared" si="4"/>
        <v>Karlskrona</v>
      </c>
      <c r="Q100" s="602">
        <f t="shared" si="5"/>
        <v>9456</v>
      </c>
    </row>
    <row r="101" spans="1:17" x14ac:dyDescent="0.2">
      <c r="A101" s="595" t="s">
        <v>1153</v>
      </c>
      <c r="B101" s="596" t="s">
        <v>1013</v>
      </c>
      <c r="C101" s="439" t="s">
        <v>457</v>
      </c>
      <c r="D101" s="495" t="s">
        <v>457</v>
      </c>
      <c r="E101" s="599">
        <v>13338</v>
      </c>
      <c r="F101" s="599">
        <v>2381911900</v>
      </c>
      <c r="G101" s="122">
        <v>2631059885</v>
      </c>
      <c r="H101" s="122">
        <v>197260</v>
      </c>
      <c r="I101" s="142">
        <v>89.5</v>
      </c>
      <c r="J101" s="56">
        <v>3380419400</v>
      </c>
      <c r="K101" s="56">
        <v>749359515</v>
      </c>
      <c r="L101" s="601">
        <v>19.559999999999999</v>
      </c>
      <c r="M101" s="601">
        <v>17.489999999999998</v>
      </c>
      <c r="N101" s="56">
        <v>10989</v>
      </c>
      <c r="O101" s="566">
        <f t="shared" si="3"/>
        <v>167</v>
      </c>
      <c r="P101" s="566" t="str">
        <f t="shared" si="4"/>
        <v>Olofström</v>
      </c>
      <c r="Q101" s="602">
        <f t="shared" si="5"/>
        <v>10989</v>
      </c>
    </row>
    <row r="102" spans="1:17" x14ac:dyDescent="0.2">
      <c r="A102" s="595" t="s">
        <v>1153</v>
      </c>
      <c r="B102" s="596" t="s">
        <v>1026</v>
      </c>
      <c r="C102" s="439" t="s">
        <v>458</v>
      </c>
      <c r="D102" s="495" t="s">
        <v>458</v>
      </c>
      <c r="E102" s="599">
        <v>28933</v>
      </c>
      <c r="F102" s="599">
        <v>4955330600</v>
      </c>
      <c r="G102" s="122">
        <v>5473658181</v>
      </c>
      <c r="H102" s="122">
        <v>189184</v>
      </c>
      <c r="I102" s="142">
        <v>85.8</v>
      </c>
      <c r="J102" s="56">
        <v>7332859086</v>
      </c>
      <c r="K102" s="56">
        <v>1859200905</v>
      </c>
      <c r="L102" s="601">
        <v>19.559999999999999</v>
      </c>
      <c r="M102" s="601">
        <v>17.489999999999998</v>
      </c>
      <c r="N102" s="56">
        <v>12569</v>
      </c>
      <c r="O102" s="566">
        <f t="shared" si="3"/>
        <v>220</v>
      </c>
      <c r="P102" s="566" t="str">
        <f t="shared" si="4"/>
        <v>Ronneby</v>
      </c>
      <c r="Q102" s="602">
        <f t="shared" si="5"/>
        <v>12569</v>
      </c>
    </row>
    <row r="103" spans="1:17" x14ac:dyDescent="0.2">
      <c r="A103" s="595" t="s">
        <v>1153</v>
      </c>
      <c r="B103" s="596" t="s">
        <v>1066</v>
      </c>
      <c r="C103" s="439" t="s">
        <v>459</v>
      </c>
      <c r="D103" s="495" t="s">
        <v>459</v>
      </c>
      <c r="E103" s="599">
        <v>17420</v>
      </c>
      <c r="F103" s="599">
        <v>3107732300</v>
      </c>
      <c r="G103" s="122">
        <v>3432801099</v>
      </c>
      <c r="H103" s="122">
        <v>197061</v>
      </c>
      <c r="I103" s="142">
        <v>89.4</v>
      </c>
      <c r="J103" s="56">
        <v>4414972705</v>
      </c>
      <c r="K103" s="56">
        <v>982171606</v>
      </c>
      <c r="L103" s="601">
        <v>19.559999999999999</v>
      </c>
      <c r="M103" s="601">
        <v>17.489999999999998</v>
      </c>
      <c r="N103" s="56">
        <v>11028</v>
      </c>
      <c r="O103" s="566">
        <f t="shared" si="3"/>
        <v>169</v>
      </c>
      <c r="P103" s="566" t="str">
        <f t="shared" si="4"/>
        <v>Sölvesborg</v>
      </c>
      <c r="Q103" s="602">
        <f t="shared" si="5"/>
        <v>11028</v>
      </c>
    </row>
    <row r="104" spans="1:17" ht="25.5" x14ac:dyDescent="0.2">
      <c r="A104" s="595" t="s">
        <v>1154</v>
      </c>
      <c r="B104" s="596" t="s">
        <v>862</v>
      </c>
      <c r="C104" s="597" t="s">
        <v>461</v>
      </c>
      <c r="D104" s="598" t="s">
        <v>711</v>
      </c>
      <c r="E104" s="599">
        <v>15141</v>
      </c>
      <c r="F104" s="599">
        <v>2488126000</v>
      </c>
      <c r="G104" s="122">
        <v>2748383980</v>
      </c>
      <c r="H104" s="122">
        <v>181519</v>
      </c>
      <c r="I104" s="142">
        <v>82.4</v>
      </c>
      <c r="J104" s="56">
        <v>3837376678</v>
      </c>
      <c r="K104" s="56">
        <v>1088992698</v>
      </c>
      <c r="L104" s="601">
        <v>19.7</v>
      </c>
      <c r="M104" s="601">
        <v>17.63</v>
      </c>
      <c r="N104" s="56">
        <v>14169</v>
      </c>
      <c r="O104" s="566">
        <f t="shared" si="3"/>
        <v>263</v>
      </c>
      <c r="P104" s="566" t="str">
        <f t="shared" si="4"/>
        <v>Bjuv</v>
      </c>
      <c r="Q104" s="602">
        <f t="shared" si="5"/>
        <v>14169</v>
      </c>
    </row>
    <row r="105" spans="1:17" x14ac:dyDescent="0.2">
      <c r="A105" s="595" t="s">
        <v>1154</v>
      </c>
      <c r="B105" s="596" t="s">
        <v>871</v>
      </c>
      <c r="C105" s="439" t="s">
        <v>462</v>
      </c>
      <c r="D105" s="495" t="s">
        <v>462</v>
      </c>
      <c r="E105" s="599">
        <v>12572</v>
      </c>
      <c r="F105" s="599">
        <v>2209613900</v>
      </c>
      <c r="G105" s="122">
        <v>2440739514</v>
      </c>
      <c r="H105" s="122">
        <v>194141</v>
      </c>
      <c r="I105" s="142">
        <v>88.1</v>
      </c>
      <c r="J105" s="56">
        <v>3186282253</v>
      </c>
      <c r="K105" s="56">
        <v>745542739</v>
      </c>
      <c r="L105" s="601">
        <v>19.7</v>
      </c>
      <c r="M105" s="601">
        <v>17.63</v>
      </c>
      <c r="N105" s="56">
        <v>11682</v>
      </c>
      <c r="O105" s="566">
        <f t="shared" si="3"/>
        <v>191</v>
      </c>
      <c r="P105" s="566" t="str">
        <f t="shared" si="4"/>
        <v>Bromölla</v>
      </c>
      <c r="Q105" s="602">
        <f t="shared" si="5"/>
        <v>11682</v>
      </c>
    </row>
    <row r="106" spans="1:17" x14ac:dyDescent="0.2">
      <c r="A106" s="595" t="s">
        <v>1154</v>
      </c>
      <c r="B106" s="596" t="s">
        <v>873</v>
      </c>
      <c r="C106" s="439" t="s">
        <v>463</v>
      </c>
      <c r="D106" s="495" t="s">
        <v>463</v>
      </c>
      <c r="E106" s="599">
        <v>17635</v>
      </c>
      <c r="F106" s="599">
        <v>2965663300</v>
      </c>
      <c r="G106" s="122">
        <v>3275871681</v>
      </c>
      <c r="H106" s="122">
        <v>185760</v>
      </c>
      <c r="I106" s="142">
        <v>84.3</v>
      </c>
      <c r="J106" s="56">
        <v>4469462896</v>
      </c>
      <c r="K106" s="56">
        <v>1193591215</v>
      </c>
      <c r="L106" s="601">
        <v>19.7</v>
      </c>
      <c r="M106" s="601">
        <v>17.63</v>
      </c>
      <c r="N106" s="56">
        <v>13334</v>
      </c>
      <c r="O106" s="566">
        <f t="shared" si="3"/>
        <v>240</v>
      </c>
      <c r="P106" s="566" t="str">
        <f t="shared" si="4"/>
        <v>Burlöv</v>
      </c>
      <c r="Q106" s="602">
        <f t="shared" si="5"/>
        <v>13334</v>
      </c>
    </row>
    <row r="107" spans="1:17" x14ac:dyDescent="0.2">
      <c r="A107" s="595" t="s">
        <v>1154</v>
      </c>
      <c r="B107" s="596" t="s">
        <v>874</v>
      </c>
      <c r="C107" s="439" t="s">
        <v>464</v>
      </c>
      <c r="D107" s="495" t="s">
        <v>464</v>
      </c>
      <c r="E107" s="599">
        <v>14564</v>
      </c>
      <c r="F107" s="599">
        <v>2948473100</v>
      </c>
      <c r="G107" s="122">
        <v>3256883386</v>
      </c>
      <c r="H107" s="122">
        <v>223626</v>
      </c>
      <c r="I107" s="142">
        <v>101.5</v>
      </c>
      <c r="J107" s="56">
        <v>3691140211</v>
      </c>
      <c r="K107" s="56">
        <v>434256825</v>
      </c>
      <c r="L107" s="601">
        <v>19.7</v>
      </c>
      <c r="M107" s="601">
        <v>17.63</v>
      </c>
      <c r="N107" s="56">
        <v>5874</v>
      </c>
      <c r="O107" s="566">
        <f t="shared" si="3"/>
        <v>47</v>
      </c>
      <c r="P107" s="566" t="str">
        <f t="shared" si="4"/>
        <v>Båstad</v>
      </c>
      <c r="Q107" s="602">
        <f t="shared" si="5"/>
        <v>5874</v>
      </c>
    </row>
    <row r="108" spans="1:17" x14ac:dyDescent="0.2">
      <c r="A108" s="595" t="s">
        <v>1154</v>
      </c>
      <c r="B108" s="596" t="s">
        <v>885</v>
      </c>
      <c r="C108" s="439" t="s">
        <v>465</v>
      </c>
      <c r="D108" s="495" t="s">
        <v>465</v>
      </c>
      <c r="E108" s="599">
        <v>32807</v>
      </c>
      <c r="F108" s="599">
        <v>5972270100</v>
      </c>
      <c r="G108" s="122">
        <v>6596969552</v>
      </c>
      <c r="H108" s="122">
        <v>201084</v>
      </c>
      <c r="I108" s="142">
        <v>91.2</v>
      </c>
      <c r="J108" s="56">
        <v>8314696299</v>
      </c>
      <c r="K108" s="56">
        <v>1717726747</v>
      </c>
      <c r="L108" s="601">
        <v>19.7</v>
      </c>
      <c r="M108" s="601">
        <v>17.63</v>
      </c>
      <c r="N108" s="56">
        <v>10315</v>
      </c>
      <c r="O108" s="566">
        <f t="shared" si="3"/>
        <v>133</v>
      </c>
      <c r="P108" s="566" t="str">
        <f t="shared" si="4"/>
        <v>Eslöv</v>
      </c>
      <c r="Q108" s="602">
        <f t="shared" si="5"/>
        <v>10315</v>
      </c>
    </row>
    <row r="109" spans="1:17" x14ac:dyDescent="0.2">
      <c r="A109" s="595" t="s">
        <v>1154</v>
      </c>
      <c r="B109" s="596" t="s">
        <v>918</v>
      </c>
      <c r="C109" s="439" t="s">
        <v>466</v>
      </c>
      <c r="D109" s="495" t="s">
        <v>466</v>
      </c>
      <c r="E109" s="599">
        <v>139938</v>
      </c>
      <c r="F109" s="599">
        <v>26656416400</v>
      </c>
      <c r="G109" s="122">
        <v>29444677555</v>
      </c>
      <c r="H109" s="122">
        <v>210412</v>
      </c>
      <c r="I109" s="142">
        <v>95.5</v>
      </c>
      <c r="J109" s="56">
        <v>35466271550</v>
      </c>
      <c r="K109" s="56">
        <v>6021593995</v>
      </c>
      <c r="L109" s="601">
        <v>19.7</v>
      </c>
      <c r="M109" s="601">
        <v>17.63</v>
      </c>
      <c r="N109" s="56">
        <v>8477</v>
      </c>
      <c r="O109" s="566">
        <f t="shared" si="3"/>
        <v>84</v>
      </c>
      <c r="P109" s="566" t="str">
        <f t="shared" si="4"/>
        <v>Helsingborg</v>
      </c>
      <c r="Q109" s="602">
        <f t="shared" si="5"/>
        <v>8477</v>
      </c>
    </row>
    <row r="110" spans="1:17" x14ac:dyDescent="0.2">
      <c r="A110" s="595" t="s">
        <v>1154</v>
      </c>
      <c r="B110" s="596" t="s">
        <v>931</v>
      </c>
      <c r="C110" s="439" t="s">
        <v>467</v>
      </c>
      <c r="D110" s="495" t="s">
        <v>467</v>
      </c>
      <c r="E110" s="599">
        <v>51385</v>
      </c>
      <c r="F110" s="599">
        <v>8939536100</v>
      </c>
      <c r="G110" s="122">
        <v>9874611576</v>
      </c>
      <c r="H110" s="122">
        <v>192169</v>
      </c>
      <c r="I110" s="142">
        <v>87.2</v>
      </c>
      <c r="J110" s="56">
        <v>13023155709</v>
      </c>
      <c r="K110" s="56">
        <v>3148544133</v>
      </c>
      <c r="L110" s="601">
        <v>19.7</v>
      </c>
      <c r="M110" s="601">
        <v>17.63</v>
      </c>
      <c r="N110" s="56">
        <v>12071</v>
      </c>
      <c r="O110" s="566">
        <f t="shared" si="3"/>
        <v>209</v>
      </c>
      <c r="P110" s="566" t="str">
        <f t="shared" si="4"/>
        <v>Hässleholm</v>
      </c>
      <c r="Q110" s="602">
        <f t="shared" si="5"/>
        <v>12071</v>
      </c>
    </row>
    <row r="111" spans="1:17" x14ac:dyDescent="0.2">
      <c r="A111" s="595" t="s">
        <v>1154</v>
      </c>
      <c r="B111" s="596" t="s">
        <v>932</v>
      </c>
      <c r="C111" s="439" t="s">
        <v>712</v>
      </c>
      <c r="D111" s="495" t="s">
        <v>712</v>
      </c>
      <c r="E111" s="599">
        <v>25797</v>
      </c>
      <c r="F111" s="599">
        <v>5404387000</v>
      </c>
      <c r="G111" s="122">
        <v>5969685880</v>
      </c>
      <c r="H111" s="122">
        <v>231410</v>
      </c>
      <c r="I111" s="142">
        <v>105</v>
      </c>
      <c r="J111" s="56">
        <v>6538062622</v>
      </c>
      <c r="K111" s="56">
        <v>568376742</v>
      </c>
      <c r="L111" s="601">
        <v>19.7</v>
      </c>
      <c r="M111" s="601">
        <v>17.63</v>
      </c>
      <c r="N111" s="56">
        <v>4340</v>
      </c>
      <c r="O111" s="566">
        <f t="shared" si="3"/>
        <v>35</v>
      </c>
      <c r="P111" s="566" t="str">
        <f t="shared" si="4"/>
        <v xml:space="preserve">Höganäs             </v>
      </c>
      <c r="Q111" s="602">
        <f t="shared" si="5"/>
        <v>4340</v>
      </c>
    </row>
    <row r="112" spans="1:17" x14ac:dyDescent="0.2">
      <c r="A112" s="595" t="s">
        <v>1154</v>
      </c>
      <c r="B112" s="596" t="s">
        <v>934</v>
      </c>
      <c r="C112" s="439" t="s">
        <v>469</v>
      </c>
      <c r="D112" s="495" t="s">
        <v>469</v>
      </c>
      <c r="E112" s="599">
        <v>15261</v>
      </c>
      <c r="F112" s="599">
        <v>2683858600</v>
      </c>
      <c r="G112" s="122">
        <v>2964590210</v>
      </c>
      <c r="H112" s="122">
        <v>194259</v>
      </c>
      <c r="I112" s="142">
        <v>88.1</v>
      </c>
      <c r="J112" s="56">
        <v>3867789808</v>
      </c>
      <c r="K112" s="56">
        <v>903199598</v>
      </c>
      <c r="L112" s="601">
        <v>19.7</v>
      </c>
      <c r="M112" s="601">
        <v>17.63</v>
      </c>
      <c r="N112" s="56">
        <v>11659</v>
      </c>
      <c r="O112" s="566">
        <f t="shared" si="3"/>
        <v>190</v>
      </c>
      <c r="P112" s="566" t="str">
        <f t="shared" si="4"/>
        <v>Hörby</v>
      </c>
      <c r="Q112" s="602">
        <f t="shared" si="5"/>
        <v>11659</v>
      </c>
    </row>
    <row r="113" spans="1:17" x14ac:dyDescent="0.2">
      <c r="A113" s="595" t="s">
        <v>1154</v>
      </c>
      <c r="B113" s="596" t="s">
        <v>935</v>
      </c>
      <c r="C113" s="439" t="s">
        <v>470</v>
      </c>
      <c r="D113" s="495" t="s">
        <v>470</v>
      </c>
      <c r="E113" s="599">
        <v>16166</v>
      </c>
      <c r="F113" s="599">
        <v>3004217900</v>
      </c>
      <c r="G113" s="122">
        <v>3318459092</v>
      </c>
      <c r="H113" s="122">
        <v>205274</v>
      </c>
      <c r="I113" s="142">
        <v>93.1</v>
      </c>
      <c r="J113" s="56">
        <v>4097155497</v>
      </c>
      <c r="K113" s="56">
        <v>778696405</v>
      </c>
      <c r="L113" s="601">
        <v>19.7</v>
      </c>
      <c r="M113" s="601">
        <v>17.63</v>
      </c>
      <c r="N113" s="56">
        <v>9489</v>
      </c>
      <c r="O113" s="566">
        <f t="shared" si="3"/>
        <v>109</v>
      </c>
      <c r="P113" s="566" t="str">
        <f t="shared" si="4"/>
        <v>Höör</v>
      </c>
      <c r="Q113" s="602">
        <f t="shared" si="5"/>
        <v>9489</v>
      </c>
    </row>
    <row r="114" spans="1:17" x14ac:dyDescent="0.2">
      <c r="A114" s="595" t="s">
        <v>1154</v>
      </c>
      <c r="B114" s="596" t="s">
        <v>950</v>
      </c>
      <c r="C114" s="439" t="s">
        <v>471</v>
      </c>
      <c r="D114" s="495" t="s">
        <v>471</v>
      </c>
      <c r="E114" s="599">
        <v>17086</v>
      </c>
      <c r="F114" s="599">
        <v>2822862700</v>
      </c>
      <c r="G114" s="122">
        <v>3118134138</v>
      </c>
      <c r="H114" s="122">
        <v>182496</v>
      </c>
      <c r="I114" s="142">
        <v>82.8</v>
      </c>
      <c r="J114" s="56">
        <v>4330322827</v>
      </c>
      <c r="K114" s="56">
        <v>1212188689</v>
      </c>
      <c r="L114" s="601">
        <v>19.7</v>
      </c>
      <c r="M114" s="601">
        <v>17.63</v>
      </c>
      <c r="N114" s="56">
        <v>13976</v>
      </c>
      <c r="O114" s="566">
        <f t="shared" si="3"/>
        <v>255</v>
      </c>
      <c r="P114" s="566" t="str">
        <f t="shared" si="4"/>
        <v>Klippan</v>
      </c>
      <c r="Q114" s="602">
        <f t="shared" si="5"/>
        <v>13976</v>
      </c>
    </row>
    <row r="115" spans="1:17" x14ac:dyDescent="0.2">
      <c r="A115" s="595" t="s">
        <v>1154</v>
      </c>
      <c r="B115" s="596" t="s">
        <v>953</v>
      </c>
      <c r="C115" s="439" t="s">
        <v>472</v>
      </c>
      <c r="D115" s="495" t="s">
        <v>472</v>
      </c>
      <c r="E115" s="599">
        <v>82969</v>
      </c>
      <c r="F115" s="599">
        <v>14993130800</v>
      </c>
      <c r="G115" s="122">
        <v>16561412282</v>
      </c>
      <c r="H115" s="122">
        <v>199610</v>
      </c>
      <c r="I115" s="142">
        <v>90.6</v>
      </c>
      <c r="J115" s="56">
        <v>21027891525</v>
      </c>
      <c r="K115" s="56">
        <v>4466479243</v>
      </c>
      <c r="L115" s="601">
        <v>19.7</v>
      </c>
      <c r="M115" s="601">
        <v>17.63</v>
      </c>
      <c r="N115" s="56">
        <v>10605</v>
      </c>
      <c r="O115" s="566">
        <f t="shared" si="3"/>
        <v>142</v>
      </c>
      <c r="P115" s="566" t="str">
        <f t="shared" si="4"/>
        <v>Kristianstad</v>
      </c>
      <c r="Q115" s="602">
        <f t="shared" si="5"/>
        <v>10605</v>
      </c>
    </row>
    <row r="116" spans="1:17" x14ac:dyDescent="0.2">
      <c r="A116" s="595" t="s">
        <v>1154</v>
      </c>
      <c r="B116" s="596" t="s">
        <v>960</v>
      </c>
      <c r="C116" s="439" t="s">
        <v>473</v>
      </c>
      <c r="D116" s="495" t="s">
        <v>473</v>
      </c>
      <c r="E116" s="599">
        <v>30476</v>
      </c>
      <c r="F116" s="599">
        <v>6419693400</v>
      </c>
      <c r="G116" s="122">
        <v>7091193330</v>
      </c>
      <c r="H116" s="122">
        <v>232681</v>
      </c>
      <c r="I116" s="142">
        <v>105.6</v>
      </c>
      <c r="J116" s="56">
        <v>7723921249</v>
      </c>
      <c r="K116" s="56">
        <v>632727919</v>
      </c>
      <c r="L116" s="601">
        <v>19.7</v>
      </c>
      <c r="M116" s="601">
        <v>17.63</v>
      </c>
      <c r="N116" s="56">
        <v>4090</v>
      </c>
      <c r="O116" s="566">
        <f t="shared" si="3"/>
        <v>33</v>
      </c>
      <c r="P116" s="566" t="str">
        <f t="shared" si="4"/>
        <v>Kävlinge</v>
      </c>
      <c r="Q116" s="602">
        <f t="shared" si="5"/>
        <v>4090</v>
      </c>
    </row>
    <row r="117" spans="1:17" x14ac:dyDescent="0.2">
      <c r="A117" s="595" t="s">
        <v>1154</v>
      </c>
      <c r="B117" s="596" t="s">
        <v>963</v>
      </c>
      <c r="C117" s="439" t="s">
        <v>474</v>
      </c>
      <c r="D117" s="495" t="s">
        <v>474</v>
      </c>
      <c r="E117" s="599">
        <v>44447</v>
      </c>
      <c r="F117" s="599">
        <v>7388219100</v>
      </c>
      <c r="G117" s="122">
        <v>8161026818</v>
      </c>
      <c r="H117" s="122">
        <v>183613</v>
      </c>
      <c r="I117" s="142">
        <v>83.3</v>
      </c>
      <c r="J117" s="56">
        <v>11264769909</v>
      </c>
      <c r="K117" s="56">
        <v>3103743091</v>
      </c>
      <c r="L117" s="601">
        <v>19.7</v>
      </c>
      <c r="M117" s="601">
        <v>17.63</v>
      </c>
      <c r="N117" s="56">
        <v>13757</v>
      </c>
      <c r="O117" s="566">
        <f t="shared" si="3"/>
        <v>250</v>
      </c>
      <c r="P117" s="566" t="str">
        <f t="shared" si="4"/>
        <v>Landskrona</v>
      </c>
      <c r="Q117" s="602">
        <f t="shared" si="5"/>
        <v>13757</v>
      </c>
    </row>
    <row r="118" spans="1:17" x14ac:dyDescent="0.2">
      <c r="A118" s="595" t="s">
        <v>1154</v>
      </c>
      <c r="B118" s="596" t="s">
        <v>977</v>
      </c>
      <c r="C118" s="439" t="s">
        <v>475</v>
      </c>
      <c r="D118" s="495" t="s">
        <v>475</v>
      </c>
      <c r="E118" s="599">
        <v>23858</v>
      </c>
      <c r="F118" s="599">
        <v>5981056700</v>
      </c>
      <c r="G118" s="122">
        <v>6606675231</v>
      </c>
      <c r="H118" s="122">
        <v>276917</v>
      </c>
      <c r="I118" s="142">
        <v>125.7</v>
      </c>
      <c r="J118" s="56">
        <v>6046637130</v>
      </c>
      <c r="K118" s="56">
        <v>-560038101</v>
      </c>
      <c r="L118" s="601">
        <v>19.7</v>
      </c>
      <c r="M118" s="601">
        <v>17.63</v>
      </c>
      <c r="N118" s="56">
        <v>-4138</v>
      </c>
      <c r="O118" s="566">
        <f t="shared" si="3"/>
        <v>8</v>
      </c>
      <c r="P118" s="566" t="str">
        <f t="shared" si="4"/>
        <v>Lomma</v>
      </c>
      <c r="Q118" s="602">
        <f t="shared" si="5"/>
        <v>-4138</v>
      </c>
    </row>
    <row r="119" spans="1:17" x14ac:dyDescent="0.2">
      <c r="A119" s="595" t="s">
        <v>1154</v>
      </c>
      <c r="B119" s="596" t="s">
        <v>980</v>
      </c>
      <c r="C119" s="439" t="s">
        <v>476</v>
      </c>
      <c r="D119" s="495" t="s">
        <v>476</v>
      </c>
      <c r="E119" s="599">
        <v>118334</v>
      </c>
      <c r="F119" s="599">
        <v>23849824300</v>
      </c>
      <c r="G119" s="122">
        <v>26344515922</v>
      </c>
      <c r="H119" s="122">
        <v>222628</v>
      </c>
      <c r="I119" s="142">
        <v>101</v>
      </c>
      <c r="J119" s="56">
        <v>29990894379</v>
      </c>
      <c r="K119" s="56">
        <v>3646378457</v>
      </c>
      <c r="L119" s="601">
        <v>19.7</v>
      </c>
      <c r="M119" s="601">
        <v>17.63</v>
      </c>
      <c r="N119" s="56">
        <v>6070</v>
      </c>
      <c r="O119" s="566">
        <f t="shared" si="3"/>
        <v>49</v>
      </c>
      <c r="P119" s="566" t="str">
        <f t="shared" si="4"/>
        <v>Lund</v>
      </c>
      <c r="Q119" s="602">
        <f t="shared" si="5"/>
        <v>6070</v>
      </c>
    </row>
    <row r="120" spans="1:17" x14ac:dyDescent="0.2">
      <c r="A120" s="595" t="s">
        <v>1154</v>
      </c>
      <c r="B120" s="596" t="s">
        <v>983</v>
      </c>
      <c r="C120" s="439" t="s">
        <v>477</v>
      </c>
      <c r="D120" s="495" t="s">
        <v>477</v>
      </c>
      <c r="E120" s="599">
        <v>327049</v>
      </c>
      <c r="F120" s="599">
        <v>55354707900</v>
      </c>
      <c r="G120" s="122">
        <v>61144810346</v>
      </c>
      <c r="H120" s="122">
        <v>186959</v>
      </c>
      <c r="I120" s="142">
        <v>84.8</v>
      </c>
      <c r="J120" s="56">
        <v>82888197945</v>
      </c>
      <c r="K120" s="56">
        <v>21743387599</v>
      </c>
      <c r="L120" s="601">
        <v>19.7</v>
      </c>
      <c r="M120" s="601">
        <v>17.63</v>
      </c>
      <c r="N120" s="56">
        <v>13097</v>
      </c>
      <c r="O120" s="566">
        <f t="shared" si="3"/>
        <v>232</v>
      </c>
      <c r="P120" s="566" t="str">
        <f t="shared" si="4"/>
        <v>Malmö</v>
      </c>
      <c r="Q120" s="602">
        <f t="shared" si="5"/>
        <v>13097</v>
      </c>
    </row>
    <row r="121" spans="1:17" x14ac:dyDescent="0.2">
      <c r="A121" s="595" t="s">
        <v>1154</v>
      </c>
      <c r="B121" s="596" t="s">
        <v>1016</v>
      </c>
      <c r="C121" s="439" t="s">
        <v>478</v>
      </c>
      <c r="D121" s="495" t="s">
        <v>478</v>
      </c>
      <c r="E121" s="599">
        <v>13086</v>
      </c>
      <c r="F121" s="599">
        <v>2240598900</v>
      </c>
      <c r="G121" s="122">
        <v>2474965545</v>
      </c>
      <c r="H121" s="122">
        <v>189131</v>
      </c>
      <c r="I121" s="142">
        <v>85.8</v>
      </c>
      <c r="J121" s="56">
        <v>3316551827</v>
      </c>
      <c r="K121" s="56">
        <v>841586282</v>
      </c>
      <c r="L121" s="601">
        <v>19.7</v>
      </c>
      <c r="M121" s="601">
        <v>17.63</v>
      </c>
      <c r="N121" s="56">
        <v>12669</v>
      </c>
      <c r="O121" s="566">
        <f t="shared" si="3"/>
        <v>225</v>
      </c>
      <c r="P121" s="566" t="str">
        <f t="shared" si="4"/>
        <v>Osby</v>
      </c>
      <c r="Q121" s="602">
        <f t="shared" si="5"/>
        <v>12669</v>
      </c>
    </row>
    <row r="122" spans="1:17" x14ac:dyDescent="0.2">
      <c r="A122" s="595" t="s">
        <v>1154</v>
      </c>
      <c r="B122" s="596" t="s">
        <v>1022</v>
      </c>
      <c r="C122" s="439" t="s">
        <v>479</v>
      </c>
      <c r="D122" s="495" t="s">
        <v>479</v>
      </c>
      <c r="E122" s="599">
        <v>7210</v>
      </c>
      <c r="F122" s="599">
        <v>1161999300</v>
      </c>
      <c r="G122" s="122">
        <v>1283544427</v>
      </c>
      <c r="H122" s="122">
        <v>178023</v>
      </c>
      <c r="I122" s="142">
        <v>80.8</v>
      </c>
      <c r="J122" s="56">
        <v>1827322228</v>
      </c>
      <c r="K122" s="56">
        <v>543777801</v>
      </c>
      <c r="L122" s="601">
        <v>19.7</v>
      </c>
      <c r="M122" s="601">
        <v>17.63</v>
      </c>
      <c r="N122" s="56">
        <v>14858</v>
      </c>
      <c r="O122" s="566">
        <f t="shared" si="3"/>
        <v>276</v>
      </c>
      <c r="P122" s="566" t="str">
        <f t="shared" si="4"/>
        <v>Perstorp</v>
      </c>
      <c r="Q122" s="602">
        <f t="shared" si="5"/>
        <v>14858</v>
      </c>
    </row>
    <row r="123" spans="1:17" x14ac:dyDescent="0.2">
      <c r="A123" s="595" t="s">
        <v>1154</v>
      </c>
      <c r="B123" s="596" t="s">
        <v>1032</v>
      </c>
      <c r="C123" s="439" t="s">
        <v>480</v>
      </c>
      <c r="D123" s="495" t="s">
        <v>480</v>
      </c>
      <c r="E123" s="599">
        <v>19380</v>
      </c>
      <c r="F123" s="599">
        <v>3427212000</v>
      </c>
      <c r="G123" s="122">
        <v>3785698375</v>
      </c>
      <c r="H123" s="122">
        <v>195340</v>
      </c>
      <c r="I123" s="142">
        <v>88.6</v>
      </c>
      <c r="J123" s="56">
        <v>4911720495</v>
      </c>
      <c r="K123" s="56">
        <v>1126022120</v>
      </c>
      <c r="L123" s="601">
        <v>19.7</v>
      </c>
      <c r="M123" s="601">
        <v>17.63</v>
      </c>
      <c r="N123" s="56">
        <v>11446</v>
      </c>
      <c r="O123" s="566">
        <f t="shared" si="3"/>
        <v>180</v>
      </c>
      <c r="P123" s="566" t="str">
        <f t="shared" si="4"/>
        <v>Simrishamn</v>
      </c>
      <c r="Q123" s="602">
        <f t="shared" si="5"/>
        <v>11446</v>
      </c>
    </row>
    <row r="124" spans="1:17" x14ac:dyDescent="0.2">
      <c r="A124" s="595" t="s">
        <v>1154</v>
      </c>
      <c r="B124" s="596" t="s">
        <v>1033</v>
      </c>
      <c r="C124" s="439" t="s">
        <v>481</v>
      </c>
      <c r="D124" s="495" t="s">
        <v>481</v>
      </c>
      <c r="E124" s="599">
        <v>18710</v>
      </c>
      <c r="F124" s="599">
        <v>3319163400</v>
      </c>
      <c r="G124" s="122">
        <v>3666347892</v>
      </c>
      <c r="H124" s="122">
        <v>195957</v>
      </c>
      <c r="I124" s="142">
        <v>88.9</v>
      </c>
      <c r="J124" s="56">
        <v>4741913853</v>
      </c>
      <c r="K124" s="56">
        <v>1075565961</v>
      </c>
      <c r="L124" s="601">
        <v>19.7</v>
      </c>
      <c r="M124" s="601">
        <v>17.63</v>
      </c>
      <c r="N124" s="56">
        <v>11325</v>
      </c>
      <c r="O124" s="566">
        <f t="shared" si="3"/>
        <v>175</v>
      </c>
      <c r="P124" s="566" t="str">
        <f t="shared" si="4"/>
        <v>Sjöbo</v>
      </c>
      <c r="Q124" s="602">
        <f t="shared" si="5"/>
        <v>11325</v>
      </c>
    </row>
    <row r="125" spans="1:17" x14ac:dyDescent="0.2">
      <c r="A125" s="595" t="s">
        <v>1154</v>
      </c>
      <c r="B125" s="596" t="s">
        <v>1037</v>
      </c>
      <c r="C125" s="439" t="s">
        <v>482</v>
      </c>
      <c r="D125" s="495" t="s">
        <v>482</v>
      </c>
      <c r="E125" s="599">
        <v>15399</v>
      </c>
      <c r="F125" s="599">
        <v>2765852500</v>
      </c>
      <c r="G125" s="122">
        <v>3055160672</v>
      </c>
      <c r="H125" s="122">
        <v>198400</v>
      </c>
      <c r="I125" s="142">
        <v>90</v>
      </c>
      <c r="J125" s="56">
        <v>3902764907</v>
      </c>
      <c r="K125" s="56">
        <v>847604235</v>
      </c>
      <c r="L125" s="601">
        <v>19.7</v>
      </c>
      <c r="M125" s="601">
        <v>17.63</v>
      </c>
      <c r="N125" s="56">
        <v>10843</v>
      </c>
      <c r="O125" s="566">
        <f t="shared" si="3"/>
        <v>162</v>
      </c>
      <c r="P125" s="566" t="str">
        <f t="shared" si="4"/>
        <v>Skurup</v>
      </c>
      <c r="Q125" s="602">
        <f t="shared" si="5"/>
        <v>10843</v>
      </c>
    </row>
    <row r="126" spans="1:17" x14ac:dyDescent="0.2">
      <c r="A126" s="595" t="s">
        <v>1154</v>
      </c>
      <c r="B126" s="596" t="s">
        <v>1045</v>
      </c>
      <c r="C126" s="439" t="s">
        <v>483</v>
      </c>
      <c r="D126" s="495" t="s">
        <v>483</v>
      </c>
      <c r="E126" s="599">
        <v>23506</v>
      </c>
      <c r="F126" s="599">
        <v>4907309100</v>
      </c>
      <c r="G126" s="122">
        <v>5420613632</v>
      </c>
      <c r="H126" s="122">
        <v>230606</v>
      </c>
      <c r="I126" s="142">
        <v>104.6</v>
      </c>
      <c r="J126" s="56">
        <v>5957425282</v>
      </c>
      <c r="K126" s="56">
        <v>536811650</v>
      </c>
      <c r="L126" s="601">
        <v>19.7</v>
      </c>
      <c r="M126" s="601">
        <v>17.63</v>
      </c>
      <c r="N126" s="56">
        <v>4499</v>
      </c>
      <c r="O126" s="566">
        <f t="shared" si="3"/>
        <v>36</v>
      </c>
      <c r="P126" s="566" t="str">
        <f t="shared" si="4"/>
        <v>Staffanstorp</v>
      </c>
      <c r="Q126" s="602">
        <f t="shared" si="5"/>
        <v>4499</v>
      </c>
    </row>
    <row r="127" spans="1:17" x14ac:dyDescent="0.2">
      <c r="A127" s="595" t="s">
        <v>1154</v>
      </c>
      <c r="B127" s="596" t="s">
        <v>1057</v>
      </c>
      <c r="C127" s="439" t="s">
        <v>484</v>
      </c>
      <c r="D127" s="495" t="s">
        <v>484</v>
      </c>
      <c r="E127" s="599">
        <v>13815</v>
      </c>
      <c r="F127" s="599">
        <v>2394447300</v>
      </c>
      <c r="G127" s="122">
        <v>2644906488</v>
      </c>
      <c r="H127" s="122">
        <v>191452</v>
      </c>
      <c r="I127" s="142">
        <v>86.9</v>
      </c>
      <c r="J127" s="56">
        <v>3501311591</v>
      </c>
      <c r="K127" s="56">
        <v>856405103</v>
      </c>
      <c r="L127" s="601">
        <v>19.7</v>
      </c>
      <c r="M127" s="601">
        <v>17.63</v>
      </c>
      <c r="N127" s="56">
        <v>12212</v>
      </c>
      <c r="O127" s="566">
        <f t="shared" si="3"/>
        <v>211</v>
      </c>
      <c r="P127" s="566" t="str">
        <f t="shared" si="4"/>
        <v>Svalöv</v>
      </c>
      <c r="Q127" s="602">
        <f t="shared" si="5"/>
        <v>12212</v>
      </c>
    </row>
    <row r="128" spans="1:17" x14ac:dyDescent="0.2">
      <c r="A128" s="595" t="s">
        <v>1154</v>
      </c>
      <c r="B128" s="596" t="s">
        <v>1058</v>
      </c>
      <c r="C128" s="439" t="s">
        <v>485</v>
      </c>
      <c r="D128" s="495" t="s">
        <v>485</v>
      </c>
      <c r="E128" s="599">
        <v>20737</v>
      </c>
      <c r="F128" s="599">
        <v>4071170900</v>
      </c>
      <c r="G128" s="122">
        <v>4497015376</v>
      </c>
      <c r="H128" s="122">
        <v>216859</v>
      </c>
      <c r="I128" s="142">
        <v>98.4</v>
      </c>
      <c r="J128" s="56">
        <v>5255642307</v>
      </c>
      <c r="K128" s="56">
        <v>758626931</v>
      </c>
      <c r="L128" s="601">
        <v>19.7</v>
      </c>
      <c r="M128" s="601">
        <v>17.63</v>
      </c>
      <c r="N128" s="56">
        <v>7207</v>
      </c>
      <c r="O128" s="566">
        <f t="shared" si="3"/>
        <v>63</v>
      </c>
      <c r="P128" s="566" t="str">
        <f t="shared" si="4"/>
        <v>Svedala</v>
      </c>
      <c r="Q128" s="602">
        <f t="shared" si="5"/>
        <v>7207</v>
      </c>
    </row>
    <row r="129" spans="1:17" x14ac:dyDescent="0.2">
      <c r="A129" s="595" t="s">
        <v>1154</v>
      </c>
      <c r="B129" s="596" t="s">
        <v>1074</v>
      </c>
      <c r="C129" s="439" t="s">
        <v>486</v>
      </c>
      <c r="D129" s="495" t="s">
        <v>486</v>
      </c>
      <c r="E129" s="599">
        <v>13271</v>
      </c>
      <c r="F129" s="599">
        <v>2211827200</v>
      </c>
      <c r="G129" s="122">
        <v>2443184325</v>
      </c>
      <c r="H129" s="122">
        <v>184099</v>
      </c>
      <c r="I129" s="142">
        <v>83.5</v>
      </c>
      <c r="J129" s="56">
        <v>3363438735</v>
      </c>
      <c r="K129" s="56">
        <v>920254410</v>
      </c>
      <c r="L129" s="601">
        <v>19.7</v>
      </c>
      <c r="M129" s="601">
        <v>17.63</v>
      </c>
      <c r="N129" s="56">
        <v>13661</v>
      </c>
      <c r="O129" s="566">
        <f t="shared" si="3"/>
        <v>245</v>
      </c>
      <c r="P129" s="566" t="str">
        <f t="shared" si="4"/>
        <v>Tomelilla</v>
      </c>
      <c r="Q129" s="602">
        <f t="shared" si="5"/>
        <v>13661</v>
      </c>
    </row>
    <row r="130" spans="1:17" x14ac:dyDescent="0.2">
      <c r="A130" s="595" t="s">
        <v>1154</v>
      </c>
      <c r="B130" s="596" t="s">
        <v>1079</v>
      </c>
      <c r="C130" s="439" t="s">
        <v>487</v>
      </c>
      <c r="D130" s="495" t="s">
        <v>487</v>
      </c>
      <c r="E130" s="599">
        <v>43826</v>
      </c>
      <c r="F130" s="599">
        <v>7899550200</v>
      </c>
      <c r="G130" s="122">
        <v>8725843151</v>
      </c>
      <c r="H130" s="122">
        <v>199102</v>
      </c>
      <c r="I130" s="142">
        <v>90.3</v>
      </c>
      <c r="J130" s="56">
        <v>11107381962</v>
      </c>
      <c r="K130" s="56">
        <v>2381538811</v>
      </c>
      <c r="L130" s="601">
        <v>19.7</v>
      </c>
      <c r="M130" s="601">
        <v>17.63</v>
      </c>
      <c r="N130" s="56">
        <v>10705</v>
      </c>
      <c r="O130" s="566">
        <f t="shared" si="3"/>
        <v>151</v>
      </c>
      <c r="P130" s="566" t="str">
        <f t="shared" si="4"/>
        <v>Trelleborg</v>
      </c>
      <c r="Q130" s="602">
        <f t="shared" si="5"/>
        <v>10705</v>
      </c>
    </row>
    <row r="131" spans="1:17" x14ac:dyDescent="0.2">
      <c r="A131" s="595" t="s">
        <v>1154</v>
      </c>
      <c r="B131" s="596" t="s">
        <v>1100</v>
      </c>
      <c r="C131" s="439" t="s">
        <v>488</v>
      </c>
      <c r="D131" s="495" t="s">
        <v>488</v>
      </c>
      <c r="E131" s="599">
        <v>35200</v>
      </c>
      <c r="F131" s="599">
        <v>8405393500</v>
      </c>
      <c r="G131" s="122">
        <v>9284597660</v>
      </c>
      <c r="H131" s="122">
        <v>263767</v>
      </c>
      <c r="I131" s="142">
        <v>119.7</v>
      </c>
      <c r="J131" s="56">
        <v>8921184800</v>
      </c>
      <c r="K131" s="56">
        <v>-363412860</v>
      </c>
      <c r="L131" s="601">
        <v>19.7</v>
      </c>
      <c r="M131" s="601">
        <v>17.63</v>
      </c>
      <c r="N131" s="56">
        <v>-1820</v>
      </c>
      <c r="O131" s="566">
        <f t="shared" si="3"/>
        <v>11</v>
      </c>
      <c r="P131" s="566" t="str">
        <f t="shared" si="4"/>
        <v>Vellinge</v>
      </c>
      <c r="Q131" s="602">
        <f t="shared" si="5"/>
        <v>-1820</v>
      </c>
    </row>
    <row r="132" spans="1:17" x14ac:dyDescent="0.2">
      <c r="A132" s="595" t="s">
        <v>1154</v>
      </c>
      <c r="B132" s="596" t="s">
        <v>1115</v>
      </c>
      <c r="C132" s="439" t="s">
        <v>489</v>
      </c>
      <c r="D132" s="495" t="s">
        <v>489</v>
      </c>
      <c r="E132" s="599">
        <v>29316</v>
      </c>
      <c r="F132" s="599">
        <v>5726721000</v>
      </c>
      <c r="G132" s="122">
        <v>6325736017</v>
      </c>
      <c r="H132" s="122">
        <v>215778</v>
      </c>
      <c r="I132" s="142">
        <v>97.9</v>
      </c>
      <c r="J132" s="56">
        <v>7429927659</v>
      </c>
      <c r="K132" s="56">
        <v>1104191642</v>
      </c>
      <c r="L132" s="601">
        <v>19.7</v>
      </c>
      <c r="M132" s="601">
        <v>17.63</v>
      </c>
      <c r="N132" s="56">
        <v>7420</v>
      </c>
      <c r="O132" s="566">
        <f t="shared" si="3"/>
        <v>66</v>
      </c>
      <c r="P132" s="566" t="str">
        <f t="shared" si="4"/>
        <v>Ystad</v>
      </c>
      <c r="Q132" s="602">
        <f t="shared" si="5"/>
        <v>7420</v>
      </c>
    </row>
    <row r="133" spans="1:17" x14ac:dyDescent="0.2">
      <c r="A133" s="595" t="s">
        <v>1154</v>
      </c>
      <c r="B133" s="596" t="s">
        <v>1121</v>
      </c>
      <c r="C133" s="439" t="s">
        <v>490</v>
      </c>
      <c r="D133" s="495" t="s">
        <v>490</v>
      </c>
      <c r="E133" s="599">
        <v>15428</v>
      </c>
      <c r="F133" s="599">
        <v>2496761500</v>
      </c>
      <c r="G133" s="122">
        <v>2757922753</v>
      </c>
      <c r="H133" s="122">
        <v>178761</v>
      </c>
      <c r="I133" s="142">
        <v>81.099999999999994</v>
      </c>
      <c r="J133" s="56">
        <v>3910114747</v>
      </c>
      <c r="K133" s="56">
        <v>1152191994</v>
      </c>
      <c r="L133" s="601">
        <v>19.7</v>
      </c>
      <c r="M133" s="601">
        <v>17.63</v>
      </c>
      <c r="N133" s="56">
        <v>14712</v>
      </c>
      <c r="O133" s="566">
        <f t="shared" si="3"/>
        <v>274</v>
      </c>
      <c r="P133" s="566" t="str">
        <f t="shared" si="4"/>
        <v>Åstorp</v>
      </c>
      <c r="Q133" s="602">
        <f t="shared" si="5"/>
        <v>14712</v>
      </c>
    </row>
    <row r="134" spans="1:17" x14ac:dyDescent="0.2">
      <c r="A134" s="595" t="s">
        <v>1154</v>
      </c>
      <c r="B134" s="596" t="s">
        <v>1127</v>
      </c>
      <c r="C134" s="439" t="s">
        <v>491</v>
      </c>
      <c r="D134" s="495" t="s">
        <v>491</v>
      </c>
      <c r="E134" s="599">
        <v>41166</v>
      </c>
      <c r="F134" s="599">
        <v>8158560000</v>
      </c>
      <c r="G134" s="122">
        <v>9011945376</v>
      </c>
      <c r="H134" s="122">
        <v>218917</v>
      </c>
      <c r="I134" s="142">
        <v>99.3</v>
      </c>
      <c r="J134" s="56">
        <v>10433224247</v>
      </c>
      <c r="K134" s="56">
        <v>1421278871</v>
      </c>
      <c r="L134" s="601">
        <v>19.7</v>
      </c>
      <c r="M134" s="601">
        <v>17.63</v>
      </c>
      <c r="N134" s="56">
        <v>6802</v>
      </c>
      <c r="O134" s="566">
        <f t="shared" si="3"/>
        <v>55</v>
      </c>
      <c r="P134" s="566" t="str">
        <f t="shared" si="4"/>
        <v>Ängelholm</v>
      </c>
      <c r="Q134" s="602">
        <f t="shared" si="5"/>
        <v>6802</v>
      </c>
    </row>
    <row r="135" spans="1:17" x14ac:dyDescent="0.2">
      <c r="A135" s="595" t="s">
        <v>1154</v>
      </c>
      <c r="B135" s="596" t="s">
        <v>1131</v>
      </c>
      <c r="C135" s="439" t="s">
        <v>492</v>
      </c>
      <c r="D135" s="495" t="s">
        <v>492</v>
      </c>
      <c r="E135" s="599">
        <v>9921</v>
      </c>
      <c r="F135" s="599">
        <v>1621010900</v>
      </c>
      <c r="G135" s="122">
        <v>1790568640</v>
      </c>
      <c r="H135" s="122">
        <v>180483</v>
      </c>
      <c r="I135" s="142">
        <v>81.900000000000006</v>
      </c>
      <c r="J135" s="56">
        <v>2514405523</v>
      </c>
      <c r="K135" s="56">
        <v>723836883</v>
      </c>
      <c r="L135" s="601">
        <v>19.7</v>
      </c>
      <c r="M135" s="601">
        <v>17.63</v>
      </c>
      <c r="N135" s="56">
        <v>14373</v>
      </c>
      <c r="O135" s="566">
        <f t="shared" si="3"/>
        <v>266</v>
      </c>
      <c r="P135" s="566" t="str">
        <f t="shared" si="4"/>
        <v>Örkelljunga</v>
      </c>
      <c r="Q135" s="602">
        <f t="shared" si="5"/>
        <v>14373</v>
      </c>
    </row>
    <row r="136" spans="1:17" x14ac:dyDescent="0.2">
      <c r="A136" s="595" t="s">
        <v>1154</v>
      </c>
      <c r="B136" s="596" t="s">
        <v>1136</v>
      </c>
      <c r="C136" s="439" t="s">
        <v>493</v>
      </c>
      <c r="D136" s="495" t="s">
        <v>493</v>
      </c>
      <c r="E136" s="599">
        <v>14207</v>
      </c>
      <c r="F136" s="599">
        <v>2341637200</v>
      </c>
      <c r="G136" s="122">
        <v>2586572451</v>
      </c>
      <c r="H136" s="122">
        <v>182063</v>
      </c>
      <c r="I136" s="142">
        <v>82.6</v>
      </c>
      <c r="J136" s="56">
        <v>3600661149</v>
      </c>
      <c r="K136" s="56">
        <v>1014088698</v>
      </c>
      <c r="L136" s="601">
        <v>19.7</v>
      </c>
      <c r="M136" s="601">
        <v>17.63</v>
      </c>
      <c r="N136" s="56">
        <v>14062</v>
      </c>
      <c r="O136" s="566">
        <f t="shared" si="3"/>
        <v>258</v>
      </c>
      <c r="P136" s="566" t="str">
        <f t="shared" si="4"/>
        <v>Östra Göinge</v>
      </c>
      <c r="Q136" s="602">
        <f t="shared" si="5"/>
        <v>14062</v>
      </c>
    </row>
    <row r="137" spans="1:17" ht="25.5" x14ac:dyDescent="0.2">
      <c r="A137" s="595" t="s">
        <v>1155</v>
      </c>
      <c r="B137" s="596" t="s">
        <v>888</v>
      </c>
      <c r="C137" s="597" t="s">
        <v>495</v>
      </c>
      <c r="D137" s="598" t="s">
        <v>1175</v>
      </c>
      <c r="E137" s="599">
        <v>43664</v>
      </c>
      <c r="F137" s="599">
        <v>7828778400</v>
      </c>
      <c r="G137" s="122">
        <v>8647668621</v>
      </c>
      <c r="H137" s="122">
        <v>198050</v>
      </c>
      <c r="I137" s="142">
        <v>89.9</v>
      </c>
      <c r="J137" s="56">
        <v>11066324236</v>
      </c>
      <c r="K137" s="56">
        <v>2418655615</v>
      </c>
      <c r="L137" s="601">
        <v>19.28</v>
      </c>
      <c r="M137" s="601">
        <v>17.21</v>
      </c>
      <c r="N137" s="56">
        <v>10680</v>
      </c>
      <c r="O137" s="566">
        <f t="shared" si="3"/>
        <v>149</v>
      </c>
      <c r="P137" s="566" t="str">
        <f t="shared" si="4"/>
        <v>Falkenberg</v>
      </c>
      <c r="Q137" s="602">
        <f t="shared" si="5"/>
        <v>10680</v>
      </c>
    </row>
    <row r="138" spans="1:17" x14ac:dyDescent="0.2">
      <c r="A138" s="595" t="s">
        <v>1155</v>
      </c>
      <c r="B138" s="596" t="s">
        <v>912</v>
      </c>
      <c r="C138" s="439" t="s">
        <v>496</v>
      </c>
      <c r="D138" s="495" t="s">
        <v>496</v>
      </c>
      <c r="E138" s="599">
        <v>98316</v>
      </c>
      <c r="F138" s="599">
        <v>18406720000</v>
      </c>
      <c r="G138" s="122">
        <v>20332062912</v>
      </c>
      <c r="H138" s="122">
        <v>206803</v>
      </c>
      <c r="I138" s="142">
        <v>93.8</v>
      </c>
      <c r="J138" s="56">
        <v>24917477409</v>
      </c>
      <c r="K138" s="56">
        <v>4585414497</v>
      </c>
      <c r="L138" s="601">
        <v>19.28</v>
      </c>
      <c r="M138" s="601">
        <v>17.21</v>
      </c>
      <c r="N138" s="56">
        <v>8992</v>
      </c>
      <c r="O138" s="566">
        <f t="shared" ref="O138:O201" si="6">RANK(N138,$N$9:$N$298,1)</f>
        <v>96</v>
      </c>
      <c r="P138" s="566" t="str">
        <f t="shared" ref="P138:P201" si="7">C138</f>
        <v>Halmstad</v>
      </c>
      <c r="Q138" s="602">
        <f t="shared" ref="Q138:Q201" si="8">N138</f>
        <v>8992</v>
      </c>
    </row>
    <row r="139" spans="1:17" x14ac:dyDescent="0.2">
      <c r="A139" s="595" t="s">
        <v>1155</v>
      </c>
      <c r="B139" s="596" t="s">
        <v>925</v>
      </c>
      <c r="C139" s="439" t="s">
        <v>497</v>
      </c>
      <c r="D139" s="495" t="s">
        <v>497</v>
      </c>
      <c r="E139" s="599">
        <v>10868</v>
      </c>
      <c r="F139" s="599">
        <v>1759402400</v>
      </c>
      <c r="G139" s="122">
        <v>1943435891</v>
      </c>
      <c r="H139" s="122">
        <v>178822</v>
      </c>
      <c r="I139" s="142">
        <v>81.099999999999994</v>
      </c>
      <c r="J139" s="56">
        <v>2754415807</v>
      </c>
      <c r="K139" s="56">
        <v>810979916</v>
      </c>
      <c r="L139" s="601">
        <v>19.28</v>
      </c>
      <c r="M139" s="601">
        <v>17.21</v>
      </c>
      <c r="N139" s="56">
        <v>14387</v>
      </c>
      <c r="O139" s="566">
        <f t="shared" si="6"/>
        <v>268</v>
      </c>
      <c r="P139" s="566" t="str">
        <f t="shared" si="7"/>
        <v>Hylte</v>
      </c>
      <c r="Q139" s="602">
        <f t="shared" si="8"/>
        <v>14387</v>
      </c>
    </row>
    <row r="140" spans="1:17" x14ac:dyDescent="0.2">
      <c r="A140" s="595" t="s">
        <v>1155</v>
      </c>
      <c r="B140" s="596" t="s">
        <v>957</v>
      </c>
      <c r="C140" s="439" t="s">
        <v>498</v>
      </c>
      <c r="D140" s="495" t="s">
        <v>498</v>
      </c>
      <c r="E140" s="599">
        <v>80246</v>
      </c>
      <c r="F140" s="599">
        <v>18499878800</v>
      </c>
      <c r="G140" s="122">
        <v>20434966122</v>
      </c>
      <c r="H140" s="122">
        <v>254654</v>
      </c>
      <c r="I140" s="142">
        <v>115.5</v>
      </c>
      <c r="J140" s="56">
        <v>20337766917</v>
      </c>
      <c r="K140" s="56">
        <v>-97199205</v>
      </c>
      <c r="L140" s="601">
        <v>19.28</v>
      </c>
      <c r="M140" s="601">
        <v>17.21</v>
      </c>
      <c r="N140" s="56">
        <v>-208</v>
      </c>
      <c r="O140" s="566">
        <f t="shared" si="6"/>
        <v>14</v>
      </c>
      <c r="P140" s="566" t="str">
        <f t="shared" si="7"/>
        <v>Kungsbacka</v>
      </c>
      <c r="Q140" s="602">
        <f t="shared" si="8"/>
        <v>-208</v>
      </c>
    </row>
    <row r="141" spans="1:17" x14ac:dyDescent="0.2">
      <c r="A141" s="595" t="s">
        <v>1155</v>
      </c>
      <c r="B141" s="596" t="s">
        <v>962</v>
      </c>
      <c r="C141" s="439" t="s">
        <v>499</v>
      </c>
      <c r="D141" s="495" t="s">
        <v>499</v>
      </c>
      <c r="E141" s="599">
        <v>24568</v>
      </c>
      <c r="F141" s="599">
        <v>4324431900</v>
      </c>
      <c r="G141" s="122">
        <v>4776767477</v>
      </c>
      <c r="H141" s="122">
        <v>194430</v>
      </c>
      <c r="I141" s="142">
        <v>88.2</v>
      </c>
      <c r="J141" s="56">
        <v>6226581482</v>
      </c>
      <c r="K141" s="56">
        <v>1449814005</v>
      </c>
      <c r="L141" s="601">
        <v>19.28</v>
      </c>
      <c r="M141" s="601">
        <v>17.21</v>
      </c>
      <c r="N141" s="56">
        <v>11378</v>
      </c>
      <c r="O141" s="566">
        <f t="shared" si="6"/>
        <v>178</v>
      </c>
      <c r="P141" s="566" t="str">
        <f t="shared" si="7"/>
        <v>Laholm</v>
      </c>
      <c r="Q141" s="602">
        <f t="shared" si="8"/>
        <v>11378</v>
      </c>
    </row>
    <row r="142" spans="1:17" x14ac:dyDescent="0.2">
      <c r="A142" s="595" t="s">
        <v>1155</v>
      </c>
      <c r="B142" s="596" t="s">
        <v>1098</v>
      </c>
      <c r="C142" s="439" t="s">
        <v>500</v>
      </c>
      <c r="D142" s="495" t="s">
        <v>500</v>
      </c>
      <c r="E142" s="599">
        <v>61643</v>
      </c>
      <c r="F142" s="599">
        <v>12215495700</v>
      </c>
      <c r="G142" s="122">
        <v>13493236550</v>
      </c>
      <c r="H142" s="122">
        <v>218893</v>
      </c>
      <c r="I142" s="142">
        <v>99.3</v>
      </c>
      <c r="J142" s="56">
        <v>15622971438</v>
      </c>
      <c r="K142" s="56">
        <v>2129734888</v>
      </c>
      <c r="L142" s="601">
        <v>19.28</v>
      </c>
      <c r="M142" s="601">
        <v>17.21</v>
      </c>
      <c r="N142" s="56">
        <v>6661</v>
      </c>
      <c r="O142" s="566">
        <f t="shared" si="6"/>
        <v>53</v>
      </c>
      <c r="P142" s="566" t="str">
        <f t="shared" si="7"/>
        <v>Varberg</v>
      </c>
      <c r="Q142" s="602">
        <f t="shared" si="8"/>
        <v>6661</v>
      </c>
    </row>
    <row r="143" spans="1:17" ht="25.5" x14ac:dyDescent="0.2">
      <c r="A143" s="595" t="s">
        <v>1156</v>
      </c>
      <c r="B143" s="596" t="s">
        <v>849</v>
      </c>
      <c r="C143" s="603" t="s">
        <v>502</v>
      </c>
      <c r="D143" s="598" t="s">
        <v>714</v>
      </c>
      <c r="E143" s="599">
        <v>29400</v>
      </c>
      <c r="F143" s="599">
        <v>5703914400</v>
      </c>
      <c r="G143" s="122">
        <v>6300543846</v>
      </c>
      <c r="H143" s="122">
        <v>214304</v>
      </c>
      <c r="I143" s="142">
        <v>97.2</v>
      </c>
      <c r="J143" s="56">
        <v>7451216850</v>
      </c>
      <c r="K143" s="56">
        <v>1150673004</v>
      </c>
      <c r="L143" s="601">
        <v>19.41</v>
      </c>
      <c r="M143" s="601">
        <v>17.34</v>
      </c>
      <c r="N143" s="56">
        <v>7597</v>
      </c>
      <c r="O143" s="566">
        <f t="shared" si="6"/>
        <v>70</v>
      </c>
      <c r="P143" s="566" t="str">
        <f t="shared" si="7"/>
        <v>Ale</v>
      </c>
      <c r="Q143" s="602">
        <f t="shared" si="8"/>
        <v>7597</v>
      </c>
    </row>
    <row r="144" spans="1:17" x14ac:dyDescent="0.2">
      <c r="A144" s="595" t="s">
        <v>1156</v>
      </c>
      <c r="B144" s="596" t="s">
        <v>850</v>
      </c>
      <c r="C144" s="439" t="s">
        <v>503</v>
      </c>
      <c r="D144" s="495" t="s">
        <v>503</v>
      </c>
      <c r="E144" s="599">
        <v>40002</v>
      </c>
      <c r="F144" s="599">
        <v>7883011600</v>
      </c>
      <c r="G144" s="122">
        <v>8707574613</v>
      </c>
      <c r="H144" s="122">
        <v>217678</v>
      </c>
      <c r="I144" s="142">
        <v>98.8</v>
      </c>
      <c r="J144" s="56">
        <v>10138216886</v>
      </c>
      <c r="K144" s="56">
        <v>1430642273</v>
      </c>
      <c r="L144" s="601">
        <v>19.41</v>
      </c>
      <c r="M144" s="601">
        <v>17.34</v>
      </c>
      <c r="N144" s="56">
        <v>6942</v>
      </c>
      <c r="O144" s="566">
        <f t="shared" si="6"/>
        <v>58</v>
      </c>
      <c r="P144" s="566" t="str">
        <f t="shared" si="7"/>
        <v>Alingsås</v>
      </c>
      <c r="Q144" s="602">
        <f t="shared" si="8"/>
        <v>6942</v>
      </c>
    </row>
    <row r="145" spans="1:17" x14ac:dyDescent="0.2">
      <c r="A145" s="595" t="s">
        <v>1156</v>
      </c>
      <c r="B145" s="596" t="s">
        <v>859</v>
      </c>
      <c r="C145" s="439" t="s">
        <v>504</v>
      </c>
      <c r="D145" s="495" t="s">
        <v>504</v>
      </c>
      <c r="E145" s="599">
        <v>9870</v>
      </c>
      <c r="F145" s="599">
        <v>1572085700</v>
      </c>
      <c r="G145" s="122">
        <v>1736525864</v>
      </c>
      <c r="H145" s="122">
        <v>175940</v>
      </c>
      <c r="I145" s="142">
        <v>79.8</v>
      </c>
      <c r="J145" s="56">
        <v>2501479943</v>
      </c>
      <c r="K145" s="56">
        <v>764954079</v>
      </c>
      <c r="L145" s="601">
        <v>19.41</v>
      </c>
      <c r="M145" s="601">
        <v>17.34</v>
      </c>
      <c r="N145" s="56">
        <v>15043</v>
      </c>
      <c r="O145" s="566">
        <f t="shared" si="6"/>
        <v>280</v>
      </c>
      <c r="P145" s="566" t="str">
        <f t="shared" si="7"/>
        <v>Bengtsfors</v>
      </c>
      <c r="Q145" s="602">
        <f t="shared" si="8"/>
        <v>15043</v>
      </c>
    </row>
    <row r="146" spans="1:17" x14ac:dyDescent="0.2">
      <c r="A146" s="595" t="s">
        <v>1156</v>
      </c>
      <c r="B146" s="596" t="s">
        <v>864</v>
      </c>
      <c r="C146" s="439" t="s">
        <v>505</v>
      </c>
      <c r="D146" s="495" t="s">
        <v>505</v>
      </c>
      <c r="E146" s="599">
        <v>9084</v>
      </c>
      <c r="F146" s="599">
        <v>1787916100</v>
      </c>
      <c r="G146" s="122">
        <v>1974932124</v>
      </c>
      <c r="H146" s="122">
        <v>217408</v>
      </c>
      <c r="I146" s="142">
        <v>98.6</v>
      </c>
      <c r="J146" s="56">
        <v>2302273941</v>
      </c>
      <c r="K146" s="56">
        <v>327341817</v>
      </c>
      <c r="L146" s="601">
        <v>19.41</v>
      </c>
      <c r="M146" s="601">
        <v>17.34</v>
      </c>
      <c r="N146" s="56">
        <v>6994</v>
      </c>
      <c r="O146" s="566">
        <f t="shared" si="6"/>
        <v>60</v>
      </c>
      <c r="P146" s="566" t="str">
        <f t="shared" si="7"/>
        <v>Bollebygd</v>
      </c>
      <c r="Q146" s="602">
        <f t="shared" si="8"/>
        <v>6994</v>
      </c>
    </row>
    <row r="147" spans="1:17" x14ac:dyDescent="0.2">
      <c r="A147" s="595" t="s">
        <v>1156</v>
      </c>
      <c r="B147" s="596" t="s">
        <v>868</v>
      </c>
      <c r="C147" s="439" t="s">
        <v>506</v>
      </c>
      <c r="D147" s="495" t="s">
        <v>506</v>
      </c>
      <c r="E147" s="599">
        <v>109651</v>
      </c>
      <c r="F147" s="599">
        <v>20480636700</v>
      </c>
      <c r="G147" s="122">
        <v>22622911299</v>
      </c>
      <c r="H147" s="122">
        <v>206317</v>
      </c>
      <c r="I147" s="142">
        <v>93.6</v>
      </c>
      <c r="J147" s="56">
        <v>27790250980</v>
      </c>
      <c r="K147" s="56">
        <v>5167339681</v>
      </c>
      <c r="L147" s="601">
        <v>19.41</v>
      </c>
      <c r="M147" s="601">
        <v>17.34</v>
      </c>
      <c r="N147" s="56">
        <v>9147</v>
      </c>
      <c r="O147" s="566">
        <f t="shared" si="6"/>
        <v>102</v>
      </c>
      <c r="P147" s="566" t="str">
        <f t="shared" si="7"/>
        <v>Borås</v>
      </c>
      <c r="Q147" s="602">
        <f t="shared" si="8"/>
        <v>9147</v>
      </c>
    </row>
    <row r="148" spans="1:17" x14ac:dyDescent="0.2">
      <c r="A148" s="595" t="s">
        <v>1156</v>
      </c>
      <c r="B148" s="596" t="s">
        <v>875</v>
      </c>
      <c r="C148" s="439" t="s">
        <v>507</v>
      </c>
      <c r="D148" s="495" t="s">
        <v>507</v>
      </c>
      <c r="E148" s="599">
        <v>4763</v>
      </c>
      <c r="F148" s="599">
        <v>747347300</v>
      </c>
      <c r="G148" s="122">
        <v>825519828</v>
      </c>
      <c r="H148" s="122">
        <v>173319</v>
      </c>
      <c r="I148" s="142">
        <v>78.599999999999994</v>
      </c>
      <c r="J148" s="56">
        <v>1207147818</v>
      </c>
      <c r="K148" s="56">
        <v>381627990</v>
      </c>
      <c r="L148" s="601">
        <v>19.41</v>
      </c>
      <c r="M148" s="601">
        <v>17.34</v>
      </c>
      <c r="N148" s="56">
        <v>15552</v>
      </c>
      <c r="O148" s="566">
        <f t="shared" si="6"/>
        <v>283</v>
      </c>
      <c r="P148" s="566" t="str">
        <f t="shared" si="7"/>
        <v>Dals-Ed</v>
      </c>
      <c r="Q148" s="602">
        <f t="shared" si="8"/>
        <v>15552</v>
      </c>
    </row>
    <row r="149" spans="1:17" x14ac:dyDescent="0.2">
      <c r="A149" s="595" t="s">
        <v>1156</v>
      </c>
      <c r="B149" s="596" t="s">
        <v>886</v>
      </c>
      <c r="C149" s="439" t="s">
        <v>508</v>
      </c>
      <c r="D149" s="495" t="s">
        <v>508</v>
      </c>
      <c r="E149" s="599">
        <v>5621</v>
      </c>
      <c r="F149" s="599">
        <v>973862800</v>
      </c>
      <c r="G149" s="122">
        <v>1075728849</v>
      </c>
      <c r="H149" s="122">
        <v>191377</v>
      </c>
      <c r="I149" s="142">
        <v>86.8</v>
      </c>
      <c r="J149" s="56">
        <v>1424601698</v>
      </c>
      <c r="K149" s="56">
        <v>348872849</v>
      </c>
      <c r="L149" s="601">
        <v>19.41</v>
      </c>
      <c r="M149" s="601">
        <v>17.34</v>
      </c>
      <c r="N149" s="56">
        <v>12047</v>
      </c>
      <c r="O149" s="566">
        <f t="shared" si="6"/>
        <v>208</v>
      </c>
      <c r="P149" s="566" t="str">
        <f t="shared" si="7"/>
        <v>Essunga</v>
      </c>
      <c r="Q149" s="602">
        <f t="shared" si="8"/>
        <v>12047</v>
      </c>
    </row>
    <row r="150" spans="1:17" x14ac:dyDescent="0.2">
      <c r="A150" s="595" t="s">
        <v>1156</v>
      </c>
      <c r="B150" s="596" t="s">
        <v>889</v>
      </c>
      <c r="C150" s="439" t="s">
        <v>509</v>
      </c>
      <c r="D150" s="495" t="s">
        <v>509</v>
      </c>
      <c r="E150" s="599">
        <v>32777</v>
      </c>
      <c r="F150" s="599">
        <v>5639221300</v>
      </c>
      <c r="G150" s="604">
        <v>6229083848</v>
      </c>
      <c r="H150" s="604">
        <v>190044</v>
      </c>
      <c r="I150" s="142">
        <v>86.2</v>
      </c>
      <c r="J150" s="56">
        <v>8307093017</v>
      </c>
      <c r="K150" s="56">
        <v>2078009169</v>
      </c>
      <c r="L150" s="601">
        <v>19.41</v>
      </c>
      <c r="M150" s="601">
        <v>17.34</v>
      </c>
      <c r="N150" s="56">
        <v>12306</v>
      </c>
      <c r="O150" s="566">
        <f t="shared" si="6"/>
        <v>212</v>
      </c>
      <c r="P150" s="566" t="str">
        <f t="shared" si="7"/>
        <v>Falköping</v>
      </c>
      <c r="Q150" s="602">
        <f t="shared" si="8"/>
        <v>12306</v>
      </c>
    </row>
    <row r="151" spans="1:17" x14ac:dyDescent="0.2">
      <c r="A151" s="595" t="s">
        <v>1156</v>
      </c>
      <c r="B151" s="596" t="s">
        <v>895</v>
      </c>
      <c r="C151" s="439" t="s">
        <v>510</v>
      </c>
      <c r="D151" s="495" t="s">
        <v>510</v>
      </c>
      <c r="E151" s="599">
        <v>6600</v>
      </c>
      <c r="F151" s="599">
        <v>1076741700</v>
      </c>
      <c r="G151" s="604">
        <v>1189368882</v>
      </c>
      <c r="H151" s="604">
        <v>180207</v>
      </c>
      <c r="I151" s="142">
        <v>81.8</v>
      </c>
      <c r="J151" s="56">
        <v>1672722150</v>
      </c>
      <c r="K151" s="56">
        <v>483353268</v>
      </c>
      <c r="L151" s="601">
        <v>19.41</v>
      </c>
      <c r="M151" s="601">
        <v>17.34</v>
      </c>
      <c r="N151" s="56">
        <v>14215</v>
      </c>
      <c r="O151" s="566">
        <f t="shared" si="6"/>
        <v>264</v>
      </c>
      <c r="P151" s="566" t="str">
        <f t="shared" si="7"/>
        <v>Färgelanda</v>
      </c>
      <c r="Q151" s="602">
        <f t="shared" si="8"/>
        <v>14215</v>
      </c>
    </row>
    <row r="152" spans="1:17" x14ac:dyDescent="0.2">
      <c r="A152" s="595" t="s">
        <v>1156</v>
      </c>
      <c r="B152" s="596" t="s">
        <v>902</v>
      </c>
      <c r="C152" s="439" t="s">
        <v>511</v>
      </c>
      <c r="D152" s="495" t="s">
        <v>511</v>
      </c>
      <c r="E152" s="599">
        <v>5695</v>
      </c>
      <c r="F152" s="599">
        <v>1025113600</v>
      </c>
      <c r="G152" s="604">
        <v>1132340483</v>
      </c>
      <c r="H152" s="604">
        <v>198831</v>
      </c>
      <c r="I152" s="142">
        <v>90.2</v>
      </c>
      <c r="J152" s="56">
        <v>1443356461</v>
      </c>
      <c r="K152" s="56">
        <v>311015978</v>
      </c>
      <c r="L152" s="601">
        <v>19.41</v>
      </c>
      <c r="M152" s="601">
        <v>17.34</v>
      </c>
      <c r="N152" s="56">
        <v>10600</v>
      </c>
      <c r="O152" s="566">
        <f t="shared" si="6"/>
        <v>141</v>
      </c>
      <c r="P152" s="566" t="str">
        <f t="shared" si="7"/>
        <v>Grästorp</v>
      </c>
      <c r="Q152" s="602">
        <f t="shared" si="8"/>
        <v>10600</v>
      </c>
    </row>
    <row r="153" spans="1:17" x14ac:dyDescent="0.2">
      <c r="A153" s="595" t="s">
        <v>1156</v>
      </c>
      <c r="B153" s="596" t="s">
        <v>903</v>
      </c>
      <c r="C153" s="439" t="s">
        <v>512</v>
      </c>
      <c r="D153" s="495" t="s">
        <v>512</v>
      </c>
      <c r="E153" s="599">
        <v>5310</v>
      </c>
      <c r="F153" s="599">
        <v>860469200</v>
      </c>
      <c r="G153" s="604">
        <v>950474278</v>
      </c>
      <c r="H153" s="604">
        <v>178997</v>
      </c>
      <c r="I153" s="142">
        <v>81.2</v>
      </c>
      <c r="J153" s="56">
        <v>1345781003</v>
      </c>
      <c r="K153" s="56">
        <v>395306725</v>
      </c>
      <c r="L153" s="601">
        <v>19.41</v>
      </c>
      <c r="M153" s="601">
        <v>17.34</v>
      </c>
      <c r="N153" s="56">
        <v>14450</v>
      </c>
      <c r="O153" s="566">
        <f t="shared" si="6"/>
        <v>270</v>
      </c>
      <c r="P153" s="566" t="str">
        <f t="shared" si="7"/>
        <v>Gullspång</v>
      </c>
      <c r="Q153" s="602">
        <f t="shared" si="8"/>
        <v>14450</v>
      </c>
    </row>
    <row r="154" spans="1:17" x14ac:dyDescent="0.2">
      <c r="A154" s="595" t="s">
        <v>1156</v>
      </c>
      <c r="B154" s="596" t="s">
        <v>906</v>
      </c>
      <c r="C154" s="439" t="s">
        <v>513</v>
      </c>
      <c r="D154" s="495" t="s">
        <v>513</v>
      </c>
      <c r="E154" s="599">
        <v>555471</v>
      </c>
      <c r="F154" s="599">
        <v>114260596900</v>
      </c>
      <c r="G154" s="604">
        <v>126212255336</v>
      </c>
      <c r="H154" s="604">
        <v>227217</v>
      </c>
      <c r="I154" s="142">
        <v>103.1</v>
      </c>
      <c r="J154" s="56">
        <v>140780097785</v>
      </c>
      <c r="K154" s="56">
        <v>14567842449</v>
      </c>
      <c r="L154" s="601">
        <v>19.41</v>
      </c>
      <c r="M154" s="601">
        <v>17.34</v>
      </c>
      <c r="N154" s="56">
        <v>5090</v>
      </c>
      <c r="O154" s="566">
        <f t="shared" si="6"/>
        <v>39</v>
      </c>
      <c r="P154" s="566" t="str">
        <f t="shared" si="7"/>
        <v>Göteborg</v>
      </c>
      <c r="Q154" s="602">
        <f t="shared" si="8"/>
        <v>5090</v>
      </c>
    </row>
    <row r="155" spans="1:17" x14ac:dyDescent="0.2">
      <c r="A155" s="595" t="s">
        <v>1156</v>
      </c>
      <c r="B155" s="596" t="s">
        <v>907</v>
      </c>
      <c r="C155" s="439" t="s">
        <v>514</v>
      </c>
      <c r="D155" s="495" t="s">
        <v>514</v>
      </c>
      <c r="E155" s="599">
        <v>13344</v>
      </c>
      <c r="F155" s="599">
        <v>2403077800</v>
      </c>
      <c r="G155" s="604">
        <v>2654439738</v>
      </c>
      <c r="H155" s="604">
        <v>198924</v>
      </c>
      <c r="I155" s="142">
        <v>90.3</v>
      </c>
      <c r="J155" s="56">
        <v>3381940056</v>
      </c>
      <c r="K155" s="56">
        <v>727500318</v>
      </c>
      <c r="L155" s="601">
        <v>19.41</v>
      </c>
      <c r="M155" s="601">
        <v>17.34</v>
      </c>
      <c r="N155" s="56">
        <v>10582</v>
      </c>
      <c r="O155" s="566">
        <f t="shared" si="6"/>
        <v>140</v>
      </c>
      <c r="P155" s="566" t="str">
        <f t="shared" si="7"/>
        <v>Götene</v>
      </c>
      <c r="Q155" s="602">
        <f t="shared" si="8"/>
        <v>10582</v>
      </c>
    </row>
    <row r="156" spans="1:17" x14ac:dyDescent="0.2">
      <c r="A156" s="595" t="s">
        <v>1156</v>
      </c>
      <c r="B156" s="596" t="s">
        <v>919</v>
      </c>
      <c r="C156" s="439" t="s">
        <v>515</v>
      </c>
      <c r="D156" s="495" t="s">
        <v>515</v>
      </c>
      <c r="E156" s="599">
        <v>9488</v>
      </c>
      <c r="F156" s="599">
        <v>1697367900</v>
      </c>
      <c r="G156" s="604">
        <v>1874912582</v>
      </c>
      <c r="H156" s="604">
        <v>197609</v>
      </c>
      <c r="I156" s="142">
        <v>89.7</v>
      </c>
      <c r="J156" s="56">
        <v>2404664812</v>
      </c>
      <c r="K156" s="56">
        <v>529752230</v>
      </c>
      <c r="L156" s="601">
        <v>19.41</v>
      </c>
      <c r="M156" s="601">
        <v>17.34</v>
      </c>
      <c r="N156" s="56">
        <v>10837</v>
      </c>
      <c r="O156" s="566">
        <f t="shared" si="6"/>
        <v>161</v>
      </c>
      <c r="P156" s="566" t="str">
        <f t="shared" si="7"/>
        <v>Herrljunga</v>
      </c>
      <c r="Q156" s="602">
        <f t="shared" si="8"/>
        <v>10837</v>
      </c>
    </row>
    <row r="157" spans="1:17" x14ac:dyDescent="0.2">
      <c r="A157" s="595" t="s">
        <v>1156</v>
      </c>
      <c r="B157" s="596" t="s">
        <v>920</v>
      </c>
      <c r="C157" s="439" t="s">
        <v>516</v>
      </c>
      <c r="D157" s="495" t="s">
        <v>516</v>
      </c>
      <c r="E157" s="599">
        <v>9063</v>
      </c>
      <c r="F157" s="599">
        <v>1620408000</v>
      </c>
      <c r="G157" s="604">
        <v>1789902677</v>
      </c>
      <c r="H157" s="604">
        <v>197496</v>
      </c>
      <c r="I157" s="142">
        <v>89.6</v>
      </c>
      <c r="J157" s="56">
        <v>2296951643</v>
      </c>
      <c r="K157" s="56">
        <v>507048966</v>
      </c>
      <c r="L157" s="601">
        <v>19.41</v>
      </c>
      <c r="M157" s="601">
        <v>17.34</v>
      </c>
      <c r="N157" s="56">
        <v>10859</v>
      </c>
      <c r="O157" s="566">
        <f t="shared" si="6"/>
        <v>163</v>
      </c>
      <c r="P157" s="566" t="str">
        <f t="shared" si="7"/>
        <v>Hjo</v>
      </c>
      <c r="Q157" s="602">
        <f t="shared" si="8"/>
        <v>10859</v>
      </c>
    </row>
    <row r="158" spans="1:17" x14ac:dyDescent="0.2">
      <c r="A158" s="595" t="s">
        <v>1156</v>
      </c>
      <c r="B158" s="596" t="s">
        <v>930</v>
      </c>
      <c r="C158" s="439" t="s">
        <v>517</v>
      </c>
      <c r="D158" s="495" t="s">
        <v>517</v>
      </c>
      <c r="E158" s="599">
        <v>36993</v>
      </c>
      <c r="F158" s="599">
        <v>8324040300</v>
      </c>
      <c r="G158" s="604">
        <v>9194734915</v>
      </c>
      <c r="H158" s="604">
        <v>248553</v>
      </c>
      <c r="I158" s="142">
        <v>112.8</v>
      </c>
      <c r="J158" s="56">
        <v>9375607651</v>
      </c>
      <c r="K158" s="56">
        <v>180872736</v>
      </c>
      <c r="L158" s="601">
        <v>19.41</v>
      </c>
      <c r="M158" s="601">
        <v>17.34</v>
      </c>
      <c r="N158" s="56">
        <v>949</v>
      </c>
      <c r="O158" s="566">
        <f t="shared" si="6"/>
        <v>17</v>
      </c>
      <c r="P158" s="566" t="str">
        <f t="shared" si="7"/>
        <v>Härryda</v>
      </c>
      <c r="Q158" s="602">
        <f t="shared" si="8"/>
        <v>949</v>
      </c>
    </row>
    <row r="159" spans="1:17" x14ac:dyDescent="0.2">
      <c r="A159" s="595" t="s">
        <v>1156</v>
      </c>
      <c r="B159" s="596" t="s">
        <v>941</v>
      </c>
      <c r="C159" s="439" t="s">
        <v>518</v>
      </c>
      <c r="D159" s="495" t="s">
        <v>518</v>
      </c>
      <c r="E159" s="599">
        <v>6913</v>
      </c>
      <c r="F159" s="599">
        <v>1288229200</v>
      </c>
      <c r="G159" s="604">
        <v>1422977974</v>
      </c>
      <c r="H159" s="604">
        <v>205841</v>
      </c>
      <c r="I159" s="142">
        <v>93.4</v>
      </c>
      <c r="J159" s="56">
        <v>1752049731</v>
      </c>
      <c r="K159" s="56">
        <v>329071757</v>
      </c>
      <c r="L159" s="601">
        <v>19.41</v>
      </c>
      <c r="M159" s="601">
        <v>17.34</v>
      </c>
      <c r="N159" s="56">
        <v>9240</v>
      </c>
      <c r="O159" s="566">
        <f t="shared" si="6"/>
        <v>105</v>
      </c>
      <c r="P159" s="566" t="str">
        <f t="shared" si="7"/>
        <v>Karlsborg</v>
      </c>
      <c r="Q159" s="602">
        <f t="shared" si="8"/>
        <v>9240</v>
      </c>
    </row>
    <row r="160" spans="1:17" x14ac:dyDescent="0.2">
      <c r="A160" s="595" t="s">
        <v>1156</v>
      </c>
      <c r="B160" s="596" t="s">
        <v>959</v>
      </c>
      <c r="C160" s="439" t="s">
        <v>519</v>
      </c>
      <c r="D160" s="495" t="s">
        <v>519</v>
      </c>
      <c r="E160" s="599">
        <v>43204</v>
      </c>
      <c r="F160" s="599">
        <v>9268745200</v>
      </c>
      <c r="G160" s="604">
        <v>10238255948</v>
      </c>
      <c r="H160" s="604">
        <v>236975</v>
      </c>
      <c r="I160" s="142">
        <v>107.5</v>
      </c>
      <c r="J160" s="56">
        <v>10949740571</v>
      </c>
      <c r="K160" s="56">
        <v>711484623</v>
      </c>
      <c r="L160" s="601">
        <v>19.41</v>
      </c>
      <c r="M160" s="601">
        <v>17.34</v>
      </c>
      <c r="N160" s="56">
        <v>3196</v>
      </c>
      <c r="O160" s="566">
        <f t="shared" si="6"/>
        <v>28</v>
      </c>
      <c r="P160" s="566" t="str">
        <f t="shared" si="7"/>
        <v>Kungälv</v>
      </c>
      <c r="Q160" s="602">
        <f t="shared" si="8"/>
        <v>3196</v>
      </c>
    </row>
    <row r="161" spans="1:17" x14ac:dyDescent="0.2">
      <c r="A161" s="595" t="s">
        <v>1156</v>
      </c>
      <c r="B161" s="596" t="s">
        <v>967</v>
      </c>
      <c r="C161" s="439" t="s">
        <v>520</v>
      </c>
      <c r="D161" s="495" t="s">
        <v>520</v>
      </c>
      <c r="E161" s="599">
        <v>40563</v>
      </c>
      <c r="F161" s="599">
        <v>8802203600</v>
      </c>
      <c r="G161" s="604">
        <v>9722914097</v>
      </c>
      <c r="H161" s="604">
        <v>239699</v>
      </c>
      <c r="I161" s="142">
        <v>108.8</v>
      </c>
      <c r="J161" s="56">
        <v>10280398268</v>
      </c>
      <c r="K161" s="56">
        <v>557484171</v>
      </c>
      <c r="L161" s="601">
        <v>19.41</v>
      </c>
      <c r="M161" s="601">
        <v>17.34</v>
      </c>
      <c r="N161" s="56">
        <v>2668</v>
      </c>
      <c r="O161" s="566">
        <f t="shared" si="6"/>
        <v>25</v>
      </c>
      <c r="P161" s="566" t="str">
        <f t="shared" si="7"/>
        <v>Lerum</v>
      </c>
      <c r="Q161" s="602">
        <f t="shared" si="8"/>
        <v>2668</v>
      </c>
    </row>
    <row r="162" spans="1:17" x14ac:dyDescent="0.2">
      <c r="A162" s="595" t="s">
        <v>1156</v>
      </c>
      <c r="B162" s="596" t="s">
        <v>970</v>
      </c>
      <c r="C162" s="439" t="s">
        <v>521</v>
      </c>
      <c r="D162" s="495" t="s">
        <v>521</v>
      </c>
      <c r="E162" s="599">
        <v>39222</v>
      </c>
      <c r="F162" s="599">
        <v>7541652400</v>
      </c>
      <c r="G162" s="604">
        <v>8330509241</v>
      </c>
      <c r="H162" s="604">
        <v>212394</v>
      </c>
      <c r="I162" s="142">
        <v>96.4</v>
      </c>
      <c r="J162" s="56">
        <v>9940531541</v>
      </c>
      <c r="K162" s="56">
        <v>1610022300</v>
      </c>
      <c r="L162" s="601">
        <v>19.41</v>
      </c>
      <c r="M162" s="601">
        <v>17.34</v>
      </c>
      <c r="N162" s="56">
        <v>7968</v>
      </c>
      <c r="O162" s="566">
        <f t="shared" si="6"/>
        <v>78</v>
      </c>
      <c r="P162" s="566" t="str">
        <f t="shared" si="7"/>
        <v>Lidköping</v>
      </c>
      <c r="Q162" s="602">
        <f t="shared" si="8"/>
        <v>7968</v>
      </c>
    </row>
    <row r="163" spans="1:17" x14ac:dyDescent="0.2">
      <c r="A163" s="595" t="s">
        <v>1156</v>
      </c>
      <c r="B163" s="596" t="s">
        <v>971</v>
      </c>
      <c r="C163" s="439" t="s">
        <v>522</v>
      </c>
      <c r="D163" s="495" t="s">
        <v>522</v>
      </c>
      <c r="E163" s="599">
        <v>13657</v>
      </c>
      <c r="F163" s="599">
        <v>2417832000</v>
      </c>
      <c r="G163" s="604">
        <v>2670737227</v>
      </c>
      <c r="H163" s="604">
        <v>195558</v>
      </c>
      <c r="I163" s="142">
        <v>88.7</v>
      </c>
      <c r="J163" s="56">
        <v>3461267637</v>
      </c>
      <c r="K163" s="56">
        <v>790530410</v>
      </c>
      <c r="L163" s="601">
        <v>19.41</v>
      </c>
      <c r="M163" s="601">
        <v>17.34</v>
      </c>
      <c r="N163" s="56">
        <v>11235</v>
      </c>
      <c r="O163" s="566">
        <f t="shared" si="6"/>
        <v>174</v>
      </c>
      <c r="P163" s="566" t="str">
        <f t="shared" si="7"/>
        <v>Lilla Edet</v>
      </c>
      <c r="Q163" s="602">
        <f t="shared" si="8"/>
        <v>11235</v>
      </c>
    </row>
    <row r="164" spans="1:17" x14ac:dyDescent="0.2">
      <c r="A164" s="595" t="s">
        <v>1156</v>
      </c>
      <c r="B164" s="596" t="s">
        <v>982</v>
      </c>
      <c r="C164" s="439" t="s">
        <v>523</v>
      </c>
      <c r="D164" s="495" t="s">
        <v>523</v>
      </c>
      <c r="E164" s="599">
        <v>14548</v>
      </c>
      <c r="F164" s="599">
        <v>2776114500</v>
      </c>
      <c r="G164" s="604">
        <v>3066496077</v>
      </c>
      <c r="H164" s="604">
        <v>210785</v>
      </c>
      <c r="I164" s="142">
        <v>95.6</v>
      </c>
      <c r="J164" s="56">
        <v>3687085127</v>
      </c>
      <c r="K164" s="56">
        <v>620589050</v>
      </c>
      <c r="L164" s="601">
        <v>19.41</v>
      </c>
      <c r="M164" s="601">
        <v>17.34</v>
      </c>
      <c r="N164" s="56">
        <v>8280</v>
      </c>
      <c r="O164" s="566">
        <f t="shared" si="6"/>
        <v>80</v>
      </c>
      <c r="P164" s="566" t="str">
        <f t="shared" si="7"/>
        <v>Lysekil</v>
      </c>
      <c r="Q164" s="602">
        <f t="shared" si="8"/>
        <v>8280</v>
      </c>
    </row>
    <row r="165" spans="1:17" x14ac:dyDescent="0.2">
      <c r="A165" s="595" t="s">
        <v>1156</v>
      </c>
      <c r="B165" s="596" t="s">
        <v>986</v>
      </c>
      <c r="C165" s="439" t="s">
        <v>524</v>
      </c>
      <c r="D165" s="495" t="s">
        <v>524</v>
      </c>
      <c r="E165" s="599">
        <v>24219</v>
      </c>
      <c r="F165" s="599">
        <v>4395789300</v>
      </c>
      <c r="G165" s="604">
        <v>4855588861</v>
      </c>
      <c r="H165" s="604">
        <v>200487</v>
      </c>
      <c r="I165" s="142">
        <v>91</v>
      </c>
      <c r="J165" s="56">
        <v>6138129962</v>
      </c>
      <c r="K165" s="56">
        <v>1282541101</v>
      </c>
      <c r="L165" s="601">
        <v>19.41</v>
      </c>
      <c r="M165" s="601">
        <v>17.34</v>
      </c>
      <c r="N165" s="56">
        <v>10279</v>
      </c>
      <c r="O165" s="566">
        <f t="shared" si="6"/>
        <v>132</v>
      </c>
      <c r="P165" s="566" t="str">
        <f t="shared" si="7"/>
        <v>Mariestad</v>
      </c>
      <c r="Q165" s="602">
        <f t="shared" si="8"/>
        <v>10279</v>
      </c>
    </row>
    <row r="166" spans="1:17" x14ac:dyDescent="0.2">
      <c r="A166" s="595" t="s">
        <v>1156</v>
      </c>
      <c r="B166" s="596" t="s">
        <v>987</v>
      </c>
      <c r="C166" s="439" t="s">
        <v>525</v>
      </c>
      <c r="D166" s="495" t="s">
        <v>525</v>
      </c>
      <c r="E166" s="599">
        <v>34116</v>
      </c>
      <c r="F166" s="599">
        <v>6228066400</v>
      </c>
      <c r="G166" s="604">
        <v>6879522145</v>
      </c>
      <c r="H166" s="604">
        <v>201651</v>
      </c>
      <c r="I166" s="142">
        <v>91.5</v>
      </c>
      <c r="J166" s="56">
        <v>8646452859</v>
      </c>
      <c r="K166" s="56">
        <v>1766930714</v>
      </c>
      <c r="L166" s="601">
        <v>19.41</v>
      </c>
      <c r="M166" s="601">
        <v>17.34</v>
      </c>
      <c r="N166" s="56">
        <v>10053</v>
      </c>
      <c r="O166" s="566">
        <f t="shared" si="6"/>
        <v>127</v>
      </c>
      <c r="P166" s="566" t="str">
        <f t="shared" si="7"/>
        <v>Mark</v>
      </c>
      <c r="Q166" s="602">
        <f t="shared" si="8"/>
        <v>10053</v>
      </c>
    </row>
    <row r="167" spans="1:17" x14ac:dyDescent="0.2">
      <c r="A167" s="595" t="s">
        <v>1156</v>
      </c>
      <c r="B167" s="596" t="s">
        <v>989</v>
      </c>
      <c r="C167" s="439" t="s">
        <v>526</v>
      </c>
      <c r="D167" s="495" t="s">
        <v>526</v>
      </c>
      <c r="E167" s="599">
        <v>9266</v>
      </c>
      <c r="F167" s="599">
        <v>1434598600</v>
      </c>
      <c r="G167" s="604">
        <v>1584657614</v>
      </c>
      <c r="H167" s="604">
        <v>171019</v>
      </c>
      <c r="I167" s="142">
        <v>77.599999999999994</v>
      </c>
      <c r="J167" s="56">
        <v>2348400522</v>
      </c>
      <c r="K167" s="56">
        <v>763742908</v>
      </c>
      <c r="L167" s="601">
        <v>19.41</v>
      </c>
      <c r="M167" s="601">
        <v>17.34</v>
      </c>
      <c r="N167" s="56">
        <v>15999</v>
      </c>
      <c r="O167" s="566">
        <f t="shared" si="6"/>
        <v>285</v>
      </c>
      <c r="P167" s="566" t="str">
        <f t="shared" si="7"/>
        <v>Mellerud</v>
      </c>
      <c r="Q167" s="602">
        <f t="shared" si="8"/>
        <v>15999</v>
      </c>
    </row>
    <row r="168" spans="1:17" x14ac:dyDescent="0.2">
      <c r="A168" s="595" t="s">
        <v>1156</v>
      </c>
      <c r="B168" s="596" t="s">
        <v>994</v>
      </c>
      <c r="C168" s="439" t="s">
        <v>527</v>
      </c>
      <c r="D168" s="495" t="s">
        <v>527</v>
      </c>
      <c r="E168" s="599">
        <v>10360</v>
      </c>
      <c r="F168" s="599">
        <v>1778796200</v>
      </c>
      <c r="G168" s="604">
        <v>1964858283</v>
      </c>
      <c r="H168" s="604">
        <v>189658</v>
      </c>
      <c r="I168" s="142">
        <v>86.1</v>
      </c>
      <c r="J168" s="56">
        <v>2625666890</v>
      </c>
      <c r="K168" s="56">
        <v>660808607</v>
      </c>
      <c r="L168" s="601">
        <v>19.41</v>
      </c>
      <c r="M168" s="601">
        <v>17.34</v>
      </c>
      <c r="N168" s="56">
        <v>12381</v>
      </c>
      <c r="O168" s="566">
        <f t="shared" si="6"/>
        <v>215</v>
      </c>
      <c r="P168" s="566" t="str">
        <f t="shared" si="7"/>
        <v>Munkedal</v>
      </c>
      <c r="Q168" s="602">
        <f t="shared" si="8"/>
        <v>12381</v>
      </c>
    </row>
    <row r="169" spans="1:17" x14ac:dyDescent="0.2">
      <c r="A169" s="595" t="s">
        <v>1156</v>
      </c>
      <c r="B169" s="596" t="s">
        <v>996</v>
      </c>
      <c r="C169" s="439" t="s">
        <v>528</v>
      </c>
      <c r="D169" s="495" t="s">
        <v>528</v>
      </c>
      <c r="E169" s="599">
        <v>64183</v>
      </c>
      <c r="F169" s="599">
        <v>14256239000</v>
      </c>
      <c r="G169" s="604">
        <v>15747441599</v>
      </c>
      <c r="H169" s="604">
        <v>245352</v>
      </c>
      <c r="I169" s="142">
        <v>111.3</v>
      </c>
      <c r="J169" s="56">
        <v>16266716023</v>
      </c>
      <c r="K169" s="56">
        <v>519274424</v>
      </c>
      <c r="L169" s="601">
        <v>19.41</v>
      </c>
      <c r="M169" s="601">
        <v>17.34</v>
      </c>
      <c r="N169" s="56">
        <v>1570</v>
      </c>
      <c r="O169" s="566">
        <f t="shared" si="6"/>
        <v>20</v>
      </c>
      <c r="P169" s="566" t="str">
        <f t="shared" si="7"/>
        <v>Mölndal</v>
      </c>
      <c r="Q169" s="602">
        <f t="shared" si="8"/>
        <v>1570</v>
      </c>
    </row>
    <row r="170" spans="1:17" x14ac:dyDescent="0.2">
      <c r="A170" s="595" t="s">
        <v>1156</v>
      </c>
      <c r="B170" s="596" t="s">
        <v>1015</v>
      </c>
      <c r="C170" s="439" t="s">
        <v>529</v>
      </c>
      <c r="D170" s="495" t="s">
        <v>529</v>
      </c>
      <c r="E170" s="599">
        <v>15076</v>
      </c>
      <c r="F170" s="599">
        <v>2975824600</v>
      </c>
      <c r="G170" s="604">
        <v>3287095853</v>
      </c>
      <c r="H170" s="604">
        <v>218035</v>
      </c>
      <c r="I170" s="142">
        <v>98.9</v>
      </c>
      <c r="J170" s="56">
        <v>3820902899</v>
      </c>
      <c r="K170" s="56">
        <v>533807046</v>
      </c>
      <c r="L170" s="601">
        <v>19.41</v>
      </c>
      <c r="M170" s="601">
        <v>17.34</v>
      </c>
      <c r="N170" s="56">
        <v>6873</v>
      </c>
      <c r="O170" s="566">
        <f t="shared" si="6"/>
        <v>57</v>
      </c>
      <c r="P170" s="566" t="str">
        <f t="shared" si="7"/>
        <v>Orust</v>
      </c>
      <c r="Q170" s="602">
        <f t="shared" si="8"/>
        <v>6873</v>
      </c>
    </row>
    <row r="171" spans="1:17" x14ac:dyDescent="0.2">
      <c r="A171" s="595" t="s">
        <v>1156</v>
      </c>
      <c r="B171" s="596" t="s">
        <v>1021</v>
      </c>
      <c r="C171" s="439" t="s">
        <v>530</v>
      </c>
      <c r="D171" s="495" t="s">
        <v>530</v>
      </c>
      <c r="E171" s="599">
        <v>37264</v>
      </c>
      <c r="F171" s="599">
        <v>8193763900</v>
      </c>
      <c r="G171" s="604">
        <v>9050831604</v>
      </c>
      <c r="H171" s="604">
        <v>242884</v>
      </c>
      <c r="I171" s="142">
        <v>110.2</v>
      </c>
      <c r="J171" s="56">
        <v>9444290636</v>
      </c>
      <c r="K171" s="56">
        <v>393459032</v>
      </c>
      <c r="L171" s="601">
        <v>19.41</v>
      </c>
      <c r="M171" s="601">
        <v>17.34</v>
      </c>
      <c r="N171" s="56">
        <v>2049</v>
      </c>
      <c r="O171" s="566">
        <f t="shared" si="6"/>
        <v>21</v>
      </c>
      <c r="P171" s="566" t="str">
        <f t="shared" si="7"/>
        <v>Partille</v>
      </c>
      <c r="Q171" s="602">
        <f t="shared" si="8"/>
        <v>2049</v>
      </c>
    </row>
    <row r="172" spans="1:17" x14ac:dyDescent="0.2">
      <c r="A172" s="595" t="s">
        <v>1156</v>
      </c>
      <c r="B172" s="596" t="s">
        <v>1034</v>
      </c>
      <c r="C172" s="439" t="s">
        <v>531</v>
      </c>
      <c r="D172" s="495" t="s">
        <v>531</v>
      </c>
      <c r="E172" s="599">
        <v>18974</v>
      </c>
      <c r="F172" s="599">
        <v>3459433000</v>
      </c>
      <c r="G172" s="604">
        <v>3821289692</v>
      </c>
      <c r="H172" s="604">
        <v>201396</v>
      </c>
      <c r="I172" s="142">
        <v>91.4</v>
      </c>
      <c r="J172" s="56">
        <v>4808822739</v>
      </c>
      <c r="K172" s="56">
        <v>987533047</v>
      </c>
      <c r="L172" s="601">
        <v>19.41</v>
      </c>
      <c r="M172" s="601">
        <v>17.34</v>
      </c>
      <c r="N172" s="56">
        <v>10102</v>
      </c>
      <c r="O172" s="566">
        <f t="shared" si="6"/>
        <v>129</v>
      </c>
      <c r="P172" s="566" t="str">
        <f t="shared" si="7"/>
        <v>Skara</v>
      </c>
      <c r="Q172" s="602">
        <f t="shared" si="8"/>
        <v>10102</v>
      </c>
    </row>
    <row r="173" spans="1:17" x14ac:dyDescent="0.2">
      <c r="A173" s="595" t="s">
        <v>1156</v>
      </c>
      <c r="B173" s="596" t="s">
        <v>1038</v>
      </c>
      <c r="C173" s="439" t="s">
        <v>532</v>
      </c>
      <c r="D173" s="495" t="s">
        <v>532</v>
      </c>
      <c r="E173" s="599">
        <v>54019</v>
      </c>
      <c r="F173" s="599">
        <v>10730036300</v>
      </c>
      <c r="G173" s="604">
        <v>11852398097</v>
      </c>
      <c r="H173" s="604">
        <v>219412</v>
      </c>
      <c r="I173" s="142">
        <v>99.6</v>
      </c>
      <c r="J173" s="56">
        <v>13690723912</v>
      </c>
      <c r="K173" s="56">
        <v>1838325815</v>
      </c>
      <c r="L173" s="601">
        <v>19.41</v>
      </c>
      <c r="M173" s="601">
        <v>17.34</v>
      </c>
      <c r="N173" s="56">
        <v>6605</v>
      </c>
      <c r="O173" s="566">
        <f t="shared" si="6"/>
        <v>52</v>
      </c>
      <c r="P173" s="566" t="str">
        <f t="shared" si="7"/>
        <v>Skövde</v>
      </c>
      <c r="Q173" s="602">
        <f t="shared" si="8"/>
        <v>6605</v>
      </c>
    </row>
    <row r="174" spans="1:17" x14ac:dyDescent="0.2">
      <c r="A174" s="595" t="s">
        <v>1156</v>
      </c>
      <c r="B174" s="596" t="s">
        <v>1044</v>
      </c>
      <c r="C174" s="439" t="s">
        <v>533</v>
      </c>
      <c r="D174" s="495" t="s">
        <v>533</v>
      </c>
      <c r="E174" s="599">
        <v>9088</v>
      </c>
      <c r="F174" s="599">
        <v>1859736000</v>
      </c>
      <c r="G174" s="604">
        <v>2054264386</v>
      </c>
      <c r="H174" s="604">
        <v>226041</v>
      </c>
      <c r="I174" s="142">
        <v>102.6</v>
      </c>
      <c r="J174" s="56">
        <v>2303287712</v>
      </c>
      <c r="K174" s="56">
        <v>249023326</v>
      </c>
      <c r="L174" s="601">
        <v>19.41</v>
      </c>
      <c r="M174" s="601">
        <v>17.34</v>
      </c>
      <c r="N174" s="56">
        <v>5319</v>
      </c>
      <c r="O174" s="566">
        <f t="shared" si="6"/>
        <v>44</v>
      </c>
      <c r="P174" s="566" t="str">
        <f t="shared" si="7"/>
        <v>Sotenäs</v>
      </c>
      <c r="Q174" s="602">
        <f t="shared" si="8"/>
        <v>5319</v>
      </c>
    </row>
    <row r="175" spans="1:17" x14ac:dyDescent="0.2">
      <c r="A175" s="595" t="s">
        <v>1156</v>
      </c>
      <c r="B175" s="596" t="s">
        <v>1046</v>
      </c>
      <c r="C175" s="439" t="s">
        <v>534</v>
      </c>
      <c r="D175" s="495" t="s">
        <v>534</v>
      </c>
      <c r="E175" s="599">
        <v>25735</v>
      </c>
      <c r="F175" s="599">
        <v>5590512700</v>
      </c>
      <c r="G175" s="604">
        <v>6175280328</v>
      </c>
      <c r="H175" s="604">
        <v>239956</v>
      </c>
      <c r="I175" s="142">
        <v>108.9</v>
      </c>
      <c r="J175" s="56">
        <v>6522349171</v>
      </c>
      <c r="K175" s="56">
        <v>347068843</v>
      </c>
      <c r="L175" s="601">
        <v>19.41</v>
      </c>
      <c r="M175" s="601">
        <v>17.34</v>
      </c>
      <c r="N175" s="56">
        <v>2618</v>
      </c>
      <c r="O175" s="566">
        <f t="shared" si="6"/>
        <v>24</v>
      </c>
      <c r="P175" s="566" t="str">
        <f t="shared" si="7"/>
        <v>Stenungsund</v>
      </c>
      <c r="Q175" s="602">
        <f t="shared" si="8"/>
        <v>2618</v>
      </c>
    </row>
    <row r="176" spans="1:17" x14ac:dyDescent="0.2">
      <c r="A176" s="595" t="s">
        <v>1156</v>
      </c>
      <c r="B176" s="596" t="s">
        <v>1051</v>
      </c>
      <c r="C176" s="439" t="s">
        <v>535</v>
      </c>
      <c r="D176" s="495" t="s">
        <v>535</v>
      </c>
      <c r="E176" s="599">
        <v>13045</v>
      </c>
      <c r="F176" s="599">
        <v>2175724200</v>
      </c>
      <c r="G176" s="604">
        <v>2403304951</v>
      </c>
      <c r="H176" s="604">
        <v>184232</v>
      </c>
      <c r="I176" s="142">
        <v>83.6</v>
      </c>
      <c r="J176" s="56">
        <v>3306160674</v>
      </c>
      <c r="K176" s="56">
        <v>902855723</v>
      </c>
      <c r="L176" s="601">
        <v>19.41</v>
      </c>
      <c r="M176" s="601">
        <v>17.34</v>
      </c>
      <c r="N176" s="56">
        <v>13434</v>
      </c>
      <c r="O176" s="566">
        <f t="shared" si="6"/>
        <v>242</v>
      </c>
      <c r="P176" s="566" t="str">
        <f t="shared" si="7"/>
        <v>Strömstad</v>
      </c>
      <c r="Q176" s="602">
        <f t="shared" si="8"/>
        <v>13434</v>
      </c>
    </row>
    <row r="177" spans="1:17" x14ac:dyDescent="0.2">
      <c r="A177" s="595" t="s">
        <v>1156</v>
      </c>
      <c r="B177" s="596" t="s">
        <v>1059</v>
      </c>
      <c r="C177" s="439" t="s">
        <v>536</v>
      </c>
      <c r="D177" s="495" t="s">
        <v>536</v>
      </c>
      <c r="E177" s="599">
        <v>10685</v>
      </c>
      <c r="F177" s="599">
        <v>1797862400</v>
      </c>
      <c r="G177" s="604">
        <v>1985918807</v>
      </c>
      <c r="H177" s="604">
        <v>185860</v>
      </c>
      <c r="I177" s="142">
        <v>84.3</v>
      </c>
      <c r="J177" s="56">
        <v>2708035784</v>
      </c>
      <c r="K177" s="56">
        <v>722116977</v>
      </c>
      <c r="L177" s="601">
        <v>19.41</v>
      </c>
      <c r="M177" s="601">
        <v>17.34</v>
      </c>
      <c r="N177" s="56">
        <v>13118</v>
      </c>
      <c r="O177" s="566">
        <f t="shared" si="6"/>
        <v>233</v>
      </c>
      <c r="P177" s="566" t="str">
        <f t="shared" si="7"/>
        <v>Svenljunga</v>
      </c>
      <c r="Q177" s="602">
        <f t="shared" si="8"/>
        <v>13118</v>
      </c>
    </row>
    <row r="178" spans="1:17" x14ac:dyDescent="0.2">
      <c r="A178" s="595" t="s">
        <v>1156</v>
      </c>
      <c r="B178" s="596" t="s">
        <v>1067</v>
      </c>
      <c r="C178" s="439" t="s">
        <v>537</v>
      </c>
      <c r="D178" s="495" t="s">
        <v>537</v>
      </c>
      <c r="E178" s="599">
        <v>12574</v>
      </c>
      <c r="F178" s="599">
        <v>2239816800</v>
      </c>
      <c r="G178" s="604">
        <v>2474101637</v>
      </c>
      <c r="H178" s="604">
        <v>196763</v>
      </c>
      <c r="I178" s="142">
        <v>89.3</v>
      </c>
      <c r="J178" s="56">
        <v>3186789139</v>
      </c>
      <c r="K178" s="56">
        <v>712687502</v>
      </c>
      <c r="L178" s="601">
        <v>19.41</v>
      </c>
      <c r="M178" s="601">
        <v>17.34</v>
      </c>
      <c r="N178" s="56">
        <v>11001</v>
      </c>
      <c r="O178" s="566">
        <f t="shared" si="6"/>
        <v>168</v>
      </c>
      <c r="P178" s="566" t="str">
        <f t="shared" si="7"/>
        <v>Tanum</v>
      </c>
      <c r="Q178" s="602">
        <f t="shared" si="8"/>
        <v>11001</v>
      </c>
    </row>
    <row r="179" spans="1:17" x14ac:dyDescent="0.2">
      <c r="A179" s="595" t="s">
        <v>1156</v>
      </c>
      <c r="B179" s="596" t="s">
        <v>1068</v>
      </c>
      <c r="C179" s="439" t="s">
        <v>538</v>
      </c>
      <c r="D179" s="495" t="s">
        <v>538</v>
      </c>
      <c r="E179" s="599">
        <v>11074</v>
      </c>
      <c r="F179" s="599">
        <v>1873307400</v>
      </c>
      <c r="G179" s="604">
        <v>2069255354</v>
      </c>
      <c r="H179" s="604">
        <v>186857</v>
      </c>
      <c r="I179" s="142">
        <v>84.8</v>
      </c>
      <c r="J179" s="56">
        <v>2806625014</v>
      </c>
      <c r="K179" s="56">
        <v>737369660</v>
      </c>
      <c r="L179" s="601">
        <v>19.41</v>
      </c>
      <c r="M179" s="601">
        <v>17.34</v>
      </c>
      <c r="N179" s="56">
        <v>12924</v>
      </c>
      <c r="O179" s="566">
        <f t="shared" si="6"/>
        <v>230</v>
      </c>
      <c r="P179" s="566" t="str">
        <f t="shared" si="7"/>
        <v>Tibro</v>
      </c>
      <c r="Q179" s="602">
        <f t="shared" si="8"/>
        <v>12924</v>
      </c>
    </row>
    <row r="180" spans="1:17" x14ac:dyDescent="0.2">
      <c r="A180" s="595" t="s">
        <v>1156</v>
      </c>
      <c r="B180" s="596" t="s">
        <v>1069</v>
      </c>
      <c r="C180" s="439" t="s">
        <v>539</v>
      </c>
      <c r="D180" s="495" t="s">
        <v>539</v>
      </c>
      <c r="E180" s="599">
        <v>12786</v>
      </c>
      <c r="F180" s="599">
        <v>2231440900</v>
      </c>
      <c r="G180" s="604">
        <v>2464849618</v>
      </c>
      <c r="H180" s="604">
        <v>192777</v>
      </c>
      <c r="I180" s="142">
        <v>87.5</v>
      </c>
      <c r="J180" s="56">
        <v>3240519002</v>
      </c>
      <c r="K180" s="56">
        <v>775669384</v>
      </c>
      <c r="L180" s="601">
        <v>19.41</v>
      </c>
      <c r="M180" s="601">
        <v>17.34</v>
      </c>
      <c r="N180" s="56">
        <v>11775</v>
      </c>
      <c r="O180" s="566">
        <f t="shared" si="6"/>
        <v>193</v>
      </c>
      <c r="P180" s="566" t="str">
        <f t="shared" si="7"/>
        <v>Tidaholm</v>
      </c>
      <c r="Q180" s="602">
        <f t="shared" si="8"/>
        <v>11775</v>
      </c>
    </row>
    <row r="181" spans="1:17" x14ac:dyDescent="0.2">
      <c r="A181" s="595" t="s">
        <v>1156</v>
      </c>
      <c r="B181" s="596" t="s">
        <v>1073</v>
      </c>
      <c r="C181" s="439" t="s">
        <v>540</v>
      </c>
      <c r="D181" s="495" t="s">
        <v>540</v>
      </c>
      <c r="E181" s="599">
        <v>15552</v>
      </c>
      <c r="F181" s="599">
        <v>3392884600</v>
      </c>
      <c r="G181" s="604">
        <v>3747780329</v>
      </c>
      <c r="H181" s="604">
        <v>240984</v>
      </c>
      <c r="I181" s="142">
        <v>109.3</v>
      </c>
      <c r="J181" s="56">
        <v>3941541648</v>
      </c>
      <c r="K181" s="56">
        <v>193761319</v>
      </c>
      <c r="L181" s="601">
        <v>19.41</v>
      </c>
      <c r="M181" s="601">
        <v>17.34</v>
      </c>
      <c r="N181" s="56">
        <v>2418</v>
      </c>
      <c r="O181" s="566">
        <f t="shared" si="6"/>
        <v>22</v>
      </c>
      <c r="P181" s="566" t="str">
        <f t="shared" si="7"/>
        <v>Tjörn</v>
      </c>
      <c r="Q181" s="602">
        <f t="shared" si="8"/>
        <v>2418</v>
      </c>
    </row>
    <row r="182" spans="1:17" x14ac:dyDescent="0.2">
      <c r="A182" s="595" t="s">
        <v>1156</v>
      </c>
      <c r="B182" s="596" t="s">
        <v>1077</v>
      </c>
      <c r="C182" s="439" t="s">
        <v>541</v>
      </c>
      <c r="D182" s="495" t="s">
        <v>541</v>
      </c>
      <c r="E182" s="599">
        <v>11773</v>
      </c>
      <c r="F182" s="599">
        <v>2139259700</v>
      </c>
      <c r="G182" s="604">
        <v>2363026265</v>
      </c>
      <c r="H182" s="604">
        <v>200716</v>
      </c>
      <c r="I182" s="142">
        <v>91.1</v>
      </c>
      <c r="J182" s="56">
        <v>2983781496</v>
      </c>
      <c r="K182" s="56">
        <v>620755231</v>
      </c>
      <c r="L182" s="601">
        <v>19.41</v>
      </c>
      <c r="M182" s="601">
        <v>17.34</v>
      </c>
      <c r="N182" s="56">
        <v>10234</v>
      </c>
      <c r="O182" s="566">
        <f t="shared" si="6"/>
        <v>130</v>
      </c>
      <c r="P182" s="566" t="str">
        <f t="shared" si="7"/>
        <v>Tranemo</v>
      </c>
      <c r="Q182" s="602">
        <f t="shared" si="8"/>
        <v>10234</v>
      </c>
    </row>
    <row r="183" spans="1:17" x14ac:dyDescent="0.2">
      <c r="A183" s="595" t="s">
        <v>1156</v>
      </c>
      <c r="B183" s="596" t="s">
        <v>1080</v>
      </c>
      <c r="C183" s="439" t="s">
        <v>542</v>
      </c>
      <c r="D183" s="495" t="s">
        <v>542</v>
      </c>
      <c r="E183" s="599">
        <v>57688</v>
      </c>
      <c r="F183" s="599">
        <v>10616122200</v>
      </c>
      <c r="G183" s="604">
        <v>11726568582</v>
      </c>
      <c r="H183" s="604">
        <v>203276</v>
      </c>
      <c r="I183" s="142">
        <v>92.2</v>
      </c>
      <c r="J183" s="56">
        <v>14620605362</v>
      </c>
      <c r="K183" s="56">
        <v>2894036780</v>
      </c>
      <c r="L183" s="601">
        <v>19.41</v>
      </c>
      <c r="M183" s="601">
        <v>17.34</v>
      </c>
      <c r="N183" s="56">
        <v>9737</v>
      </c>
      <c r="O183" s="566">
        <f t="shared" si="6"/>
        <v>115</v>
      </c>
      <c r="P183" s="566" t="str">
        <f t="shared" si="7"/>
        <v>Trollhättan</v>
      </c>
      <c r="Q183" s="602">
        <f t="shared" si="8"/>
        <v>9737</v>
      </c>
    </row>
    <row r="184" spans="1:17" x14ac:dyDescent="0.2">
      <c r="A184" s="595" t="s">
        <v>1156</v>
      </c>
      <c r="B184" s="596" t="s">
        <v>1084</v>
      </c>
      <c r="C184" s="439" t="s">
        <v>543</v>
      </c>
      <c r="D184" s="495" t="s">
        <v>543</v>
      </c>
      <c r="E184" s="599">
        <v>9398</v>
      </c>
      <c r="F184" s="599">
        <v>1526069600</v>
      </c>
      <c r="G184" s="604">
        <v>1685696480</v>
      </c>
      <c r="H184" s="604">
        <v>179368</v>
      </c>
      <c r="I184" s="142">
        <v>81.400000000000006</v>
      </c>
      <c r="J184" s="56">
        <v>2381854965</v>
      </c>
      <c r="K184" s="56">
        <v>696158485</v>
      </c>
      <c r="L184" s="601">
        <v>19.41</v>
      </c>
      <c r="M184" s="601">
        <v>17.34</v>
      </c>
      <c r="N184" s="56">
        <v>14378</v>
      </c>
      <c r="O184" s="566">
        <f t="shared" si="6"/>
        <v>267</v>
      </c>
      <c r="P184" s="566" t="str">
        <f t="shared" si="7"/>
        <v>Töreboda</v>
      </c>
      <c r="Q184" s="602">
        <f t="shared" si="8"/>
        <v>14378</v>
      </c>
    </row>
    <row r="185" spans="1:17" x14ac:dyDescent="0.2">
      <c r="A185" s="595" t="s">
        <v>1156</v>
      </c>
      <c r="B185" s="596" t="s">
        <v>1085</v>
      </c>
      <c r="C185" s="439" t="s">
        <v>544</v>
      </c>
      <c r="D185" s="495" t="s">
        <v>544</v>
      </c>
      <c r="E185" s="599">
        <v>55087</v>
      </c>
      <c r="F185" s="599">
        <v>10139606300</v>
      </c>
      <c r="G185" s="604">
        <v>11200209119</v>
      </c>
      <c r="H185" s="604">
        <v>203319</v>
      </c>
      <c r="I185" s="142">
        <v>92.3</v>
      </c>
      <c r="J185" s="56">
        <v>13961400769</v>
      </c>
      <c r="K185" s="56">
        <v>2761191650</v>
      </c>
      <c r="L185" s="601">
        <v>19.41</v>
      </c>
      <c r="M185" s="601">
        <v>17.34</v>
      </c>
      <c r="N185" s="56">
        <v>9729</v>
      </c>
      <c r="O185" s="566">
        <f t="shared" si="6"/>
        <v>114</v>
      </c>
      <c r="P185" s="566" t="str">
        <f t="shared" si="7"/>
        <v>Uddevalla</v>
      </c>
      <c r="Q185" s="602">
        <f t="shared" si="8"/>
        <v>9729</v>
      </c>
    </row>
    <row r="186" spans="1:17" x14ac:dyDescent="0.2">
      <c r="A186" s="595" t="s">
        <v>1156</v>
      </c>
      <c r="B186" s="596" t="s">
        <v>1086</v>
      </c>
      <c r="C186" s="439" t="s">
        <v>545</v>
      </c>
      <c r="D186" s="495" t="s">
        <v>545</v>
      </c>
      <c r="E186" s="599">
        <v>23796</v>
      </c>
      <c r="F186" s="599">
        <v>4348198800</v>
      </c>
      <c r="G186" s="604">
        <v>4803020394</v>
      </c>
      <c r="H186" s="604">
        <v>201842</v>
      </c>
      <c r="I186" s="142">
        <v>91.6</v>
      </c>
      <c r="J186" s="56">
        <v>6030923679</v>
      </c>
      <c r="K186" s="56">
        <v>1227903285</v>
      </c>
      <c r="L186" s="601">
        <v>19.41</v>
      </c>
      <c r="M186" s="601">
        <v>17.34</v>
      </c>
      <c r="N186" s="56">
        <v>10016</v>
      </c>
      <c r="O186" s="566">
        <f t="shared" si="6"/>
        <v>126</v>
      </c>
      <c r="P186" s="566" t="str">
        <f t="shared" si="7"/>
        <v>Ulricehamn</v>
      </c>
      <c r="Q186" s="602">
        <f t="shared" si="8"/>
        <v>10016</v>
      </c>
    </row>
    <row r="187" spans="1:17" x14ac:dyDescent="0.2">
      <c r="A187" s="595" t="s">
        <v>1156</v>
      </c>
      <c r="B187" s="596" t="s">
        <v>1097</v>
      </c>
      <c r="C187" s="439" t="s">
        <v>546</v>
      </c>
      <c r="D187" s="495" t="s">
        <v>546</v>
      </c>
      <c r="E187" s="599">
        <v>15762</v>
      </c>
      <c r="F187" s="599">
        <v>2760379300</v>
      </c>
      <c r="G187" s="604">
        <v>3049114975</v>
      </c>
      <c r="H187" s="604">
        <v>193447</v>
      </c>
      <c r="I187" s="142">
        <v>87.8</v>
      </c>
      <c r="J187" s="56">
        <v>3994764626</v>
      </c>
      <c r="K187" s="56">
        <v>945649651</v>
      </c>
      <c r="L187" s="601">
        <v>19.41</v>
      </c>
      <c r="M187" s="601">
        <v>17.34</v>
      </c>
      <c r="N187" s="56">
        <v>11645</v>
      </c>
      <c r="O187" s="566">
        <f t="shared" si="6"/>
        <v>189</v>
      </c>
      <c r="P187" s="566" t="str">
        <f t="shared" si="7"/>
        <v>Vara</v>
      </c>
      <c r="Q187" s="602">
        <f t="shared" si="8"/>
        <v>11645</v>
      </c>
    </row>
    <row r="188" spans="1:17" x14ac:dyDescent="0.2">
      <c r="A188" s="595" t="s">
        <v>1156</v>
      </c>
      <c r="B188" s="596" t="s">
        <v>1106</v>
      </c>
      <c r="C188" s="439" t="s">
        <v>547</v>
      </c>
      <c r="D188" s="495" t="s">
        <v>547</v>
      </c>
      <c r="E188" s="599">
        <v>11271</v>
      </c>
      <c r="F188" s="599">
        <v>2023163700</v>
      </c>
      <c r="G188" s="604">
        <v>2234786623</v>
      </c>
      <c r="H188" s="604">
        <v>198278</v>
      </c>
      <c r="I188" s="142">
        <v>90</v>
      </c>
      <c r="J188" s="56">
        <v>2856553235</v>
      </c>
      <c r="K188" s="56">
        <v>621766612</v>
      </c>
      <c r="L188" s="601">
        <v>19.41</v>
      </c>
      <c r="M188" s="601">
        <v>17.34</v>
      </c>
      <c r="N188" s="56">
        <v>10708</v>
      </c>
      <c r="O188" s="566">
        <f t="shared" si="6"/>
        <v>152</v>
      </c>
      <c r="P188" s="566" t="str">
        <f t="shared" si="7"/>
        <v>Vårgårda</v>
      </c>
      <c r="Q188" s="602">
        <f t="shared" si="8"/>
        <v>10708</v>
      </c>
    </row>
    <row r="189" spans="1:17" x14ac:dyDescent="0.2">
      <c r="A189" s="595" t="s">
        <v>1156</v>
      </c>
      <c r="B189" s="596" t="s">
        <v>1107</v>
      </c>
      <c r="C189" s="439" t="s">
        <v>548</v>
      </c>
      <c r="D189" s="495" t="s">
        <v>548</v>
      </c>
      <c r="E189" s="599">
        <v>38873</v>
      </c>
      <c r="F189" s="599">
        <v>6981631900</v>
      </c>
      <c r="G189" s="604">
        <v>7711910597</v>
      </c>
      <c r="H189" s="604">
        <v>198387</v>
      </c>
      <c r="I189" s="142">
        <v>90</v>
      </c>
      <c r="J189" s="56">
        <v>9852080021</v>
      </c>
      <c r="K189" s="56">
        <v>2140169424</v>
      </c>
      <c r="L189" s="601">
        <v>19.41</v>
      </c>
      <c r="M189" s="601">
        <v>17.34</v>
      </c>
      <c r="N189" s="56">
        <v>10686</v>
      </c>
      <c r="O189" s="566">
        <f t="shared" si="6"/>
        <v>150</v>
      </c>
      <c r="P189" s="566" t="str">
        <f t="shared" si="7"/>
        <v>Vänersborg</v>
      </c>
      <c r="Q189" s="602">
        <f t="shared" si="8"/>
        <v>10686</v>
      </c>
    </row>
    <row r="190" spans="1:17" x14ac:dyDescent="0.2">
      <c r="A190" s="595" t="s">
        <v>1156</v>
      </c>
      <c r="B190" s="596" t="s">
        <v>1116</v>
      </c>
      <c r="C190" s="439" t="s">
        <v>549</v>
      </c>
      <c r="D190" s="495" t="s">
        <v>549</v>
      </c>
      <c r="E190" s="599">
        <v>12753</v>
      </c>
      <c r="F190" s="599">
        <v>2064829100</v>
      </c>
      <c r="G190" s="604">
        <v>2280810224</v>
      </c>
      <c r="H190" s="604">
        <v>178845</v>
      </c>
      <c r="I190" s="142">
        <v>81.2</v>
      </c>
      <c r="J190" s="56">
        <v>3232155391</v>
      </c>
      <c r="K190" s="56">
        <v>951345167</v>
      </c>
      <c r="L190" s="601">
        <v>19.41</v>
      </c>
      <c r="M190" s="601">
        <v>17.34</v>
      </c>
      <c r="N190" s="56">
        <v>14479</v>
      </c>
      <c r="O190" s="566">
        <f t="shared" si="6"/>
        <v>271</v>
      </c>
      <c r="P190" s="566" t="str">
        <f t="shared" si="7"/>
        <v>Åmål</v>
      </c>
      <c r="Q190" s="602">
        <f t="shared" si="8"/>
        <v>14479</v>
      </c>
    </row>
    <row r="191" spans="1:17" x14ac:dyDescent="0.2">
      <c r="A191" s="595" t="s">
        <v>1156</v>
      </c>
      <c r="B191" s="596" t="s">
        <v>1128</v>
      </c>
      <c r="C191" s="439" t="s">
        <v>550</v>
      </c>
      <c r="D191" s="495" t="s">
        <v>550</v>
      </c>
      <c r="E191" s="599">
        <v>12733</v>
      </c>
      <c r="F191" s="599">
        <v>2771270700</v>
      </c>
      <c r="G191" s="604">
        <v>3061145615</v>
      </c>
      <c r="H191" s="604">
        <v>240410</v>
      </c>
      <c r="I191" s="142">
        <v>109.1</v>
      </c>
      <c r="J191" s="56">
        <v>3227086536</v>
      </c>
      <c r="K191" s="56">
        <v>165940921</v>
      </c>
      <c r="L191" s="601">
        <v>19.41</v>
      </c>
      <c r="M191" s="601">
        <v>17.34</v>
      </c>
      <c r="N191" s="56">
        <v>2530</v>
      </c>
      <c r="O191" s="566">
        <f t="shared" si="6"/>
        <v>23</v>
      </c>
      <c r="P191" s="566" t="str">
        <f t="shared" si="7"/>
        <v>Öckerö</v>
      </c>
      <c r="Q191" s="602">
        <f t="shared" si="8"/>
        <v>2530</v>
      </c>
    </row>
    <row r="192" spans="1:17" ht="25.5" x14ac:dyDescent="0.2">
      <c r="A192" s="595" t="s">
        <v>1157</v>
      </c>
      <c r="B192" s="596" t="s">
        <v>856</v>
      </c>
      <c r="C192" s="597" t="s">
        <v>552</v>
      </c>
      <c r="D192" s="598" t="s">
        <v>715</v>
      </c>
      <c r="E192" s="599">
        <v>25975</v>
      </c>
      <c r="F192" s="599">
        <v>4504768300</v>
      </c>
      <c r="G192" s="604">
        <v>4975967064</v>
      </c>
      <c r="H192" s="604">
        <v>191568</v>
      </c>
      <c r="I192" s="142">
        <v>86.9</v>
      </c>
      <c r="J192" s="56">
        <v>6583175431</v>
      </c>
      <c r="K192" s="56">
        <v>1607208367</v>
      </c>
      <c r="L192" s="601">
        <v>20.45</v>
      </c>
      <c r="M192" s="601">
        <v>18.38</v>
      </c>
      <c r="N192" s="56">
        <v>12653</v>
      </c>
      <c r="O192" s="566">
        <f t="shared" si="6"/>
        <v>224</v>
      </c>
      <c r="P192" s="566" t="str">
        <f t="shared" si="7"/>
        <v>Arvika</v>
      </c>
      <c r="Q192" s="602">
        <f t="shared" si="8"/>
        <v>12653</v>
      </c>
    </row>
    <row r="193" spans="1:17" x14ac:dyDescent="0.2">
      <c r="A193" s="595" t="s">
        <v>1157</v>
      </c>
      <c r="B193" s="596" t="s">
        <v>879</v>
      </c>
      <c r="C193" s="439" t="s">
        <v>553</v>
      </c>
      <c r="D193" s="495" t="s">
        <v>553</v>
      </c>
      <c r="E193" s="599">
        <v>8507</v>
      </c>
      <c r="F193" s="599">
        <v>1278204900</v>
      </c>
      <c r="G193" s="604">
        <v>1411905133</v>
      </c>
      <c r="H193" s="604">
        <v>165970</v>
      </c>
      <c r="I193" s="142">
        <v>75.3</v>
      </c>
      <c r="J193" s="56">
        <v>2156037474</v>
      </c>
      <c r="K193" s="56">
        <v>744132341</v>
      </c>
      <c r="L193" s="601">
        <v>20.45</v>
      </c>
      <c r="M193" s="601">
        <v>18.38</v>
      </c>
      <c r="N193" s="56">
        <v>17888</v>
      </c>
      <c r="O193" s="566">
        <f t="shared" si="6"/>
        <v>289</v>
      </c>
      <c r="P193" s="566" t="str">
        <f t="shared" si="7"/>
        <v>Eda</v>
      </c>
      <c r="Q193" s="602">
        <f t="shared" si="8"/>
        <v>17888</v>
      </c>
    </row>
    <row r="194" spans="1:17" x14ac:dyDescent="0.2">
      <c r="A194" s="595" t="s">
        <v>1157</v>
      </c>
      <c r="B194" s="596" t="s">
        <v>891</v>
      </c>
      <c r="C194" s="439" t="s">
        <v>554</v>
      </c>
      <c r="D194" s="495" t="s">
        <v>554</v>
      </c>
      <c r="E194" s="599">
        <v>10872</v>
      </c>
      <c r="F194" s="599">
        <v>1702084200</v>
      </c>
      <c r="G194" s="604">
        <v>1880122207</v>
      </c>
      <c r="H194" s="604">
        <v>172933</v>
      </c>
      <c r="I194" s="142">
        <v>78.5</v>
      </c>
      <c r="J194" s="56">
        <v>2755429578</v>
      </c>
      <c r="K194" s="56">
        <v>875307371</v>
      </c>
      <c r="L194" s="601">
        <v>20.45</v>
      </c>
      <c r="M194" s="601">
        <v>18.38</v>
      </c>
      <c r="N194" s="56">
        <v>16464</v>
      </c>
      <c r="O194" s="566">
        <f t="shared" si="6"/>
        <v>287</v>
      </c>
      <c r="P194" s="566" t="str">
        <f t="shared" si="7"/>
        <v>Filipstad</v>
      </c>
      <c r="Q194" s="602">
        <f t="shared" si="8"/>
        <v>16464</v>
      </c>
    </row>
    <row r="195" spans="1:17" x14ac:dyDescent="0.2">
      <c r="A195" s="595" t="s">
        <v>1157</v>
      </c>
      <c r="B195" s="596" t="s">
        <v>894</v>
      </c>
      <c r="C195" s="439" t="s">
        <v>555</v>
      </c>
      <c r="D195" s="495" t="s">
        <v>555</v>
      </c>
      <c r="E195" s="599">
        <v>11445</v>
      </c>
      <c r="F195" s="599">
        <v>1985366000</v>
      </c>
      <c r="G195" s="604">
        <v>2193035284</v>
      </c>
      <c r="H195" s="604">
        <v>191615</v>
      </c>
      <c r="I195" s="142">
        <v>86.9</v>
      </c>
      <c r="J195" s="56">
        <v>2900652274</v>
      </c>
      <c r="K195" s="56">
        <v>707616990</v>
      </c>
      <c r="L195" s="601">
        <v>20.45</v>
      </c>
      <c r="M195" s="601">
        <v>18.38</v>
      </c>
      <c r="N195" s="56">
        <v>12644</v>
      </c>
      <c r="O195" s="566">
        <f t="shared" si="6"/>
        <v>223</v>
      </c>
      <c r="P195" s="566" t="str">
        <f t="shared" si="7"/>
        <v>Forshaga</v>
      </c>
      <c r="Q195" s="602">
        <f t="shared" si="8"/>
        <v>12644</v>
      </c>
    </row>
    <row r="196" spans="1:17" x14ac:dyDescent="0.2">
      <c r="A196" s="595" t="s">
        <v>1157</v>
      </c>
      <c r="B196" s="596" t="s">
        <v>901</v>
      </c>
      <c r="C196" s="439" t="s">
        <v>556</v>
      </c>
      <c r="D196" s="495" t="s">
        <v>556</v>
      </c>
      <c r="E196" s="599">
        <v>9038</v>
      </c>
      <c r="F196" s="599">
        <v>1597438800</v>
      </c>
      <c r="G196" s="604">
        <v>1764530898</v>
      </c>
      <c r="H196" s="604">
        <v>195235</v>
      </c>
      <c r="I196" s="142">
        <v>88.6</v>
      </c>
      <c r="J196" s="56">
        <v>2290615575</v>
      </c>
      <c r="K196" s="56">
        <v>526084677</v>
      </c>
      <c r="L196" s="601">
        <v>20.45</v>
      </c>
      <c r="M196" s="601">
        <v>18.38</v>
      </c>
      <c r="N196" s="56">
        <v>11904</v>
      </c>
      <c r="O196" s="566">
        <f t="shared" si="6"/>
        <v>202</v>
      </c>
      <c r="P196" s="566" t="str">
        <f t="shared" si="7"/>
        <v>Grums</v>
      </c>
      <c r="Q196" s="602">
        <f t="shared" si="8"/>
        <v>11904</v>
      </c>
    </row>
    <row r="197" spans="1:17" x14ac:dyDescent="0.2">
      <c r="A197" s="595" t="s">
        <v>1157</v>
      </c>
      <c r="B197" s="596" t="s">
        <v>909</v>
      </c>
      <c r="C197" s="439" t="s">
        <v>557</v>
      </c>
      <c r="D197" s="495" t="s">
        <v>557</v>
      </c>
      <c r="E197" s="599">
        <v>11831</v>
      </c>
      <c r="F197" s="599">
        <v>2096383300</v>
      </c>
      <c r="G197" s="604">
        <v>2315664993</v>
      </c>
      <c r="H197" s="604">
        <v>195729</v>
      </c>
      <c r="I197" s="142">
        <v>88.8</v>
      </c>
      <c r="J197" s="56">
        <v>2998481175</v>
      </c>
      <c r="K197" s="56">
        <v>682816182</v>
      </c>
      <c r="L197" s="601">
        <v>20.45</v>
      </c>
      <c r="M197" s="601">
        <v>18.38</v>
      </c>
      <c r="N197" s="56">
        <v>11803</v>
      </c>
      <c r="O197" s="566">
        <f t="shared" si="6"/>
        <v>196</v>
      </c>
      <c r="P197" s="566" t="str">
        <f t="shared" si="7"/>
        <v>Hagfors</v>
      </c>
      <c r="Q197" s="602">
        <f t="shared" si="8"/>
        <v>11803</v>
      </c>
    </row>
    <row r="198" spans="1:17" x14ac:dyDescent="0.2">
      <c r="A198" s="595" t="s">
        <v>1157</v>
      </c>
      <c r="B198" s="596" t="s">
        <v>913</v>
      </c>
      <c r="C198" s="439" t="s">
        <v>558</v>
      </c>
      <c r="D198" s="495" t="s">
        <v>558</v>
      </c>
      <c r="E198" s="599">
        <v>15627</v>
      </c>
      <c r="F198" s="599">
        <v>3296514900</v>
      </c>
      <c r="G198" s="604">
        <v>3641330359</v>
      </c>
      <c r="H198" s="604">
        <v>233015</v>
      </c>
      <c r="I198" s="142">
        <v>105.7</v>
      </c>
      <c r="J198" s="56">
        <v>3960549854</v>
      </c>
      <c r="K198" s="56">
        <v>319219495</v>
      </c>
      <c r="L198" s="601">
        <v>20.45</v>
      </c>
      <c r="M198" s="601">
        <v>18.38</v>
      </c>
      <c r="N198" s="56">
        <v>4177</v>
      </c>
      <c r="O198" s="566">
        <f t="shared" si="6"/>
        <v>34</v>
      </c>
      <c r="P198" s="566" t="str">
        <f t="shared" si="7"/>
        <v>Hammarö</v>
      </c>
      <c r="Q198" s="602">
        <f t="shared" si="8"/>
        <v>4177</v>
      </c>
    </row>
    <row r="199" spans="1:17" x14ac:dyDescent="0.2">
      <c r="A199" s="595" t="s">
        <v>1157</v>
      </c>
      <c r="B199" s="596" t="s">
        <v>945</v>
      </c>
      <c r="C199" s="439" t="s">
        <v>559</v>
      </c>
      <c r="D199" s="495" t="s">
        <v>559</v>
      </c>
      <c r="E199" s="599">
        <v>90086</v>
      </c>
      <c r="F199" s="599">
        <v>17502249200</v>
      </c>
      <c r="G199" s="604">
        <v>19332984466</v>
      </c>
      <c r="H199" s="604">
        <v>214606</v>
      </c>
      <c r="I199" s="142">
        <v>97.4</v>
      </c>
      <c r="J199" s="56">
        <v>22831643577</v>
      </c>
      <c r="K199" s="56">
        <v>3498659111</v>
      </c>
      <c r="L199" s="601">
        <v>20.45</v>
      </c>
      <c r="M199" s="601">
        <v>18.38</v>
      </c>
      <c r="N199" s="56">
        <v>7942</v>
      </c>
      <c r="O199" s="566">
        <f t="shared" si="6"/>
        <v>77</v>
      </c>
      <c r="P199" s="566" t="str">
        <f t="shared" si="7"/>
        <v>Karlstad</v>
      </c>
      <c r="Q199" s="602">
        <f t="shared" si="8"/>
        <v>7942</v>
      </c>
    </row>
    <row r="200" spans="1:17" x14ac:dyDescent="0.2">
      <c r="A200" s="595" t="s">
        <v>1157</v>
      </c>
      <c r="B200" s="596" t="s">
        <v>947</v>
      </c>
      <c r="C200" s="439" t="s">
        <v>560</v>
      </c>
      <c r="D200" s="495" t="s">
        <v>560</v>
      </c>
      <c r="E200" s="599">
        <v>11801</v>
      </c>
      <c r="F200" s="599">
        <v>2115261800</v>
      </c>
      <c r="G200" s="604">
        <v>2336518184</v>
      </c>
      <c r="H200" s="604">
        <v>197993</v>
      </c>
      <c r="I200" s="142">
        <v>89.8</v>
      </c>
      <c r="J200" s="56">
        <v>2990877893</v>
      </c>
      <c r="K200" s="56">
        <v>654359709</v>
      </c>
      <c r="L200" s="601">
        <v>20.45</v>
      </c>
      <c r="M200" s="601">
        <v>18.38</v>
      </c>
      <c r="N200" s="56">
        <v>11339</v>
      </c>
      <c r="O200" s="566">
        <f t="shared" si="6"/>
        <v>176</v>
      </c>
      <c r="P200" s="566" t="str">
        <f t="shared" si="7"/>
        <v>Kil</v>
      </c>
      <c r="Q200" s="602">
        <f t="shared" si="8"/>
        <v>11339</v>
      </c>
    </row>
    <row r="201" spans="1:17" x14ac:dyDescent="0.2">
      <c r="A201" s="595" t="s">
        <v>1157</v>
      </c>
      <c r="B201" s="596" t="s">
        <v>954</v>
      </c>
      <c r="C201" s="439" t="s">
        <v>561</v>
      </c>
      <c r="D201" s="495" t="s">
        <v>561</v>
      </c>
      <c r="E201" s="599">
        <v>24498</v>
      </c>
      <c r="F201" s="599">
        <v>4230578300</v>
      </c>
      <c r="G201" s="604">
        <v>4673096790</v>
      </c>
      <c r="H201" s="604">
        <v>190754</v>
      </c>
      <c r="I201" s="142">
        <v>86.6</v>
      </c>
      <c r="J201" s="56">
        <v>6208840490</v>
      </c>
      <c r="K201" s="56">
        <v>1535743700</v>
      </c>
      <c r="L201" s="601">
        <v>20.45</v>
      </c>
      <c r="M201" s="601">
        <v>18.38</v>
      </c>
      <c r="N201" s="56">
        <v>12820</v>
      </c>
      <c r="O201" s="566">
        <f t="shared" si="6"/>
        <v>228</v>
      </c>
      <c r="P201" s="566" t="str">
        <f t="shared" si="7"/>
        <v>Kristinehamn</v>
      </c>
      <c r="Q201" s="602">
        <f t="shared" si="8"/>
        <v>12820</v>
      </c>
    </row>
    <row r="202" spans="1:17" x14ac:dyDescent="0.2">
      <c r="A202" s="595" t="s">
        <v>1157</v>
      </c>
      <c r="B202" s="596" t="s">
        <v>995</v>
      </c>
      <c r="C202" s="439" t="s">
        <v>562</v>
      </c>
      <c r="D202" s="495" t="s">
        <v>562</v>
      </c>
      <c r="E202" s="599">
        <v>3688</v>
      </c>
      <c r="F202" s="599">
        <v>606121300</v>
      </c>
      <c r="G202" s="604">
        <v>669521588</v>
      </c>
      <c r="H202" s="604">
        <v>181541</v>
      </c>
      <c r="I202" s="142">
        <v>82.4</v>
      </c>
      <c r="J202" s="56">
        <v>934696862</v>
      </c>
      <c r="K202" s="56">
        <v>265175274</v>
      </c>
      <c r="L202" s="601">
        <v>20.45</v>
      </c>
      <c r="M202" s="601">
        <v>18.38</v>
      </c>
      <c r="N202" s="56">
        <v>14704</v>
      </c>
      <c r="O202" s="566">
        <f t="shared" ref="O202:O265" si="9">RANK(N202,$N$9:$N$298,1)</f>
        <v>273</v>
      </c>
      <c r="P202" s="566" t="str">
        <f t="shared" ref="P202:P265" si="10">C202</f>
        <v>Munkfors</v>
      </c>
      <c r="Q202" s="602">
        <f t="shared" ref="Q202:Q265" si="11">N202</f>
        <v>14704</v>
      </c>
    </row>
    <row r="203" spans="1:17" x14ac:dyDescent="0.2">
      <c r="A203" s="595" t="s">
        <v>1157</v>
      </c>
      <c r="B203" s="596" t="s">
        <v>1048</v>
      </c>
      <c r="C203" s="439" t="s">
        <v>563</v>
      </c>
      <c r="D203" s="495" t="s">
        <v>563</v>
      </c>
      <c r="E203" s="599">
        <v>4029</v>
      </c>
      <c r="F203" s="599">
        <v>699810100</v>
      </c>
      <c r="G203" s="604">
        <v>773010236</v>
      </c>
      <c r="H203" s="604">
        <v>191862</v>
      </c>
      <c r="I203" s="142">
        <v>87.1</v>
      </c>
      <c r="J203" s="56">
        <v>1021120840</v>
      </c>
      <c r="K203" s="56">
        <v>248110604</v>
      </c>
      <c r="L203" s="601">
        <v>20.45</v>
      </c>
      <c r="M203" s="601">
        <v>18.38</v>
      </c>
      <c r="N203" s="56">
        <v>12593</v>
      </c>
      <c r="O203" s="566">
        <f t="shared" si="9"/>
        <v>222</v>
      </c>
      <c r="P203" s="566" t="str">
        <f t="shared" si="10"/>
        <v>Storfors</v>
      </c>
      <c r="Q203" s="602">
        <f t="shared" si="11"/>
        <v>12593</v>
      </c>
    </row>
    <row r="204" spans="1:17" x14ac:dyDescent="0.2">
      <c r="A204" s="595" t="s">
        <v>1157</v>
      </c>
      <c r="B204" s="596" t="s">
        <v>1055</v>
      </c>
      <c r="C204" s="439" t="s">
        <v>564</v>
      </c>
      <c r="D204" s="495" t="s">
        <v>564</v>
      </c>
      <c r="E204" s="599">
        <v>13270</v>
      </c>
      <c r="F204" s="599">
        <v>2270504500</v>
      </c>
      <c r="G204" s="604">
        <v>2507999271</v>
      </c>
      <c r="H204" s="604">
        <v>188998</v>
      </c>
      <c r="I204" s="142">
        <v>85.8</v>
      </c>
      <c r="J204" s="56">
        <v>3363185293</v>
      </c>
      <c r="K204" s="56">
        <v>855186022</v>
      </c>
      <c r="L204" s="601">
        <v>20.45</v>
      </c>
      <c r="M204" s="601">
        <v>18.38</v>
      </c>
      <c r="N204" s="56">
        <v>13179</v>
      </c>
      <c r="O204" s="566">
        <f t="shared" si="9"/>
        <v>235</v>
      </c>
      <c r="P204" s="566" t="str">
        <f t="shared" si="10"/>
        <v>Sunne</v>
      </c>
      <c r="Q204" s="602">
        <f t="shared" si="11"/>
        <v>13179</v>
      </c>
    </row>
    <row r="205" spans="1:17" x14ac:dyDescent="0.2">
      <c r="A205" s="595" t="s">
        <v>1157</v>
      </c>
      <c r="B205" s="596" t="s">
        <v>1060</v>
      </c>
      <c r="C205" s="439" t="s">
        <v>565</v>
      </c>
      <c r="D205" s="495" t="s">
        <v>565</v>
      </c>
      <c r="E205" s="599">
        <v>15560</v>
      </c>
      <c r="F205" s="599">
        <v>2545480300</v>
      </c>
      <c r="G205" s="604">
        <v>2811737539</v>
      </c>
      <c r="H205" s="604">
        <v>180703</v>
      </c>
      <c r="I205" s="142">
        <v>82</v>
      </c>
      <c r="J205" s="56">
        <v>3943569190</v>
      </c>
      <c r="K205" s="56">
        <v>1131831651</v>
      </c>
      <c r="L205" s="601">
        <v>20.45</v>
      </c>
      <c r="M205" s="601">
        <v>18.38</v>
      </c>
      <c r="N205" s="56">
        <v>14875</v>
      </c>
      <c r="O205" s="566">
        <f t="shared" si="9"/>
        <v>277</v>
      </c>
      <c r="P205" s="566" t="str">
        <f t="shared" si="10"/>
        <v>Säffle</v>
      </c>
      <c r="Q205" s="602">
        <f t="shared" si="11"/>
        <v>14875</v>
      </c>
    </row>
    <row r="206" spans="1:17" x14ac:dyDescent="0.2">
      <c r="A206" s="595" t="s">
        <v>1157</v>
      </c>
      <c r="B206" s="596" t="s">
        <v>1075</v>
      </c>
      <c r="C206" s="439" t="s">
        <v>566</v>
      </c>
      <c r="D206" s="495" t="s">
        <v>566</v>
      </c>
      <c r="E206" s="599">
        <v>12112</v>
      </c>
      <c r="F206" s="599">
        <v>2012580600</v>
      </c>
      <c r="G206" s="604">
        <v>2223096531</v>
      </c>
      <c r="H206" s="604">
        <v>183545</v>
      </c>
      <c r="I206" s="142">
        <v>83.3</v>
      </c>
      <c r="J206" s="56">
        <v>3069698588</v>
      </c>
      <c r="K206" s="56">
        <v>846602057</v>
      </c>
      <c r="L206" s="601">
        <v>20.45</v>
      </c>
      <c r="M206" s="601">
        <v>18.38</v>
      </c>
      <c r="N206" s="56">
        <v>14294</v>
      </c>
      <c r="O206" s="566">
        <f t="shared" si="9"/>
        <v>265</v>
      </c>
      <c r="P206" s="566" t="str">
        <f t="shared" si="10"/>
        <v>Torsby</v>
      </c>
      <c r="Q206" s="602">
        <f t="shared" si="11"/>
        <v>14294</v>
      </c>
    </row>
    <row r="207" spans="1:17" x14ac:dyDescent="0.2">
      <c r="A207" s="595" t="s">
        <v>1157</v>
      </c>
      <c r="B207" s="596" t="s">
        <v>1119</v>
      </c>
      <c r="C207" s="439" t="s">
        <v>567</v>
      </c>
      <c r="D207" s="495" t="s">
        <v>567</v>
      </c>
      <c r="E207" s="599">
        <v>9913</v>
      </c>
      <c r="F207" s="599">
        <v>1448901700</v>
      </c>
      <c r="G207" s="604">
        <v>1600456818</v>
      </c>
      <c r="H207" s="604">
        <v>161450</v>
      </c>
      <c r="I207" s="142">
        <v>73.3</v>
      </c>
      <c r="J207" s="56">
        <v>2512377981</v>
      </c>
      <c r="K207" s="56">
        <v>911921163</v>
      </c>
      <c r="L207" s="601">
        <v>20.45</v>
      </c>
      <c r="M207" s="601">
        <v>18.38</v>
      </c>
      <c r="N207" s="56">
        <v>18812</v>
      </c>
      <c r="O207" s="566">
        <f t="shared" si="9"/>
        <v>290</v>
      </c>
      <c r="P207" s="566" t="str">
        <f t="shared" si="10"/>
        <v>Årjäng</v>
      </c>
      <c r="Q207" s="602">
        <f t="shared" si="11"/>
        <v>18812</v>
      </c>
    </row>
    <row r="208" spans="1:17" ht="25.5" x14ac:dyDescent="0.2">
      <c r="A208" s="595" t="s">
        <v>1158</v>
      </c>
      <c r="B208" s="596" t="s">
        <v>857</v>
      </c>
      <c r="C208" s="597" t="s">
        <v>569</v>
      </c>
      <c r="D208" s="598" t="s">
        <v>716</v>
      </c>
      <c r="E208" s="599">
        <v>11245</v>
      </c>
      <c r="F208" s="599">
        <v>2118266500</v>
      </c>
      <c r="G208" s="604">
        <v>2339837176</v>
      </c>
      <c r="H208" s="604">
        <v>208078</v>
      </c>
      <c r="I208" s="142">
        <v>94.4</v>
      </c>
      <c r="J208" s="56">
        <v>2849963724</v>
      </c>
      <c r="K208" s="56">
        <v>510126548</v>
      </c>
      <c r="L208" s="601">
        <v>19</v>
      </c>
      <c r="M208" s="601">
        <v>16.93</v>
      </c>
      <c r="N208" s="56">
        <v>8619</v>
      </c>
      <c r="O208" s="566">
        <f t="shared" si="9"/>
        <v>85</v>
      </c>
      <c r="P208" s="566" t="str">
        <f t="shared" si="10"/>
        <v>Askersund</v>
      </c>
      <c r="Q208" s="602">
        <f t="shared" si="11"/>
        <v>8619</v>
      </c>
    </row>
    <row r="209" spans="1:17" x14ac:dyDescent="0.2">
      <c r="A209" s="595" t="s">
        <v>1158</v>
      </c>
      <c r="B209" s="596" t="s">
        <v>877</v>
      </c>
      <c r="C209" s="439" t="s">
        <v>570</v>
      </c>
      <c r="D209" s="495" t="s">
        <v>570</v>
      </c>
      <c r="E209" s="599">
        <v>9598</v>
      </c>
      <c r="F209" s="599">
        <v>1703420500</v>
      </c>
      <c r="G209" s="604">
        <v>1881598284</v>
      </c>
      <c r="H209" s="604">
        <v>196041</v>
      </c>
      <c r="I209" s="142">
        <v>89</v>
      </c>
      <c r="J209" s="56">
        <v>2432543515</v>
      </c>
      <c r="K209" s="56">
        <v>550945231</v>
      </c>
      <c r="L209" s="601">
        <v>19</v>
      </c>
      <c r="M209" s="601">
        <v>16.93</v>
      </c>
      <c r="N209" s="56">
        <v>10906</v>
      </c>
      <c r="O209" s="566">
        <f t="shared" si="9"/>
        <v>164</v>
      </c>
      <c r="P209" s="566" t="str">
        <f t="shared" si="10"/>
        <v>Degerfors</v>
      </c>
      <c r="Q209" s="602">
        <f t="shared" si="11"/>
        <v>10906</v>
      </c>
    </row>
    <row r="210" spans="1:17" x14ac:dyDescent="0.2">
      <c r="A210" s="595" t="s">
        <v>1158</v>
      </c>
      <c r="B210" s="596" t="s">
        <v>910</v>
      </c>
      <c r="C210" s="439" t="s">
        <v>571</v>
      </c>
      <c r="D210" s="495" t="s">
        <v>571</v>
      </c>
      <c r="E210" s="599">
        <v>15632</v>
      </c>
      <c r="F210" s="599">
        <v>2814913000</v>
      </c>
      <c r="G210" s="604">
        <v>3109352900</v>
      </c>
      <c r="H210" s="604">
        <v>198909</v>
      </c>
      <c r="I210" s="142">
        <v>90.3</v>
      </c>
      <c r="J210" s="56">
        <v>3961817068</v>
      </c>
      <c r="K210" s="56">
        <v>852464168</v>
      </c>
      <c r="L210" s="601">
        <v>19</v>
      </c>
      <c r="M210" s="601">
        <v>16.93</v>
      </c>
      <c r="N210" s="56">
        <v>10361</v>
      </c>
      <c r="O210" s="566">
        <f t="shared" si="9"/>
        <v>134</v>
      </c>
      <c r="P210" s="566" t="str">
        <f t="shared" si="10"/>
        <v>Hallsberg</v>
      </c>
      <c r="Q210" s="602">
        <f t="shared" si="11"/>
        <v>10361</v>
      </c>
    </row>
    <row r="211" spans="1:17" x14ac:dyDescent="0.2">
      <c r="A211" s="595" t="s">
        <v>1158</v>
      </c>
      <c r="B211" s="596" t="s">
        <v>927</v>
      </c>
      <c r="C211" s="439" t="s">
        <v>572</v>
      </c>
      <c r="D211" s="495" t="s">
        <v>572</v>
      </c>
      <c r="E211" s="599">
        <v>7093</v>
      </c>
      <c r="F211" s="599">
        <v>1165072000</v>
      </c>
      <c r="G211" s="604">
        <v>1286938531</v>
      </c>
      <c r="H211" s="604">
        <v>181438</v>
      </c>
      <c r="I211" s="142">
        <v>82.3</v>
      </c>
      <c r="J211" s="56">
        <v>1797669426</v>
      </c>
      <c r="K211" s="56">
        <v>510730895</v>
      </c>
      <c r="L211" s="601">
        <v>19</v>
      </c>
      <c r="M211" s="601">
        <v>16.93</v>
      </c>
      <c r="N211" s="56">
        <v>13681</v>
      </c>
      <c r="O211" s="566">
        <f t="shared" si="9"/>
        <v>247</v>
      </c>
      <c r="P211" s="566" t="str">
        <f t="shared" si="10"/>
        <v>Hällefors</v>
      </c>
      <c r="Q211" s="602">
        <f t="shared" si="11"/>
        <v>13681</v>
      </c>
    </row>
    <row r="212" spans="1:17" x14ac:dyDescent="0.2">
      <c r="A212" s="595" t="s">
        <v>1158</v>
      </c>
      <c r="B212" s="596" t="s">
        <v>943</v>
      </c>
      <c r="C212" s="439" t="s">
        <v>573</v>
      </c>
      <c r="D212" s="495" t="s">
        <v>573</v>
      </c>
      <c r="E212" s="599">
        <v>30549</v>
      </c>
      <c r="F212" s="599">
        <v>5730073600</v>
      </c>
      <c r="G212" s="604">
        <v>6329439299</v>
      </c>
      <c r="H212" s="604">
        <v>207190</v>
      </c>
      <c r="I212" s="142">
        <v>94</v>
      </c>
      <c r="J212" s="56">
        <v>7742422570</v>
      </c>
      <c r="K212" s="56">
        <v>1412983271</v>
      </c>
      <c r="L212" s="601">
        <v>19</v>
      </c>
      <c r="M212" s="601">
        <v>16.93</v>
      </c>
      <c r="N212" s="56">
        <v>8788</v>
      </c>
      <c r="O212" s="566">
        <f t="shared" si="9"/>
        <v>88</v>
      </c>
      <c r="P212" s="566" t="str">
        <f t="shared" si="10"/>
        <v>Karlskoga</v>
      </c>
      <c r="Q212" s="602">
        <f t="shared" si="11"/>
        <v>8788</v>
      </c>
    </row>
    <row r="213" spans="1:17" x14ac:dyDescent="0.2">
      <c r="A213" s="595" t="s">
        <v>1158</v>
      </c>
      <c r="B213" s="596" t="s">
        <v>956</v>
      </c>
      <c r="C213" s="439" t="s">
        <v>574</v>
      </c>
      <c r="D213" s="495" t="s">
        <v>574</v>
      </c>
      <c r="E213" s="599">
        <v>21290</v>
      </c>
      <c r="F213" s="599">
        <v>3881858300</v>
      </c>
      <c r="G213" s="604">
        <v>4287900678</v>
      </c>
      <c r="H213" s="604">
        <v>201404</v>
      </c>
      <c r="I213" s="142">
        <v>91.4</v>
      </c>
      <c r="J213" s="56">
        <v>5395796148</v>
      </c>
      <c r="K213" s="56">
        <v>1107895470</v>
      </c>
      <c r="L213" s="601">
        <v>19</v>
      </c>
      <c r="M213" s="601">
        <v>16.93</v>
      </c>
      <c r="N213" s="56">
        <v>9887</v>
      </c>
      <c r="O213" s="566">
        <f t="shared" si="9"/>
        <v>119</v>
      </c>
      <c r="P213" s="566" t="str">
        <f t="shared" si="10"/>
        <v>Kumla</v>
      </c>
      <c r="Q213" s="602">
        <f t="shared" si="11"/>
        <v>9887</v>
      </c>
    </row>
    <row r="214" spans="1:17" x14ac:dyDescent="0.2">
      <c r="A214" s="595" t="s">
        <v>1158</v>
      </c>
      <c r="B214" s="596" t="s">
        <v>964</v>
      </c>
      <c r="C214" s="439" t="s">
        <v>575</v>
      </c>
      <c r="D214" s="495" t="s">
        <v>575</v>
      </c>
      <c r="E214" s="599">
        <v>5699</v>
      </c>
      <c r="F214" s="599">
        <v>1004320200</v>
      </c>
      <c r="G214" s="604">
        <v>1109372093</v>
      </c>
      <c r="H214" s="604">
        <v>194661</v>
      </c>
      <c r="I214" s="142">
        <v>88.3</v>
      </c>
      <c r="J214" s="56">
        <v>1444370232</v>
      </c>
      <c r="K214" s="56">
        <v>334998139</v>
      </c>
      <c r="L214" s="601">
        <v>19</v>
      </c>
      <c r="M214" s="601">
        <v>16.93</v>
      </c>
      <c r="N214" s="56">
        <v>11169</v>
      </c>
      <c r="O214" s="566">
        <f t="shared" si="9"/>
        <v>172</v>
      </c>
      <c r="P214" s="566" t="str">
        <f t="shared" si="10"/>
        <v>Laxå</v>
      </c>
      <c r="Q214" s="602">
        <f t="shared" si="11"/>
        <v>11169</v>
      </c>
    </row>
    <row r="215" spans="1:17" x14ac:dyDescent="0.2">
      <c r="A215" s="595" t="s">
        <v>1158</v>
      </c>
      <c r="B215" s="596" t="s">
        <v>965</v>
      </c>
      <c r="C215" s="439" t="s">
        <v>576</v>
      </c>
      <c r="D215" s="495" t="s">
        <v>576</v>
      </c>
      <c r="E215" s="599">
        <v>7616</v>
      </c>
      <c r="F215" s="599">
        <v>1351178400</v>
      </c>
      <c r="G215" s="604">
        <v>1492511661</v>
      </c>
      <c r="H215" s="604">
        <v>195971</v>
      </c>
      <c r="I215" s="142">
        <v>88.9</v>
      </c>
      <c r="J215" s="56">
        <v>1930219984</v>
      </c>
      <c r="K215" s="56">
        <v>437708323</v>
      </c>
      <c r="L215" s="601">
        <v>19</v>
      </c>
      <c r="M215" s="601">
        <v>16.93</v>
      </c>
      <c r="N215" s="56">
        <v>10920</v>
      </c>
      <c r="O215" s="566">
        <f t="shared" si="9"/>
        <v>165</v>
      </c>
      <c r="P215" s="566" t="str">
        <f t="shared" si="10"/>
        <v>Lekeberg</v>
      </c>
      <c r="Q215" s="602">
        <f t="shared" si="11"/>
        <v>10920</v>
      </c>
    </row>
    <row r="216" spans="1:17" x14ac:dyDescent="0.2">
      <c r="A216" s="595" t="s">
        <v>1158</v>
      </c>
      <c r="B216" s="596" t="s">
        <v>972</v>
      </c>
      <c r="C216" s="439" t="s">
        <v>577</v>
      </c>
      <c r="D216" s="495" t="s">
        <v>577</v>
      </c>
      <c r="E216" s="599">
        <v>23621</v>
      </c>
      <c r="F216" s="599">
        <v>4235546300</v>
      </c>
      <c r="G216" s="604">
        <v>4678584443</v>
      </c>
      <c r="H216" s="604">
        <v>198069</v>
      </c>
      <c r="I216" s="142">
        <v>89.9</v>
      </c>
      <c r="J216" s="56">
        <v>5986571198</v>
      </c>
      <c r="K216" s="56">
        <v>1307986755</v>
      </c>
      <c r="L216" s="601">
        <v>19</v>
      </c>
      <c r="M216" s="601">
        <v>16.93</v>
      </c>
      <c r="N216" s="56">
        <v>10521</v>
      </c>
      <c r="O216" s="566">
        <f t="shared" si="9"/>
        <v>138</v>
      </c>
      <c r="P216" s="566" t="str">
        <f t="shared" si="10"/>
        <v>Lindesberg</v>
      </c>
      <c r="Q216" s="602">
        <f t="shared" si="11"/>
        <v>10521</v>
      </c>
    </row>
    <row r="217" spans="1:17" x14ac:dyDescent="0.2">
      <c r="A217" s="595" t="s">
        <v>1158</v>
      </c>
      <c r="B217" s="596" t="s">
        <v>976</v>
      </c>
      <c r="C217" s="439" t="s">
        <v>578</v>
      </c>
      <c r="D217" s="495" t="s">
        <v>578</v>
      </c>
      <c r="E217" s="599">
        <v>4949</v>
      </c>
      <c r="F217" s="599">
        <v>802785900</v>
      </c>
      <c r="G217" s="604">
        <v>886757305</v>
      </c>
      <c r="H217" s="604">
        <v>179179</v>
      </c>
      <c r="I217" s="142">
        <v>81.3</v>
      </c>
      <c r="J217" s="56">
        <v>1254288170</v>
      </c>
      <c r="K217" s="56">
        <v>367530865</v>
      </c>
      <c r="L217" s="601">
        <v>19</v>
      </c>
      <c r="M217" s="601">
        <v>16.93</v>
      </c>
      <c r="N217" s="56">
        <v>14110</v>
      </c>
      <c r="O217" s="566">
        <f t="shared" si="9"/>
        <v>261</v>
      </c>
      <c r="P217" s="566" t="str">
        <f t="shared" si="10"/>
        <v>Ljusnarsberg</v>
      </c>
      <c r="Q217" s="602">
        <f t="shared" si="11"/>
        <v>14110</v>
      </c>
    </row>
    <row r="218" spans="1:17" x14ac:dyDescent="0.2">
      <c r="A218" s="595" t="s">
        <v>1158</v>
      </c>
      <c r="B218" s="596" t="s">
        <v>1000</v>
      </c>
      <c r="C218" s="439" t="s">
        <v>579</v>
      </c>
      <c r="D218" s="495" t="s">
        <v>579</v>
      </c>
      <c r="E218" s="599">
        <v>10646</v>
      </c>
      <c r="F218" s="599">
        <v>1941134100</v>
      </c>
      <c r="G218" s="604">
        <v>2144176727</v>
      </c>
      <c r="H218" s="604">
        <v>201407</v>
      </c>
      <c r="I218" s="142">
        <v>91.4</v>
      </c>
      <c r="J218" s="56">
        <v>2698151517</v>
      </c>
      <c r="K218" s="56">
        <v>553974790</v>
      </c>
      <c r="L218" s="601">
        <v>19</v>
      </c>
      <c r="M218" s="601">
        <v>16.93</v>
      </c>
      <c r="N218" s="56">
        <v>9887</v>
      </c>
      <c r="O218" s="566">
        <f t="shared" si="9"/>
        <v>119</v>
      </c>
      <c r="P218" s="566" t="str">
        <f t="shared" si="10"/>
        <v>Nora</v>
      </c>
      <c r="Q218" s="602">
        <f t="shared" si="11"/>
        <v>9887</v>
      </c>
    </row>
    <row r="219" spans="1:17" x14ac:dyDescent="0.2">
      <c r="A219" s="595" t="s">
        <v>1158</v>
      </c>
      <c r="B219" s="596" t="s">
        <v>1130</v>
      </c>
      <c r="C219" s="439" t="s">
        <v>568</v>
      </c>
      <c r="D219" s="495" t="s">
        <v>568</v>
      </c>
      <c r="E219" s="599">
        <v>146208</v>
      </c>
      <c r="F219" s="599">
        <v>27402953900</v>
      </c>
      <c r="G219" s="604">
        <v>30269302878</v>
      </c>
      <c r="H219" s="604">
        <v>207029</v>
      </c>
      <c r="I219" s="142">
        <v>93.9</v>
      </c>
      <c r="J219" s="56">
        <v>37055357592</v>
      </c>
      <c r="K219" s="56">
        <v>6786054714</v>
      </c>
      <c r="L219" s="601">
        <v>19</v>
      </c>
      <c r="M219" s="601">
        <v>16.93</v>
      </c>
      <c r="N219" s="56">
        <v>8819</v>
      </c>
      <c r="O219" s="566">
        <f t="shared" si="9"/>
        <v>91</v>
      </c>
      <c r="P219" s="566" t="str">
        <f t="shared" si="10"/>
        <v>Örebro</v>
      </c>
      <c r="Q219" s="602">
        <f t="shared" si="11"/>
        <v>8819</v>
      </c>
    </row>
    <row r="220" spans="1:17" ht="25.5" x14ac:dyDescent="0.2">
      <c r="A220" s="595" t="s">
        <v>1159</v>
      </c>
      <c r="B220" s="596" t="s">
        <v>853</v>
      </c>
      <c r="C220" s="597" t="s">
        <v>581</v>
      </c>
      <c r="D220" s="598" t="s">
        <v>717</v>
      </c>
      <c r="E220" s="599">
        <v>13867</v>
      </c>
      <c r="F220" s="599">
        <v>2464004300</v>
      </c>
      <c r="G220" s="604">
        <v>2721739150</v>
      </c>
      <c r="H220" s="604">
        <v>196275</v>
      </c>
      <c r="I220" s="142">
        <v>89.1</v>
      </c>
      <c r="J220" s="56">
        <v>3514490614</v>
      </c>
      <c r="K220" s="56">
        <v>792751464</v>
      </c>
      <c r="L220" s="601">
        <v>20.190000000000001</v>
      </c>
      <c r="M220" s="601">
        <v>18.12</v>
      </c>
      <c r="N220" s="56">
        <v>11542</v>
      </c>
      <c r="O220" s="566">
        <f t="shared" si="9"/>
        <v>186</v>
      </c>
      <c r="P220" s="566" t="str">
        <f t="shared" si="10"/>
        <v>Arboga</v>
      </c>
      <c r="Q220" s="602">
        <f t="shared" si="11"/>
        <v>11542</v>
      </c>
    </row>
    <row r="221" spans="1:17" x14ac:dyDescent="0.2">
      <c r="A221" s="595" t="s">
        <v>1159</v>
      </c>
      <c r="B221" s="596" t="s">
        <v>887</v>
      </c>
      <c r="C221" s="439" t="s">
        <v>582</v>
      </c>
      <c r="D221" s="495" t="s">
        <v>582</v>
      </c>
      <c r="E221" s="599">
        <v>13369</v>
      </c>
      <c r="F221" s="599">
        <v>2422639100</v>
      </c>
      <c r="G221" s="604">
        <v>2676047150</v>
      </c>
      <c r="H221" s="604">
        <v>200168</v>
      </c>
      <c r="I221" s="142">
        <v>90.8</v>
      </c>
      <c r="J221" s="56">
        <v>3388276125</v>
      </c>
      <c r="K221" s="56">
        <v>712228975</v>
      </c>
      <c r="L221" s="601">
        <v>20.190000000000001</v>
      </c>
      <c r="M221" s="601">
        <v>18.12</v>
      </c>
      <c r="N221" s="56">
        <v>10756</v>
      </c>
      <c r="O221" s="566">
        <f t="shared" si="9"/>
        <v>157</v>
      </c>
      <c r="P221" s="566" t="str">
        <f t="shared" si="10"/>
        <v>Fagersta</v>
      </c>
      <c r="Q221" s="602">
        <f t="shared" si="11"/>
        <v>10756</v>
      </c>
    </row>
    <row r="222" spans="1:17" x14ac:dyDescent="0.2">
      <c r="A222" s="595" t="s">
        <v>1159</v>
      </c>
      <c r="B222" s="596" t="s">
        <v>911</v>
      </c>
      <c r="C222" s="439" t="s">
        <v>583</v>
      </c>
      <c r="D222" s="495" t="s">
        <v>583</v>
      </c>
      <c r="E222" s="599">
        <v>15861</v>
      </c>
      <c r="F222" s="599">
        <v>2823481000</v>
      </c>
      <c r="G222" s="604">
        <v>3118817113</v>
      </c>
      <c r="H222" s="604">
        <v>196634</v>
      </c>
      <c r="I222" s="142">
        <v>89.2</v>
      </c>
      <c r="J222" s="56">
        <v>4019855458</v>
      </c>
      <c r="K222" s="56">
        <v>901038345</v>
      </c>
      <c r="L222" s="601">
        <v>20.190000000000001</v>
      </c>
      <c r="M222" s="601">
        <v>18.12</v>
      </c>
      <c r="N222" s="56">
        <v>11470</v>
      </c>
      <c r="O222" s="566">
        <f t="shared" si="9"/>
        <v>182</v>
      </c>
      <c r="P222" s="566" t="str">
        <f t="shared" si="10"/>
        <v>Hallstahammar</v>
      </c>
      <c r="Q222" s="602">
        <f t="shared" si="11"/>
        <v>11470</v>
      </c>
    </row>
    <row r="223" spans="1:17" x14ac:dyDescent="0.2">
      <c r="A223" s="595" t="s">
        <v>1159</v>
      </c>
      <c r="B223" s="596" t="s">
        <v>958</v>
      </c>
      <c r="C223" s="439" t="s">
        <v>584</v>
      </c>
      <c r="D223" s="495" t="s">
        <v>584</v>
      </c>
      <c r="E223" s="599">
        <v>8417</v>
      </c>
      <c r="F223" s="599">
        <v>1499158800</v>
      </c>
      <c r="G223" s="604">
        <v>1655970810</v>
      </c>
      <c r="H223" s="604">
        <v>196741</v>
      </c>
      <c r="I223" s="142">
        <v>89.3</v>
      </c>
      <c r="J223" s="56">
        <v>2133227627</v>
      </c>
      <c r="K223" s="56">
        <v>477256817</v>
      </c>
      <c r="L223" s="601">
        <v>20.190000000000001</v>
      </c>
      <c r="M223" s="601">
        <v>18.12</v>
      </c>
      <c r="N223" s="56">
        <v>11448</v>
      </c>
      <c r="O223" s="566">
        <f t="shared" si="9"/>
        <v>181</v>
      </c>
      <c r="P223" s="566" t="str">
        <f t="shared" si="10"/>
        <v>Kungsör</v>
      </c>
      <c r="Q223" s="602">
        <f t="shared" si="11"/>
        <v>11448</v>
      </c>
    </row>
    <row r="224" spans="1:17" x14ac:dyDescent="0.2">
      <c r="A224" s="595" t="s">
        <v>1159</v>
      </c>
      <c r="B224" s="596" t="s">
        <v>961</v>
      </c>
      <c r="C224" s="439" t="s">
        <v>585</v>
      </c>
      <c r="D224" s="495" t="s">
        <v>585</v>
      </c>
      <c r="E224" s="599">
        <v>25869</v>
      </c>
      <c r="F224" s="599">
        <v>4702792200</v>
      </c>
      <c r="G224" s="604">
        <v>5194704264</v>
      </c>
      <c r="H224" s="604">
        <v>200808</v>
      </c>
      <c r="I224" s="142">
        <v>91.1</v>
      </c>
      <c r="J224" s="56">
        <v>6556310500</v>
      </c>
      <c r="K224" s="56">
        <v>1361606236</v>
      </c>
      <c r="L224" s="601">
        <v>20.190000000000001</v>
      </c>
      <c r="M224" s="601">
        <v>18.12</v>
      </c>
      <c r="N224" s="56">
        <v>10627</v>
      </c>
      <c r="O224" s="566">
        <f t="shared" si="9"/>
        <v>144</v>
      </c>
      <c r="P224" s="566" t="str">
        <f t="shared" si="10"/>
        <v>Köping</v>
      </c>
      <c r="Q224" s="602">
        <f t="shared" si="11"/>
        <v>10627</v>
      </c>
    </row>
    <row r="225" spans="1:17" x14ac:dyDescent="0.2">
      <c r="A225" s="595" t="s">
        <v>1159</v>
      </c>
      <c r="B225" s="596" t="s">
        <v>1001</v>
      </c>
      <c r="C225" s="439" t="s">
        <v>586</v>
      </c>
      <c r="D225" s="495" t="s">
        <v>586</v>
      </c>
      <c r="E225" s="599">
        <v>5796</v>
      </c>
      <c r="F225" s="599">
        <v>1051391300</v>
      </c>
      <c r="G225" s="604">
        <v>1161366830</v>
      </c>
      <c r="H225" s="604">
        <v>200374</v>
      </c>
      <c r="I225" s="142">
        <v>90.9</v>
      </c>
      <c r="J225" s="56">
        <v>1468954179</v>
      </c>
      <c r="K225" s="56">
        <v>307587349</v>
      </c>
      <c r="L225" s="601">
        <v>20.190000000000001</v>
      </c>
      <c r="M225" s="601">
        <v>18.12</v>
      </c>
      <c r="N225" s="56">
        <v>10715</v>
      </c>
      <c r="O225" s="566">
        <f t="shared" si="9"/>
        <v>153</v>
      </c>
      <c r="P225" s="566" t="str">
        <f t="shared" si="10"/>
        <v>Norberg</v>
      </c>
      <c r="Q225" s="602">
        <f t="shared" si="11"/>
        <v>10715</v>
      </c>
    </row>
    <row r="226" spans="1:17" x14ac:dyDescent="0.2">
      <c r="A226" s="595" t="s">
        <v>1159</v>
      </c>
      <c r="B226" s="596" t="s">
        <v>1028</v>
      </c>
      <c r="C226" s="439" t="s">
        <v>587</v>
      </c>
      <c r="D226" s="495" t="s">
        <v>587</v>
      </c>
      <c r="E226" s="599">
        <v>22304</v>
      </c>
      <c r="F226" s="599">
        <v>3969508400</v>
      </c>
      <c r="G226" s="604">
        <v>4384718979</v>
      </c>
      <c r="H226" s="604">
        <v>196589</v>
      </c>
      <c r="I226" s="142">
        <v>89.2</v>
      </c>
      <c r="J226" s="56">
        <v>5652787096</v>
      </c>
      <c r="K226" s="56">
        <v>1268068117</v>
      </c>
      <c r="L226" s="601">
        <v>20.190000000000001</v>
      </c>
      <c r="M226" s="601">
        <v>18.12</v>
      </c>
      <c r="N226" s="56">
        <v>11479</v>
      </c>
      <c r="O226" s="566">
        <f t="shared" si="9"/>
        <v>183</v>
      </c>
      <c r="P226" s="566" t="str">
        <f t="shared" si="10"/>
        <v>Sala</v>
      </c>
      <c r="Q226" s="602">
        <f t="shared" si="11"/>
        <v>11479</v>
      </c>
    </row>
    <row r="227" spans="1:17" x14ac:dyDescent="0.2">
      <c r="A227" s="595" t="s">
        <v>1159</v>
      </c>
      <c r="B227" s="596" t="s">
        <v>1036</v>
      </c>
      <c r="C227" s="439" t="s">
        <v>588</v>
      </c>
      <c r="D227" s="495" t="s">
        <v>588</v>
      </c>
      <c r="E227" s="599">
        <v>4452</v>
      </c>
      <c r="F227" s="599">
        <v>784761300</v>
      </c>
      <c r="G227" s="604">
        <v>866847332</v>
      </c>
      <c r="H227" s="604">
        <v>194710</v>
      </c>
      <c r="I227" s="142">
        <v>88.3</v>
      </c>
      <c r="J227" s="56">
        <v>1128327123</v>
      </c>
      <c r="K227" s="56">
        <v>261479791</v>
      </c>
      <c r="L227" s="601">
        <v>20.190000000000001</v>
      </c>
      <c r="M227" s="601">
        <v>18.12</v>
      </c>
      <c r="N227" s="56">
        <v>11858</v>
      </c>
      <c r="O227" s="566">
        <f t="shared" si="9"/>
        <v>198</v>
      </c>
      <c r="P227" s="566" t="str">
        <f t="shared" si="10"/>
        <v>Skinnskatteberg</v>
      </c>
      <c r="Q227" s="602">
        <f t="shared" si="11"/>
        <v>11858</v>
      </c>
    </row>
    <row r="228" spans="1:17" x14ac:dyDescent="0.2">
      <c r="A228" s="595" t="s">
        <v>1159</v>
      </c>
      <c r="B228" s="596" t="s">
        <v>1056</v>
      </c>
      <c r="C228" s="439" t="s">
        <v>589</v>
      </c>
      <c r="D228" s="495" t="s">
        <v>589</v>
      </c>
      <c r="E228" s="599">
        <v>10048</v>
      </c>
      <c r="F228" s="599">
        <v>1821984500</v>
      </c>
      <c r="G228" s="604">
        <v>2012564079</v>
      </c>
      <c r="H228" s="604">
        <v>200295</v>
      </c>
      <c r="I228" s="142">
        <v>90.9</v>
      </c>
      <c r="J228" s="56">
        <v>2546592752</v>
      </c>
      <c r="K228" s="56">
        <v>534028673</v>
      </c>
      <c r="L228" s="601">
        <v>20.190000000000001</v>
      </c>
      <c r="M228" s="601">
        <v>18.12</v>
      </c>
      <c r="N228" s="56">
        <v>10731</v>
      </c>
      <c r="O228" s="566">
        <f t="shared" si="9"/>
        <v>155</v>
      </c>
      <c r="P228" s="566" t="str">
        <f t="shared" si="10"/>
        <v>Surahammar</v>
      </c>
      <c r="Q228" s="602">
        <f t="shared" si="11"/>
        <v>10731</v>
      </c>
    </row>
    <row r="229" spans="1:17" x14ac:dyDescent="0.2">
      <c r="A229" s="595" t="s">
        <v>1159</v>
      </c>
      <c r="B229" s="596" t="s">
        <v>1112</v>
      </c>
      <c r="C229" s="439" t="s">
        <v>590</v>
      </c>
      <c r="D229" s="495" t="s">
        <v>590</v>
      </c>
      <c r="E229" s="599">
        <v>146947</v>
      </c>
      <c r="F229" s="599">
        <v>29766983300</v>
      </c>
      <c r="G229" s="604">
        <v>32880609753</v>
      </c>
      <c r="H229" s="604">
        <v>223758</v>
      </c>
      <c r="I229" s="142">
        <v>101.5</v>
      </c>
      <c r="J229" s="56">
        <v>37242651784</v>
      </c>
      <c r="K229" s="56">
        <v>4362042031</v>
      </c>
      <c r="L229" s="601">
        <v>20.190000000000001</v>
      </c>
      <c r="M229" s="601">
        <v>18.12</v>
      </c>
      <c r="N229" s="56">
        <v>5993</v>
      </c>
      <c r="O229" s="566">
        <f t="shared" si="9"/>
        <v>48</v>
      </c>
      <c r="P229" s="566" t="str">
        <f t="shared" si="10"/>
        <v>Västerås</v>
      </c>
      <c r="Q229" s="602">
        <f t="shared" si="11"/>
        <v>5993</v>
      </c>
    </row>
    <row r="230" spans="1:17" ht="25.5" x14ac:dyDescent="0.2">
      <c r="A230" s="595" t="s">
        <v>1160</v>
      </c>
      <c r="B230" s="596" t="s">
        <v>858</v>
      </c>
      <c r="C230" s="597" t="s">
        <v>592</v>
      </c>
      <c r="D230" s="598" t="s">
        <v>718</v>
      </c>
      <c r="E230" s="599">
        <v>23046</v>
      </c>
      <c r="F230" s="599">
        <v>4169183200</v>
      </c>
      <c r="G230" s="604">
        <v>4605279763</v>
      </c>
      <c r="H230" s="604">
        <v>199830</v>
      </c>
      <c r="I230" s="142">
        <v>90.7</v>
      </c>
      <c r="J230" s="56">
        <v>5840841617</v>
      </c>
      <c r="K230" s="56">
        <v>1235561854</v>
      </c>
      <c r="L230" s="601">
        <v>19.989999999999998</v>
      </c>
      <c r="M230" s="601">
        <v>17.920000000000002</v>
      </c>
      <c r="N230" s="56">
        <v>10717</v>
      </c>
      <c r="O230" s="566">
        <f t="shared" si="9"/>
        <v>154</v>
      </c>
      <c r="P230" s="566" t="str">
        <f t="shared" si="10"/>
        <v>Avesta</v>
      </c>
      <c r="Q230" s="602">
        <f t="shared" si="11"/>
        <v>10717</v>
      </c>
    </row>
    <row r="231" spans="1:17" x14ac:dyDescent="0.2">
      <c r="A231" s="595" t="s">
        <v>1160</v>
      </c>
      <c r="B231" s="596" t="s">
        <v>867</v>
      </c>
      <c r="C231" s="439" t="s">
        <v>593</v>
      </c>
      <c r="D231" s="495" t="s">
        <v>593</v>
      </c>
      <c r="E231" s="599">
        <v>51481</v>
      </c>
      <c r="F231" s="599">
        <v>9324853600</v>
      </c>
      <c r="G231" s="604">
        <v>10300233287</v>
      </c>
      <c r="H231" s="604">
        <v>200078</v>
      </c>
      <c r="I231" s="142">
        <v>90.8</v>
      </c>
      <c r="J231" s="56">
        <v>13047486213</v>
      </c>
      <c r="K231" s="56">
        <v>2747252926</v>
      </c>
      <c r="L231" s="601">
        <v>19.989999999999998</v>
      </c>
      <c r="M231" s="601">
        <v>17.920000000000002</v>
      </c>
      <c r="N231" s="56">
        <v>10668</v>
      </c>
      <c r="O231" s="566">
        <f t="shared" si="9"/>
        <v>147</v>
      </c>
      <c r="P231" s="566" t="str">
        <f t="shared" si="10"/>
        <v>Borlänge</v>
      </c>
      <c r="Q231" s="602">
        <f t="shared" si="11"/>
        <v>10668</v>
      </c>
    </row>
    <row r="232" spans="1:17" x14ac:dyDescent="0.2">
      <c r="A232" s="595" t="s">
        <v>1160</v>
      </c>
      <c r="B232" s="596" t="s">
        <v>890</v>
      </c>
      <c r="C232" s="439" t="s">
        <v>594</v>
      </c>
      <c r="D232" s="495" t="s">
        <v>594</v>
      </c>
      <c r="E232" s="599">
        <v>57544</v>
      </c>
      <c r="F232" s="599">
        <v>11433351700</v>
      </c>
      <c r="G232" s="604">
        <v>12629280288</v>
      </c>
      <c r="H232" s="604">
        <v>219472</v>
      </c>
      <c r="I232" s="142">
        <v>99.6</v>
      </c>
      <c r="J232" s="56">
        <v>14584109606</v>
      </c>
      <c r="K232" s="56">
        <v>1954829318</v>
      </c>
      <c r="L232" s="601">
        <v>19.989999999999998</v>
      </c>
      <c r="M232" s="601">
        <v>17.920000000000002</v>
      </c>
      <c r="N232" s="56">
        <v>6791</v>
      </c>
      <c r="O232" s="566">
        <f t="shared" si="9"/>
        <v>54</v>
      </c>
      <c r="P232" s="566" t="str">
        <f t="shared" si="10"/>
        <v>Falun</v>
      </c>
      <c r="Q232" s="602">
        <f t="shared" si="11"/>
        <v>6791</v>
      </c>
    </row>
    <row r="233" spans="1:17" x14ac:dyDescent="0.2">
      <c r="A233" s="595" t="s">
        <v>1160</v>
      </c>
      <c r="B233" s="596" t="s">
        <v>896</v>
      </c>
      <c r="C233" s="439" t="s">
        <v>595</v>
      </c>
      <c r="D233" s="495" t="s">
        <v>595</v>
      </c>
      <c r="E233" s="599">
        <v>10142</v>
      </c>
      <c r="F233" s="599">
        <v>1833168600</v>
      </c>
      <c r="G233" s="604">
        <v>2024918036</v>
      </c>
      <c r="H233" s="604">
        <v>199657</v>
      </c>
      <c r="I233" s="142">
        <v>90.6</v>
      </c>
      <c r="J233" s="56">
        <v>2570416371</v>
      </c>
      <c r="K233" s="56">
        <v>545498335</v>
      </c>
      <c r="L233" s="601">
        <v>19.989999999999998</v>
      </c>
      <c r="M233" s="601">
        <v>17.920000000000002</v>
      </c>
      <c r="N233" s="56">
        <v>10752</v>
      </c>
      <c r="O233" s="566">
        <f t="shared" si="9"/>
        <v>156</v>
      </c>
      <c r="P233" s="566" t="str">
        <f t="shared" si="10"/>
        <v>Gagnef</v>
      </c>
      <c r="Q233" s="602">
        <f t="shared" si="11"/>
        <v>10752</v>
      </c>
    </row>
    <row r="234" spans="1:17" x14ac:dyDescent="0.2">
      <c r="A234" s="595" t="s">
        <v>1160</v>
      </c>
      <c r="B234" s="596" t="s">
        <v>917</v>
      </c>
      <c r="C234" s="439" t="s">
        <v>596</v>
      </c>
      <c r="D234" s="495" t="s">
        <v>596</v>
      </c>
      <c r="E234" s="599">
        <v>15388</v>
      </c>
      <c r="F234" s="599">
        <v>2753237200</v>
      </c>
      <c r="G234" s="604">
        <v>3041225811</v>
      </c>
      <c r="H234" s="604">
        <v>197636</v>
      </c>
      <c r="I234" s="142">
        <v>89.7</v>
      </c>
      <c r="J234" s="56">
        <v>3899977037</v>
      </c>
      <c r="K234" s="56">
        <v>858751226</v>
      </c>
      <c r="L234" s="601">
        <v>19.989999999999998</v>
      </c>
      <c r="M234" s="601">
        <v>17.920000000000002</v>
      </c>
      <c r="N234" s="56">
        <v>11156</v>
      </c>
      <c r="O234" s="566">
        <f t="shared" si="9"/>
        <v>171</v>
      </c>
      <c r="P234" s="566" t="str">
        <f t="shared" si="10"/>
        <v>Hedemora</v>
      </c>
      <c r="Q234" s="602">
        <f t="shared" si="11"/>
        <v>11156</v>
      </c>
    </row>
    <row r="235" spans="1:17" x14ac:dyDescent="0.2">
      <c r="A235" s="595" t="s">
        <v>1160</v>
      </c>
      <c r="B235" s="596" t="s">
        <v>966</v>
      </c>
      <c r="C235" s="439" t="s">
        <v>597</v>
      </c>
      <c r="D235" s="495" t="s">
        <v>597</v>
      </c>
      <c r="E235" s="599">
        <v>15447</v>
      </c>
      <c r="F235" s="599">
        <v>2928192300</v>
      </c>
      <c r="G235" s="604">
        <v>3234481215</v>
      </c>
      <c r="H235" s="604">
        <v>209392</v>
      </c>
      <c r="I235" s="142">
        <v>95</v>
      </c>
      <c r="J235" s="56">
        <v>3914930159</v>
      </c>
      <c r="K235" s="56">
        <v>680448944</v>
      </c>
      <c r="L235" s="601">
        <v>19.989999999999998</v>
      </c>
      <c r="M235" s="601">
        <v>17.920000000000002</v>
      </c>
      <c r="N235" s="56">
        <v>8806</v>
      </c>
      <c r="O235" s="566">
        <f t="shared" si="9"/>
        <v>89</v>
      </c>
      <c r="P235" s="566" t="str">
        <f t="shared" si="10"/>
        <v>Leksand</v>
      </c>
      <c r="Q235" s="602">
        <f t="shared" si="11"/>
        <v>8806</v>
      </c>
    </row>
    <row r="236" spans="1:17" x14ac:dyDescent="0.2">
      <c r="A236" s="595" t="s">
        <v>1160</v>
      </c>
      <c r="B236" s="596" t="s">
        <v>978</v>
      </c>
      <c r="C236" s="439" t="s">
        <v>598</v>
      </c>
      <c r="D236" s="495" t="s">
        <v>598</v>
      </c>
      <c r="E236" s="599">
        <v>26781</v>
      </c>
      <c r="F236" s="599">
        <v>4939838000</v>
      </c>
      <c r="G236" s="604">
        <v>5456545055</v>
      </c>
      <c r="H236" s="604">
        <v>203747</v>
      </c>
      <c r="I236" s="142">
        <v>92.5</v>
      </c>
      <c r="J236" s="56">
        <v>6787450288</v>
      </c>
      <c r="K236" s="56">
        <v>1330905233</v>
      </c>
      <c r="L236" s="601">
        <v>19.989999999999998</v>
      </c>
      <c r="M236" s="601">
        <v>17.920000000000002</v>
      </c>
      <c r="N236" s="56">
        <v>9934</v>
      </c>
      <c r="O236" s="566">
        <f t="shared" si="9"/>
        <v>123</v>
      </c>
      <c r="P236" s="566" t="str">
        <f t="shared" si="10"/>
        <v>Ludvika</v>
      </c>
      <c r="Q236" s="602">
        <f t="shared" si="11"/>
        <v>9934</v>
      </c>
    </row>
    <row r="237" spans="1:17" x14ac:dyDescent="0.2">
      <c r="A237" s="595" t="s">
        <v>1160</v>
      </c>
      <c r="B237" s="596" t="s">
        <v>984</v>
      </c>
      <c r="C237" s="439" t="s">
        <v>599</v>
      </c>
      <c r="D237" s="495" t="s">
        <v>599</v>
      </c>
      <c r="E237" s="599">
        <v>10024</v>
      </c>
      <c r="F237" s="599">
        <v>1755117700</v>
      </c>
      <c r="G237" s="604">
        <v>1938703011</v>
      </c>
      <c r="H237" s="604">
        <v>193406</v>
      </c>
      <c r="I237" s="142">
        <v>87.8</v>
      </c>
      <c r="J237" s="56">
        <v>2540510126</v>
      </c>
      <c r="K237" s="56">
        <v>601807115</v>
      </c>
      <c r="L237" s="601">
        <v>19.989999999999998</v>
      </c>
      <c r="M237" s="601">
        <v>17.920000000000002</v>
      </c>
      <c r="N237" s="56">
        <v>12001</v>
      </c>
      <c r="O237" s="566">
        <f t="shared" si="9"/>
        <v>205</v>
      </c>
      <c r="P237" s="566" t="str">
        <f t="shared" si="10"/>
        <v>Malung-Sälen</v>
      </c>
      <c r="Q237" s="602">
        <f t="shared" si="11"/>
        <v>12001</v>
      </c>
    </row>
    <row r="238" spans="1:17" x14ac:dyDescent="0.2">
      <c r="A238" s="595" t="s">
        <v>1160</v>
      </c>
      <c r="B238" s="596" t="s">
        <v>991</v>
      </c>
      <c r="C238" s="439" t="s">
        <v>600</v>
      </c>
      <c r="D238" s="495" t="s">
        <v>600</v>
      </c>
      <c r="E238" s="599">
        <v>20241</v>
      </c>
      <c r="F238" s="599">
        <v>3754792500</v>
      </c>
      <c r="G238" s="604">
        <v>4147543796</v>
      </c>
      <c r="H238" s="604">
        <v>204908</v>
      </c>
      <c r="I238" s="142">
        <v>93</v>
      </c>
      <c r="J238" s="56">
        <v>5129934703</v>
      </c>
      <c r="K238" s="56">
        <v>982390907</v>
      </c>
      <c r="L238" s="601">
        <v>19.989999999999998</v>
      </c>
      <c r="M238" s="601">
        <v>17.920000000000002</v>
      </c>
      <c r="N238" s="56">
        <v>9702</v>
      </c>
      <c r="O238" s="566">
        <f t="shared" si="9"/>
        <v>113</v>
      </c>
      <c r="P238" s="566" t="str">
        <f t="shared" si="10"/>
        <v>Mora</v>
      </c>
      <c r="Q238" s="602">
        <f t="shared" si="11"/>
        <v>9702</v>
      </c>
    </row>
    <row r="239" spans="1:17" x14ac:dyDescent="0.2">
      <c r="A239" s="595" t="s">
        <v>1160</v>
      </c>
      <c r="B239" s="596" t="s">
        <v>1014</v>
      </c>
      <c r="C239" s="439" t="s">
        <v>601</v>
      </c>
      <c r="D239" s="495" t="s">
        <v>601</v>
      </c>
      <c r="E239" s="599">
        <v>6831</v>
      </c>
      <c r="F239" s="599">
        <v>1132254300</v>
      </c>
      <c r="G239" s="604">
        <v>1250688100</v>
      </c>
      <c r="H239" s="604">
        <v>183090</v>
      </c>
      <c r="I239" s="142">
        <v>83.1</v>
      </c>
      <c r="J239" s="56">
        <v>1731267425</v>
      </c>
      <c r="K239" s="56">
        <v>480579325</v>
      </c>
      <c r="L239" s="601">
        <v>19.989999999999998</v>
      </c>
      <c r="M239" s="601">
        <v>17.920000000000002</v>
      </c>
      <c r="N239" s="56">
        <v>14064</v>
      </c>
      <c r="O239" s="566">
        <f t="shared" si="9"/>
        <v>259</v>
      </c>
      <c r="P239" s="566" t="str">
        <f t="shared" si="10"/>
        <v>Orsa</v>
      </c>
      <c r="Q239" s="602">
        <f t="shared" si="11"/>
        <v>14064</v>
      </c>
    </row>
    <row r="240" spans="1:17" x14ac:dyDescent="0.2">
      <c r="A240" s="595" t="s">
        <v>1160</v>
      </c>
      <c r="B240" s="596" t="s">
        <v>1027</v>
      </c>
      <c r="C240" s="439" t="s">
        <v>602</v>
      </c>
      <c r="D240" s="495" t="s">
        <v>602</v>
      </c>
      <c r="E240" s="599">
        <v>10830</v>
      </c>
      <c r="F240" s="599">
        <v>1920817900</v>
      </c>
      <c r="G240" s="604">
        <v>2121735452</v>
      </c>
      <c r="H240" s="604">
        <v>195913</v>
      </c>
      <c r="I240" s="142">
        <v>88.9</v>
      </c>
      <c r="J240" s="56">
        <v>2744784983</v>
      </c>
      <c r="K240" s="56">
        <v>623049531</v>
      </c>
      <c r="L240" s="601">
        <v>19.989999999999998</v>
      </c>
      <c r="M240" s="601">
        <v>17.920000000000002</v>
      </c>
      <c r="N240" s="56">
        <v>11500</v>
      </c>
      <c r="O240" s="566">
        <f t="shared" si="9"/>
        <v>184</v>
      </c>
      <c r="P240" s="566" t="str">
        <f t="shared" si="10"/>
        <v>Rättvik</v>
      </c>
      <c r="Q240" s="602">
        <f t="shared" si="11"/>
        <v>11500</v>
      </c>
    </row>
    <row r="241" spans="1:17" x14ac:dyDescent="0.2">
      <c r="A241" s="595" t="s">
        <v>1160</v>
      </c>
      <c r="B241" s="596" t="s">
        <v>1039</v>
      </c>
      <c r="C241" s="439" t="s">
        <v>603</v>
      </c>
      <c r="D241" s="495" t="s">
        <v>603</v>
      </c>
      <c r="E241" s="599">
        <v>10867</v>
      </c>
      <c r="F241" s="599">
        <v>2047366800</v>
      </c>
      <c r="G241" s="604">
        <v>2261521367</v>
      </c>
      <c r="H241" s="604">
        <v>208109</v>
      </c>
      <c r="I241" s="142">
        <v>94.4</v>
      </c>
      <c r="J241" s="56">
        <v>2754162364</v>
      </c>
      <c r="K241" s="56">
        <v>492640997</v>
      </c>
      <c r="L241" s="601">
        <v>19.989999999999998</v>
      </c>
      <c r="M241" s="601">
        <v>17.920000000000002</v>
      </c>
      <c r="N241" s="56">
        <v>9062</v>
      </c>
      <c r="O241" s="566">
        <f t="shared" si="9"/>
        <v>99</v>
      </c>
      <c r="P241" s="566" t="str">
        <f t="shared" si="10"/>
        <v>Smedjebacken</v>
      </c>
      <c r="Q241" s="602">
        <f t="shared" si="11"/>
        <v>9062</v>
      </c>
    </row>
    <row r="242" spans="1:17" x14ac:dyDescent="0.2">
      <c r="A242" s="595" t="s">
        <v>1160</v>
      </c>
      <c r="B242" s="596" t="s">
        <v>1061</v>
      </c>
      <c r="C242" s="439" t="s">
        <v>604</v>
      </c>
      <c r="D242" s="495" t="s">
        <v>604</v>
      </c>
      <c r="E242" s="599">
        <v>11081</v>
      </c>
      <c r="F242" s="599">
        <v>2087873500</v>
      </c>
      <c r="G242" s="604">
        <v>2306265068</v>
      </c>
      <c r="H242" s="604">
        <v>208128</v>
      </c>
      <c r="I242" s="142">
        <v>94.4</v>
      </c>
      <c r="J242" s="56">
        <v>2808399113</v>
      </c>
      <c r="K242" s="56">
        <v>502134045</v>
      </c>
      <c r="L242" s="601">
        <v>19.989999999999998</v>
      </c>
      <c r="M242" s="601">
        <v>17.920000000000002</v>
      </c>
      <c r="N242" s="56">
        <v>9058</v>
      </c>
      <c r="O242" s="566">
        <f t="shared" si="9"/>
        <v>98</v>
      </c>
      <c r="P242" s="566" t="str">
        <f t="shared" si="10"/>
        <v>Säter</v>
      </c>
      <c r="Q242" s="602">
        <f t="shared" si="11"/>
        <v>9058</v>
      </c>
    </row>
    <row r="243" spans="1:17" x14ac:dyDescent="0.2">
      <c r="A243" s="595" t="s">
        <v>1160</v>
      </c>
      <c r="B243" s="596" t="s">
        <v>1096</v>
      </c>
      <c r="C243" s="439" t="s">
        <v>605</v>
      </c>
      <c r="D243" s="495" t="s">
        <v>605</v>
      </c>
      <c r="E243" s="599">
        <v>6801</v>
      </c>
      <c r="F243" s="599">
        <v>1107983600</v>
      </c>
      <c r="G243" s="604">
        <v>1223878685</v>
      </c>
      <c r="H243" s="604">
        <v>179956</v>
      </c>
      <c r="I243" s="142">
        <v>81.7</v>
      </c>
      <c r="J243" s="56">
        <v>1723664143</v>
      </c>
      <c r="K243" s="56">
        <v>499785458</v>
      </c>
      <c r="L243" s="601">
        <v>19.989999999999998</v>
      </c>
      <c r="M243" s="601">
        <v>17.920000000000002</v>
      </c>
      <c r="N243" s="56">
        <v>14690</v>
      </c>
      <c r="O243" s="566">
        <f t="shared" si="9"/>
        <v>272</v>
      </c>
      <c r="P243" s="566" t="str">
        <f t="shared" si="10"/>
        <v>Vansbro</v>
      </c>
      <c r="Q243" s="602">
        <f t="shared" si="11"/>
        <v>14690</v>
      </c>
    </row>
    <row r="244" spans="1:17" x14ac:dyDescent="0.2">
      <c r="A244" s="595" t="s">
        <v>1160</v>
      </c>
      <c r="B244" s="596" t="s">
        <v>1124</v>
      </c>
      <c r="C244" s="439" t="s">
        <v>606</v>
      </c>
      <c r="D244" s="495" t="s">
        <v>606</v>
      </c>
      <c r="E244" s="599">
        <v>7039</v>
      </c>
      <c r="F244" s="599">
        <v>1178986100</v>
      </c>
      <c r="G244" s="604">
        <v>1302308046</v>
      </c>
      <c r="H244" s="604">
        <v>185013</v>
      </c>
      <c r="I244" s="142">
        <v>84</v>
      </c>
      <c r="J244" s="56">
        <v>1783983517</v>
      </c>
      <c r="K244" s="56">
        <v>481675471</v>
      </c>
      <c r="L244" s="601">
        <v>19.989999999999998</v>
      </c>
      <c r="M244" s="601">
        <v>17.920000000000002</v>
      </c>
      <c r="N244" s="56">
        <v>13679</v>
      </c>
      <c r="O244" s="566">
        <f t="shared" si="9"/>
        <v>246</v>
      </c>
      <c r="P244" s="566" t="str">
        <f t="shared" si="10"/>
        <v>Älvdalen</v>
      </c>
      <c r="Q244" s="602">
        <f t="shared" si="11"/>
        <v>13679</v>
      </c>
    </row>
    <row r="245" spans="1:17" ht="25.5" x14ac:dyDescent="0.2">
      <c r="A245" s="595" t="s">
        <v>1161</v>
      </c>
      <c r="B245" s="596" t="s">
        <v>865</v>
      </c>
      <c r="C245" s="597" t="s">
        <v>608</v>
      </c>
      <c r="D245" s="598" t="s">
        <v>719</v>
      </c>
      <c r="E245" s="599">
        <v>26883</v>
      </c>
      <c r="F245" s="599">
        <v>4583159700</v>
      </c>
      <c r="G245" s="604">
        <v>5062558205</v>
      </c>
      <c r="H245" s="604">
        <v>188318</v>
      </c>
      <c r="I245" s="142">
        <v>85.4</v>
      </c>
      <c r="J245" s="56">
        <v>6813301448</v>
      </c>
      <c r="K245" s="56">
        <v>1750743243</v>
      </c>
      <c r="L245" s="601">
        <v>19.309999999999999</v>
      </c>
      <c r="M245" s="601">
        <v>17.239999999999998</v>
      </c>
      <c r="N245" s="56">
        <v>12576</v>
      </c>
      <c r="O245" s="566">
        <f t="shared" si="9"/>
        <v>221</v>
      </c>
      <c r="P245" s="566" t="str">
        <f t="shared" si="10"/>
        <v>Bollnäs</v>
      </c>
      <c r="Q245" s="602">
        <f t="shared" si="11"/>
        <v>12576</v>
      </c>
    </row>
    <row r="246" spans="1:17" x14ac:dyDescent="0.2">
      <c r="A246" s="595" t="s">
        <v>1161</v>
      </c>
      <c r="B246" s="596" t="s">
        <v>905</v>
      </c>
      <c r="C246" s="439" t="s">
        <v>609</v>
      </c>
      <c r="D246" s="495" t="s">
        <v>609</v>
      </c>
      <c r="E246" s="599">
        <v>99640</v>
      </c>
      <c r="F246" s="599">
        <v>19283592700</v>
      </c>
      <c r="G246" s="604">
        <v>21300656496</v>
      </c>
      <c r="H246" s="604">
        <v>213776</v>
      </c>
      <c r="I246" s="142">
        <v>97</v>
      </c>
      <c r="J246" s="56">
        <v>25253035610</v>
      </c>
      <c r="K246" s="56">
        <v>3952379114</v>
      </c>
      <c r="L246" s="601">
        <v>19.309999999999999</v>
      </c>
      <c r="M246" s="601">
        <v>17.239999999999998</v>
      </c>
      <c r="N246" s="56">
        <v>7660</v>
      </c>
      <c r="O246" s="566">
        <f t="shared" si="9"/>
        <v>71</v>
      </c>
      <c r="P246" s="566" t="str">
        <f t="shared" si="10"/>
        <v>Gävle</v>
      </c>
      <c r="Q246" s="602">
        <f t="shared" si="11"/>
        <v>7660</v>
      </c>
    </row>
    <row r="247" spans="1:17" x14ac:dyDescent="0.2">
      <c r="A247" s="595" t="s">
        <v>1161</v>
      </c>
      <c r="B247" s="596" t="s">
        <v>921</v>
      </c>
      <c r="C247" s="439" t="s">
        <v>610</v>
      </c>
      <c r="D247" s="495" t="s">
        <v>610</v>
      </c>
      <c r="E247" s="599">
        <v>9534</v>
      </c>
      <c r="F247" s="599">
        <v>1791465900</v>
      </c>
      <c r="G247" s="604">
        <v>1978853233</v>
      </c>
      <c r="H247" s="604">
        <v>207558</v>
      </c>
      <c r="I247" s="142">
        <v>94.2</v>
      </c>
      <c r="J247" s="56">
        <v>2416323179</v>
      </c>
      <c r="K247" s="56">
        <v>437469946</v>
      </c>
      <c r="L247" s="601">
        <v>19.309999999999999</v>
      </c>
      <c r="M247" s="601">
        <v>17.239999999999998</v>
      </c>
      <c r="N247" s="56">
        <v>8860</v>
      </c>
      <c r="O247" s="566">
        <f t="shared" si="9"/>
        <v>93</v>
      </c>
      <c r="P247" s="566" t="str">
        <f t="shared" si="10"/>
        <v>Hofors</v>
      </c>
      <c r="Q247" s="602">
        <f t="shared" si="11"/>
        <v>8860</v>
      </c>
    </row>
    <row r="248" spans="1:17" x14ac:dyDescent="0.2">
      <c r="A248" s="595" t="s">
        <v>1161</v>
      </c>
      <c r="B248" s="596" t="s">
        <v>923</v>
      </c>
      <c r="C248" s="439" t="s">
        <v>611</v>
      </c>
      <c r="D248" s="495" t="s">
        <v>611</v>
      </c>
      <c r="E248" s="599">
        <v>37275</v>
      </c>
      <c r="F248" s="599">
        <v>6889306300</v>
      </c>
      <c r="G248" s="604">
        <v>7609927739</v>
      </c>
      <c r="H248" s="604">
        <v>204156</v>
      </c>
      <c r="I248" s="142">
        <v>92.6</v>
      </c>
      <c r="J248" s="56">
        <v>9447078506</v>
      </c>
      <c r="K248" s="56">
        <v>1837150767</v>
      </c>
      <c r="L248" s="601">
        <v>19.309999999999999</v>
      </c>
      <c r="M248" s="601">
        <v>17.239999999999998</v>
      </c>
      <c r="N248" s="56">
        <v>9517</v>
      </c>
      <c r="O248" s="566">
        <f t="shared" si="9"/>
        <v>110</v>
      </c>
      <c r="P248" s="566" t="str">
        <f t="shared" si="10"/>
        <v>Hudiksvall</v>
      </c>
      <c r="Q248" s="602">
        <f t="shared" si="11"/>
        <v>9517</v>
      </c>
    </row>
    <row r="249" spans="1:17" x14ac:dyDescent="0.2">
      <c r="A249" s="595" t="s">
        <v>1161</v>
      </c>
      <c r="B249" s="596" t="s">
        <v>975</v>
      </c>
      <c r="C249" s="439" t="s">
        <v>612</v>
      </c>
      <c r="D249" s="495" t="s">
        <v>612</v>
      </c>
      <c r="E249" s="599">
        <v>19031</v>
      </c>
      <c r="F249" s="599">
        <v>3224144700</v>
      </c>
      <c r="G249" s="604">
        <v>3561390236</v>
      </c>
      <c r="H249" s="604">
        <v>187136</v>
      </c>
      <c r="I249" s="142">
        <v>84.9</v>
      </c>
      <c r="J249" s="56">
        <v>4823268975</v>
      </c>
      <c r="K249" s="56">
        <v>1261878739</v>
      </c>
      <c r="L249" s="601">
        <v>19.309999999999999</v>
      </c>
      <c r="M249" s="601">
        <v>17.239999999999998</v>
      </c>
      <c r="N249" s="56">
        <v>12804</v>
      </c>
      <c r="O249" s="566">
        <f t="shared" si="9"/>
        <v>227</v>
      </c>
      <c r="P249" s="566" t="str">
        <f t="shared" si="10"/>
        <v>Ljusdal</v>
      </c>
      <c r="Q249" s="602">
        <f t="shared" si="11"/>
        <v>12804</v>
      </c>
    </row>
    <row r="250" spans="1:17" x14ac:dyDescent="0.2">
      <c r="A250" s="595" t="s">
        <v>1161</v>
      </c>
      <c r="B250" s="596" t="s">
        <v>1002</v>
      </c>
      <c r="C250" s="439" t="s">
        <v>613</v>
      </c>
      <c r="D250" s="495" t="s">
        <v>613</v>
      </c>
      <c r="E250" s="599">
        <v>9526</v>
      </c>
      <c r="F250" s="599">
        <v>1604984200</v>
      </c>
      <c r="G250" s="604">
        <v>1772865547</v>
      </c>
      <c r="H250" s="604">
        <v>186108</v>
      </c>
      <c r="I250" s="142">
        <v>84.4</v>
      </c>
      <c r="J250" s="56">
        <v>2414295637</v>
      </c>
      <c r="K250" s="56">
        <v>641430090</v>
      </c>
      <c r="L250" s="601">
        <v>19.309999999999999</v>
      </c>
      <c r="M250" s="601">
        <v>17.239999999999998</v>
      </c>
      <c r="N250" s="56">
        <v>13002</v>
      </c>
      <c r="O250" s="566">
        <f t="shared" si="9"/>
        <v>231</v>
      </c>
      <c r="P250" s="566" t="str">
        <f t="shared" si="10"/>
        <v>Nordanstig</v>
      </c>
      <c r="Q250" s="602">
        <f t="shared" si="11"/>
        <v>13002</v>
      </c>
    </row>
    <row r="251" spans="1:17" x14ac:dyDescent="0.2">
      <c r="A251" s="595" t="s">
        <v>1161</v>
      </c>
      <c r="B251" s="596" t="s">
        <v>1012</v>
      </c>
      <c r="C251" s="439" t="s">
        <v>614</v>
      </c>
      <c r="D251" s="495" t="s">
        <v>614</v>
      </c>
      <c r="E251" s="599">
        <v>5849</v>
      </c>
      <c r="F251" s="599">
        <v>1034070900</v>
      </c>
      <c r="G251" s="604">
        <v>1142234716</v>
      </c>
      <c r="H251" s="604">
        <v>195287</v>
      </c>
      <c r="I251" s="142">
        <v>88.6</v>
      </c>
      <c r="J251" s="56">
        <v>1482386645</v>
      </c>
      <c r="K251" s="56">
        <v>340151929</v>
      </c>
      <c r="L251" s="601">
        <v>19.309999999999999</v>
      </c>
      <c r="M251" s="601">
        <v>17.239999999999998</v>
      </c>
      <c r="N251" s="56">
        <v>11230</v>
      </c>
      <c r="O251" s="566">
        <f t="shared" si="9"/>
        <v>173</v>
      </c>
      <c r="P251" s="566" t="str">
        <f t="shared" si="10"/>
        <v>Ockelbo</v>
      </c>
      <c r="Q251" s="602">
        <f t="shared" si="11"/>
        <v>11230</v>
      </c>
    </row>
    <row r="252" spans="1:17" x14ac:dyDescent="0.2">
      <c r="A252" s="595" t="s">
        <v>1161</v>
      </c>
      <c r="B252" s="596" t="s">
        <v>1018</v>
      </c>
      <c r="C252" s="439" t="s">
        <v>615</v>
      </c>
      <c r="D252" s="495" t="s">
        <v>615</v>
      </c>
      <c r="E252" s="599">
        <v>11613</v>
      </c>
      <c r="F252" s="599">
        <v>1946912700</v>
      </c>
      <c r="G252" s="604">
        <v>2150559768</v>
      </c>
      <c r="H252" s="604">
        <v>185186</v>
      </c>
      <c r="I252" s="142">
        <v>84</v>
      </c>
      <c r="J252" s="56">
        <v>2943230656</v>
      </c>
      <c r="K252" s="56">
        <v>792670888</v>
      </c>
      <c r="L252" s="601">
        <v>19.309999999999999</v>
      </c>
      <c r="M252" s="601">
        <v>17.239999999999998</v>
      </c>
      <c r="N252" s="56">
        <v>13180</v>
      </c>
      <c r="O252" s="566">
        <f t="shared" si="9"/>
        <v>236</v>
      </c>
      <c r="P252" s="566" t="str">
        <f t="shared" si="10"/>
        <v>Ovanåker</v>
      </c>
      <c r="Q252" s="602">
        <f t="shared" si="11"/>
        <v>13180</v>
      </c>
    </row>
    <row r="253" spans="1:17" x14ac:dyDescent="0.2">
      <c r="A253" s="595" t="s">
        <v>1161</v>
      </c>
      <c r="B253" s="596" t="s">
        <v>1030</v>
      </c>
      <c r="C253" s="439" t="s">
        <v>616</v>
      </c>
      <c r="D253" s="495" t="s">
        <v>616</v>
      </c>
      <c r="E253" s="599">
        <v>38725</v>
      </c>
      <c r="F253" s="599">
        <v>7270222700</v>
      </c>
      <c r="G253" s="604">
        <v>8030687994</v>
      </c>
      <c r="H253" s="604">
        <v>207377</v>
      </c>
      <c r="I253" s="142">
        <v>94.1</v>
      </c>
      <c r="J253" s="56">
        <v>9814570494</v>
      </c>
      <c r="K253" s="56">
        <v>1783882500</v>
      </c>
      <c r="L253" s="601">
        <v>19.309999999999999</v>
      </c>
      <c r="M253" s="601">
        <v>17.239999999999998</v>
      </c>
      <c r="N253" s="56">
        <v>8895</v>
      </c>
      <c r="O253" s="566">
        <f t="shared" si="9"/>
        <v>94</v>
      </c>
      <c r="P253" s="566" t="str">
        <f t="shared" si="10"/>
        <v>Sandviken</v>
      </c>
      <c r="Q253" s="602">
        <f t="shared" si="11"/>
        <v>8895</v>
      </c>
    </row>
    <row r="254" spans="1:17" x14ac:dyDescent="0.2">
      <c r="A254" s="595" t="s">
        <v>1161</v>
      </c>
      <c r="B254" s="596" t="s">
        <v>1063</v>
      </c>
      <c r="C254" s="439" t="s">
        <v>617</v>
      </c>
      <c r="D254" s="495" t="s">
        <v>617</v>
      </c>
      <c r="E254" s="599">
        <v>25879</v>
      </c>
      <c r="F254" s="599">
        <v>4530672900</v>
      </c>
      <c r="G254" s="604">
        <v>5004581285</v>
      </c>
      <c r="H254" s="604">
        <v>193384</v>
      </c>
      <c r="I254" s="142">
        <v>87.7</v>
      </c>
      <c r="J254" s="56">
        <v>6558844927</v>
      </c>
      <c r="K254" s="56">
        <v>1554263642</v>
      </c>
      <c r="L254" s="601">
        <v>19.309999999999999</v>
      </c>
      <c r="M254" s="601">
        <v>17.239999999999998</v>
      </c>
      <c r="N254" s="56">
        <v>11597</v>
      </c>
      <c r="O254" s="566">
        <f t="shared" si="9"/>
        <v>188</v>
      </c>
      <c r="P254" s="566" t="str">
        <f t="shared" si="10"/>
        <v>Söderhamn</v>
      </c>
      <c r="Q254" s="602">
        <f t="shared" si="11"/>
        <v>11597</v>
      </c>
    </row>
    <row r="255" spans="1:17" ht="25.5" x14ac:dyDescent="0.2">
      <c r="A255" s="595" t="s">
        <v>1162</v>
      </c>
      <c r="B255" s="596" t="s">
        <v>929</v>
      </c>
      <c r="C255" s="597" t="s">
        <v>619</v>
      </c>
      <c r="D255" s="598" t="s">
        <v>720</v>
      </c>
      <c r="E255" s="599">
        <v>25135</v>
      </c>
      <c r="F255" s="599">
        <v>4481106500</v>
      </c>
      <c r="G255" s="604">
        <v>4949830240</v>
      </c>
      <c r="H255" s="604">
        <v>196930</v>
      </c>
      <c r="I255" s="142">
        <v>89.4</v>
      </c>
      <c r="J255" s="56">
        <v>6370283521</v>
      </c>
      <c r="K255" s="56">
        <v>1420453281</v>
      </c>
      <c r="L255" s="601">
        <v>21.04</v>
      </c>
      <c r="M255" s="601">
        <v>18.97</v>
      </c>
      <c r="N255" s="56">
        <v>11890</v>
      </c>
      <c r="O255" s="566">
        <f t="shared" si="9"/>
        <v>201</v>
      </c>
      <c r="P255" s="566" t="str">
        <f t="shared" si="10"/>
        <v>Härnösand</v>
      </c>
      <c r="Q255" s="602">
        <f t="shared" si="11"/>
        <v>11890</v>
      </c>
    </row>
    <row r="256" spans="1:17" x14ac:dyDescent="0.2">
      <c r="A256" s="595" t="s">
        <v>1162</v>
      </c>
      <c r="B256" s="596" t="s">
        <v>952</v>
      </c>
      <c r="C256" s="439" t="s">
        <v>620</v>
      </c>
      <c r="D256" s="495" t="s">
        <v>620</v>
      </c>
      <c r="E256" s="599">
        <v>18553</v>
      </c>
      <c r="F256" s="599">
        <v>3268482000</v>
      </c>
      <c r="G256" s="604">
        <v>3610365217</v>
      </c>
      <c r="H256" s="604">
        <v>194597</v>
      </c>
      <c r="I256" s="142">
        <v>88.3</v>
      </c>
      <c r="J256" s="56">
        <v>4702123341</v>
      </c>
      <c r="K256" s="56">
        <v>1091758124</v>
      </c>
      <c r="L256" s="601">
        <v>21.04</v>
      </c>
      <c r="M256" s="601">
        <v>18.97</v>
      </c>
      <c r="N256" s="56">
        <v>12381</v>
      </c>
      <c r="O256" s="566">
        <f t="shared" si="9"/>
        <v>215</v>
      </c>
      <c r="P256" s="566" t="str">
        <f t="shared" si="10"/>
        <v>Kramfors</v>
      </c>
      <c r="Q256" s="602">
        <f t="shared" si="11"/>
        <v>12381</v>
      </c>
    </row>
    <row r="257" spans="1:17" x14ac:dyDescent="0.2">
      <c r="A257" s="595" t="s">
        <v>1162</v>
      </c>
      <c r="B257" s="596" t="s">
        <v>1040</v>
      </c>
      <c r="C257" s="439" t="s">
        <v>621</v>
      </c>
      <c r="D257" s="495" t="s">
        <v>621</v>
      </c>
      <c r="E257" s="599">
        <v>19800</v>
      </c>
      <c r="F257" s="599">
        <v>3423828900</v>
      </c>
      <c r="G257" s="604">
        <v>3781961403</v>
      </c>
      <c r="H257" s="604">
        <v>191008</v>
      </c>
      <c r="I257" s="142">
        <v>86.7</v>
      </c>
      <c r="J257" s="56">
        <v>5018166450</v>
      </c>
      <c r="K257" s="56">
        <v>1236205047</v>
      </c>
      <c r="L257" s="601">
        <v>21.04</v>
      </c>
      <c r="M257" s="601">
        <v>18.97</v>
      </c>
      <c r="N257" s="56">
        <v>13136</v>
      </c>
      <c r="O257" s="566">
        <f t="shared" si="9"/>
        <v>234</v>
      </c>
      <c r="P257" s="566" t="str">
        <f t="shared" si="10"/>
        <v>Sollefteå</v>
      </c>
      <c r="Q257" s="602">
        <f t="shared" si="11"/>
        <v>13136</v>
      </c>
    </row>
    <row r="258" spans="1:17" x14ac:dyDescent="0.2">
      <c r="A258" s="595" t="s">
        <v>1162</v>
      </c>
      <c r="B258" s="596" t="s">
        <v>1054</v>
      </c>
      <c r="C258" s="439" t="s">
        <v>622</v>
      </c>
      <c r="D258" s="495" t="s">
        <v>622</v>
      </c>
      <c r="E258" s="599">
        <v>98226</v>
      </c>
      <c r="F258" s="599">
        <v>19961720700</v>
      </c>
      <c r="G258" s="604">
        <v>22049716685</v>
      </c>
      <c r="H258" s="604">
        <v>224479</v>
      </c>
      <c r="I258" s="142">
        <v>101.9</v>
      </c>
      <c r="J258" s="56">
        <v>24894667562</v>
      </c>
      <c r="K258" s="56">
        <v>2844950877</v>
      </c>
      <c r="L258" s="601">
        <v>21.04</v>
      </c>
      <c r="M258" s="601">
        <v>18.97</v>
      </c>
      <c r="N258" s="56">
        <v>6094</v>
      </c>
      <c r="O258" s="566">
        <f t="shared" si="9"/>
        <v>50</v>
      </c>
      <c r="P258" s="566" t="str">
        <f t="shared" si="10"/>
        <v>Sundsvall</v>
      </c>
      <c r="Q258" s="602">
        <f t="shared" si="11"/>
        <v>6094</v>
      </c>
    </row>
    <row r="259" spans="1:17" x14ac:dyDescent="0.2">
      <c r="A259" s="595" t="s">
        <v>1162</v>
      </c>
      <c r="B259" s="596" t="s">
        <v>1071</v>
      </c>
      <c r="C259" s="439" t="s">
        <v>623</v>
      </c>
      <c r="D259" s="495" t="s">
        <v>623</v>
      </c>
      <c r="E259" s="599">
        <v>17973</v>
      </c>
      <c r="F259" s="599">
        <v>3359157900</v>
      </c>
      <c r="G259" s="604">
        <v>3710525816</v>
      </c>
      <c r="H259" s="604">
        <v>206450</v>
      </c>
      <c r="I259" s="142">
        <v>93.7</v>
      </c>
      <c r="J259" s="56">
        <v>4555126546</v>
      </c>
      <c r="K259" s="56">
        <v>844600730</v>
      </c>
      <c r="L259" s="601">
        <v>21.04</v>
      </c>
      <c r="M259" s="601">
        <v>18.97</v>
      </c>
      <c r="N259" s="56">
        <v>9887</v>
      </c>
      <c r="O259" s="566">
        <f t="shared" si="9"/>
        <v>119</v>
      </c>
      <c r="P259" s="566" t="str">
        <f t="shared" si="10"/>
        <v>Timrå</v>
      </c>
      <c r="Q259" s="602">
        <f t="shared" si="11"/>
        <v>9887</v>
      </c>
    </row>
    <row r="260" spans="1:17" x14ac:dyDescent="0.2">
      <c r="A260" s="595" t="s">
        <v>1162</v>
      </c>
      <c r="B260" s="596" t="s">
        <v>1117</v>
      </c>
      <c r="C260" s="439" t="s">
        <v>624</v>
      </c>
      <c r="D260" s="495" t="s">
        <v>624</v>
      </c>
      <c r="E260" s="599">
        <v>9464</v>
      </c>
      <c r="F260" s="599">
        <v>1688208400</v>
      </c>
      <c r="G260" s="604">
        <v>1864794999</v>
      </c>
      <c r="H260" s="604">
        <v>197041</v>
      </c>
      <c r="I260" s="142">
        <v>89.4</v>
      </c>
      <c r="J260" s="56">
        <v>2398582186</v>
      </c>
      <c r="K260" s="56">
        <v>533787187</v>
      </c>
      <c r="L260" s="601">
        <v>21.04</v>
      </c>
      <c r="M260" s="601">
        <v>18.97</v>
      </c>
      <c r="N260" s="56">
        <v>11867</v>
      </c>
      <c r="O260" s="566">
        <f t="shared" si="9"/>
        <v>200</v>
      </c>
      <c r="P260" s="566" t="str">
        <f t="shared" si="10"/>
        <v>Ånge</v>
      </c>
      <c r="Q260" s="602">
        <f t="shared" si="11"/>
        <v>11867</v>
      </c>
    </row>
    <row r="261" spans="1:17" x14ac:dyDescent="0.2">
      <c r="A261" s="595" t="s">
        <v>1162</v>
      </c>
      <c r="B261" s="596" t="s">
        <v>1132</v>
      </c>
      <c r="C261" s="439" t="s">
        <v>625</v>
      </c>
      <c r="D261" s="495" t="s">
        <v>625</v>
      </c>
      <c r="E261" s="599">
        <v>55915</v>
      </c>
      <c r="F261" s="599">
        <v>10910597900</v>
      </c>
      <c r="G261" s="604">
        <v>12051846440</v>
      </c>
      <c r="H261" s="604">
        <v>215539</v>
      </c>
      <c r="I261" s="142">
        <v>97.8</v>
      </c>
      <c r="J261" s="56">
        <v>14171251366</v>
      </c>
      <c r="K261" s="56">
        <v>2119404926</v>
      </c>
      <c r="L261" s="601">
        <v>21.04</v>
      </c>
      <c r="M261" s="601">
        <v>18.97</v>
      </c>
      <c r="N261" s="56">
        <v>7975</v>
      </c>
      <c r="O261" s="566">
        <f t="shared" si="9"/>
        <v>79</v>
      </c>
      <c r="P261" s="566" t="str">
        <f t="shared" si="10"/>
        <v>Örnsköldsvik</v>
      </c>
      <c r="Q261" s="602">
        <f t="shared" si="11"/>
        <v>7975</v>
      </c>
    </row>
    <row r="262" spans="1:17" ht="25.5" x14ac:dyDescent="0.2">
      <c r="A262" s="595" t="s">
        <v>1163</v>
      </c>
      <c r="B262" s="596" t="s">
        <v>860</v>
      </c>
      <c r="C262" s="597" t="s">
        <v>627</v>
      </c>
      <c r="D262" s="598" t="s">
        <v>721</v>
      </c>
      <c r="E262" s="599">
        <v>7070</v>
      </c>
      <c r="F262" s="599">
        <v>1153756900</v>
      </c>
      <c r="G262" s="604">
        <v>1274439872</v>
      </c>
      <c r="H262" s="604">
        <v>180260</v>
      </c>
      <c r="I262" s="142">
        <v>81.8</v>
      </c>
      <c r="J262" s="56">
        <v>1791840243</v>
      </c>
      <c r="K262" s="56">
        <v>517400371</v>
      </c>
      <c r="L262" s="601">
        <v>20.170000000000002</v>
      </c>
      <c r="M262" s="601">
        <v>18.100000000000001</v>
      </c>
      <c r="N262" s="56">
        <v>14761</v>
      </c>
      <c r="O262" s="566">
        <f t="shared" si="9"/>
        <v>275</v>
      </c>
      <c r="P262" s="566" t="str">
        <f t="shared" si="10"/>
        <v>Berg</v>
      </c>
      <c r="Q262" s="602">
        <f t="shared" si="11"/>
        <v>14761</v>
      </c>
    </row>
    <row r="263" spans="1:17" x14ac:dyDescent="0.2">
      <c r="A263" s="595" t="s">
        <v>1163</v>
      </c>
      <c r="B263" s="596" t="s">
        <v>872</v>
      </c>
      <c r="C263" s="439" t="s">
        <v>628</v>
      </c>
      <c r="D263" s="495" t="s">
        <v>628</v>
      </c>
      <c r="E263" s="599">
        <v>6432</v>
      </c>
      <c r="F263" s="599">
        <v>1076508500</v>
      </c>
      <c r="G263" s="604">
        <v>1189111289</v>
      </c>
      <c r="H263" s="604">
        <v>184874</v>
      </c>
      <c r="I263" s="142">
        <v>83.9</v>
      </c>
      <c r="J263" s="56">
        <v>1630143768</v>
      </c>
      <c r="K263" s="56">
        <v>441032479</v>
      </c>
      <c r="L263" s="601">
        <v>20.170000000000002</v>
      </c>
      <c r="M263" s="601">
        <v>18.100000000000001</v>
      </c>
      <c r="N263" s="56">
        <v>13830</v>
      </c>
      <c r="O263" s="566">
        <f t="shared" si="9"/>
        <v>252</v>
      </c>
      <c r="P263" s="566" t="str">
        <f t="shared" si="10"/>
        <v>Bräcke</v>
      </c>
      <c r="Q263" s="602">
        <f t="shared" si="11"/>
        <v>13830</v>
      </c>
    </row>
    <row r="264" spans="1:17" x14ac:dyDescent="0.2">
      <c r="A264" s="595" t="s">
        <v>1163</v>
      </c>
      <c r="B264" s="596" t="s">
        <v>928</v>
      </c>
      <c r="C264" s="439" t="s">
        <v>629</v>
      </c>
      <c r="D264" s="495" t="s">
        <v>629</v>
      </c>
      <c r="E264" s="599">
        <v>10151</v>
      </c>
      <c r="F264" s="599">
        <v>1764529600</v>
      </c>
      <c r="G264" s="604">
        <v>1949099396</v>
      </c>
      <c r="H264" s="604">
        <v>192011</v>
      </c>
      <c r="I264" s="142">
        <v>87.1</v>
      </c>
      <c r="J264" s="56">
        <v>2572697355</v>
      </c>
      <c r="K264" s="56">
        <v>623597959</v>
      </c>
      <c r="L264" s="601">
        <v>20.170000000000002</v>
      </c>
      <c r="M264" s="601">
        <v>18.100000000000001</v>
      </c>
      <c r="N264" s="56">
        <v>12391</v>
      </c>
      <c r="O264" s="566">
        <f t="shared" si="9"/>
        <v>217</v>
      </c>
      <c r="P264" s="566" t="str">
        <f t="shared" si="10"/>
        <v>Härjedalen</v>
      </c>
      <c r="Q264" s="602">
        <f t="shared" si="11"/>
        <v>12391</v>
      </c>
    </row>
    <row r="265" spans="1:17" x14ac:dyDescent="0.2">
      <c r="A265" s="595" t="s">
        <v>1163</v>
      </c>
      <c r="B265" s="596" t="s">
        <v>955</v>
      </c>
      <c r="C265" s="439" t="s">
        <v>630</v>
      </c>
      <c r="D265" s="495" t="s">
        <v>630</v>
      </c>
      <c r="E265" s="599">
        <v>14845</v>
      </c>
      <c r="F265" s="599">
        <v>2615554200</v>
      </c>
      <c r="G265" s="604">
        <v>2889141169</v>
      </c>
      <c r="H265" s="604">
        <v>194620</v>
      </c>
      <c r="I265" s="142">
        <v>88.3</v>
      </c>
      <c r="J265" s="56">
        <v>3762357624</v>
      </c>
      <c r="K265" s="56">
        <v>873216455</v>
      </c>
      <c r="L265" s="601">
        <v>20.170000000000002</v>
      </c>
      <c r="M265" s="601">
        <v>18.100000000000001</v>
      </c>
      <c r="N265" s="56">
        <v>11864</v>
      </c>
      <c r="O265" s="566">
        <f t="shared" si="9"/>
        <v>199</v>
      </c>
      <c r="P265" s="566" t="str">
        <f t="shared" si="10"/>
        <v>Krokom</v>
      </c>
      <c r="Q265" s="602">
        <f t="shared" si="11"/>
        <v>11864</v>
      </c>
    </row>
    <row r="266" spans="1:17" x14ac:dyDescent="0.2">
      <c r="A266" s="595" t="s">
        <v>1163</v>
      </c>
      <c r="B266" s="596" t="s">
        <v>1024</v>
      </c>
      <c r="C266" s="439" t="s">
        <v>631</v>
      </c>
      <c r="D266" s="495" t="s">
        <v>631</v>
      </c>
      <c r="E266" s="599">
        <v>5404</v>
      </c>
      <c r="F266" s="599">
        <v>913501300</v>
      </c>
      <c r="G266" s="604">
        <v>1009053536</v>
      </c>
      <c r="H266" s="604">
        <v>186723</v>
      </c>
      <c r="I266" s="142">
        <v>84.7</v>
      </c>
      <c r="J266" s="56">
        <v>1369604621</v>
      </c>
      <c r="K266" s="56">
        <v>360551085</v>
      </c>
      <c r="L266" s="601">
        <v>20.170000000000002</v>
      </c>
      <c r="M266" s="601">
        <v>18.100000000000001</v>
      </c>
      <c r="N266" s="56">
        <v>13457</v>
      </c>
      <c r="O266" s="566">
        <f t="shared" ref="O266:O298" si="12">RANK(N266,$N$9:$N$298,1)</f>
        <v>243</v>
      </c>
      <c r="P266" s="566" t="str">
        <f t="shared" ref="P266:P298" si="13">C266</f>
        <v>Ragunda</v>
      </c>
      <c r="Q266" s="602">
        <f t="shared" ref="Q266:Q298" si="14">N266</f>
        <v>13457</v>
      </c>
    </row>
    <row r="267" spans="1:17" x14ac:dyDescent="0.2">
      <c r="A267" s="595" t="s">
        <v>1163</v>
      </c>
      <c r="B267" s="596" t="s">
        <v>1052</v>
      </c>
      <c r="C267" s="439" t="s">
        <v>632</v>
      </c>
      <c r="D267" s="495" t="s">
        <v>632</v>
      </c>
      <c r="E267" s="599">
        <v>11752</v>
      </c>
      <c r="F267" s="599">
        <v>1958402100</v>
      </c>
      <c r="G267" s="604">
        <v>2163250960</v>
      </c>
      <c r="H267" s="604">
        <v>184075</v>
      </c>
      <c r="I267" s="142">
        <v>83.5</v>
      </c>
      <c r="J267" s="56">
        <v>2978459198</v>
      </c>
      <c r="K267" s="56">
        <v>815208238</v>
      </c>
      <c r="L267" s="601">
        <v>20.170000000000002</v>
      </c>
      <c r="M267" s="601">
        <v>18.100000000000001</v>
      </c>
      <c r="N267" s="56">
        <v>13991</v>
      </c>
      <c r="O267" s="566">
        <f t="shared" si="12"/>
        <v>256</v>
      </c>
      <c r="P267" s="566" t="str">
        <f t="shared" si="13"/>
        <v>Strömsund</v>
      </c>
      <c r="Q267" s="602">
        <f t="shared" si="14"/>
        <v>13991</v>
      </c>
    </row>
    <row r="268" spans="1:17" x14ac:dyDescent="0.2">
      <c r="A268" s="595" t="s">
        <v>1163</v>
      </c>
      <c r="B268" s="596" t="s">
        <v>1118</v>
      </c>
      <c r="C268" s="439" t="s">
        <v>633</v>
      </c>
      <c r="D268" s="495" t="s">
        <v>633</v>
      </c>
      <c r="E268" s="599">
        <v>10989</v>
      </c>
      <c r="F268" s="599">
        <v>1843614100</v>
      </c>
      <c r="G268" s="604">
        <v>2036456135</v>
      </c>
      <c r="H268" s="604">
        <v>185318</v>
      </c>
      <c r="I268" s="142">
        <v>84.1</v>
      </c>
      <c r="J268" s="56">
        <v>2785082380</v>
      </c>
      <c r="K268" s="56">
        <v>748626245</v>
      </c>
      <c r="L268" s="601">
        <v>20.170000000000002</v>
      </c>
      <c r="M268" s="601">
        <v>18.100000000000001</v>
      </c>
      <c r="N268" s="56">
        <v>13741</v>
      </c>
      <c r="O268" s="566">
        <f t="shared" si="12"/>
        <v>249</v>
      </c>
      <c r="P268" s="566" t="str">
        <f t="shared" si="13"/>
        <v>Åre</v>
      </c>
      <c r="Q268" s="602">
        <f t="shared" si="14"/>
        <v>13741</v>
      </c>
    </row>
    <row r="269" spans="1:17" x14ac:dyDescent="0.2">
      <c r="A269" s="595" t="s">
        <v>1163</v>
      </c>
      <c r="B269" s="596" t="s">
        <v>1133</v>
      </c>
      <c r="C269" s="439" t="s">
        <v>634</v>
      </c>
      <c r="D269" s="495" t="s">
        <v>634</v>
      </c>
      <c r="E269" s="599">
        <v>61633</v>
      </c>
      <c r="F269" s="599">
        <v>11634549400</v>
      </c>
      <c r="G269" s="604">
        <v>12851523267</v>
      </c>
      <c r="H269" s="604">
        <v>208517</v>
      </c>
      <c r="I269" s="142">
        <v>94.6</v>
      </c>
      <c r="J269" s="56">
        <v>15620437011</v>
      </c>
      <c r="K269" s="56">
        <v>2768913744</v>
      </c>
      <c r="L269" s="601">
        <v>20.170000000000002</v>
      </c>
      <c r="M269" s="601">
        <v>18.100000000000001</v>
      </c>
      <c r="N269" s="56">
        <v>9062</v>
      </c>
      <c r="O269" s="566">
        <f t="shared" si="12"/>
        <v>99</v>
      </c>
      <c r="P269" s="566" t="str">
        <f t="shared" si="13"/>
        <v>Östersund</v>
      </c>
      <c r="Q269" s="602">
        <f t="shared" si="14"/>
        <v>9062</v>
      </c>
    </row>
    <row r="270" spans="1:17" ht="25.5" x14ac:dyDescent="0.2">
      <c r="A270" s="595" t="s">
        <v>1164</v>
      </c>
      <c r="B270" s="596" t="s">
        <v>861</v>
      </c>
      <c r="C270" s="597" t="s">
        <v>636</v>
      </c>
      <c r="D270" s="598" t="s">
        <v>722</v>
      </c>
      <c r="E270" s="599">
        <v>2455</v>
      </c>
      <c r="F270" s="599">
        <v>396455500</v>
      </c>
      <c r="G270" s="604">
        <v>437924745</v>
      </c>
      <c r="H270" s="604">
        <v>178381</v>
      </c>
      <c r="I270" s="142">
        <v>80.900000000000006</v>
      </c>
      <c r="J270" s="56">
        <v>622201951</v>
      </c>
      <c r="K270" s="56">
        <v>184277206</v>
      </c>
      <c r="L270" s="601">
        <v>20.6</v>
      </c>
      <c r="M270" s="601">
        <v>18.53</v>
      </c>
      <c r="N270" s="56">
        <v>15463</v>
      </c>
      <c r="O270" s="566">
        <f t="shared" si="12"/>
        <v>282</v>
      </c>
      <c r="P270" s="566" t="str">
        <f t="shared" si="13"/>
        <v>Bjurholm</v>
      </c>
      <c r="Q270" s="602">
        <f t="shared" si="14"/>
        <v>15463</v>
      </c>
    </row>
    <row r="271" spans="1:17" x14ac:dyDescent="0.2">
      <c r="A271" s="595" t="s">
        <v>1164</v>
      </c>
      <c r="B271" s="596" t="s">
        <v>878</v>
      </c>
      <c r="C271" s="439" t="s">
        <v>637</v>
      </c>
      <c r="D271" s="495" t="s">
        <v>637</v>
      </c>
      <c r="E271" s="599">
        <v>2724</v>
      </c>
      <c r="F271" s="599">
        <v>459092300</v>
      </c>
      <c r="G271" s="604">
        <v>507113355</v>
      </c>
      <c r="H271" s="604">
        <v>186165</v>
      </c>
      <c r="I271" s="142">
        <v>84.5</v>
      </c>
      <c r="J271" s="56">
        <v>690378051</v>
      </c>
      <c r="K271" s="56">
        <v>183264696</v>
      </c>
      <c r="L271" s="601">
        <v>20.6</v>
      </c>
      <c r="M271" s="601">
        <v>18.53</v>
      </c>
      <c r="N271" s="56">
        <v>13859</v>
      </c>
      <c r="O271" s="566">
        <f t="shared" si="12"/>
        <v>254</v>
      </c>
      <c r="P271" s="566" t="str">
        <f t="shared" si="13"/>
        <v>Dorotea</v>
      </c>
      <c r="Q271" s="602">
        <f t="shared" si="14"/>
        <v>13859</v>
      </c>
    </row>
    <row r="272" spans="1:17" x14ac:dyDescent="0.2">
      <c r="A272" s="595" t="s">
        <v>1164</v>
      </c>
      <c r="B272" s="596" t="s">
        <v>981</v>
      </c>
      <c r="C272" s="439" t="s">
        <v>638</v>
      </c>
      <c r="D272" s="495" t="s">
        <v>638</v>
      </c>
      <c r="E272" s="599">
        <v>12214</v>
      </c>
      <c r="F272" s="599">
        <v>2236800500</v>
      </c>
      <c r="G272" s="604">
        <v>2470769832</v>
      </c>
      <c r="H272" s="604">
        <v>202290</v>
      </c>
      <c r="I272" s="142">
        <v>91.8</v>
      </c>
      <c r="J272" s="56">
        <v>3095549749</v>
      </c>
      <c r="K272" s="56">
        <v>624779917</v>
      </c>
      <c r="L272" s="601">
        <v>20.6</v>
      </c>
      <c r="M272" s="601">
        <v>18.53</v>
      </c>
      <c r="N272" s="56">
        <v>10537</v>
      </c>
      <c r="O272" s="566">
        <f t="shared" si="12"/>
        <v>139</v>
      </c>
      <c r="P272" s="566" t="str">
        <f t="shared" si="13"/>
        <v>Lycksele</v>
      </c>
      <c r="Q272" s="602">
        <f t="shared" si="14"/>
        <v>10537</v>
      </c>
    </row>
    <row r="273" spans="1:17" x14ac:dyDescent="0.2">
      <c r="A273" s="595" t="s">
        <v>1164</v>
      </c>
      <c r="B273" s="596" t="s">
        <v>985</v>
      </c>
      <c r="C273" s="439" t="s">
        <v>639</v>
      </c>
      <c r="D273" s="495" t="s">
        <v>639</v>
      </c>
      <c r="E273" s="599">
        <v>3101</v>
      </c>
      <c r="F273" s="599">
        <v>583522700</v>
      </c>
      <c r="G273" s="604">
        <v>644559174</v>
      </c>
      <c r="H273" s="604">
        <v>207855</v>
      </c>
      <c r="I273" s="142">
        <v>94.3</v>
      </c>
      <c r="J273" s="56">
        <v>785925968</v>
      </c>
      <c r="K273" s="56">
        <v>141366794</v>
      </c>
      <c r="L273" s="601">
        <v>20.6</v>
      </c>
      <c r="M273" s="601">
        <v>18.53</v>
      </c>
      <c r="N273" s="56">
        <v>9391</v>
      </c>
      <c r="O273" s="566">
        <f t="shared" si="12"/>
        <v>106</v>
      </c>
      <c r="P273" s="566" t="str">
        <f t="shared" si="13"/>
        <v>Malå</v>
      </c>
      <c r="Q273" s="602">
        <f t="shared" si="14"/>
        <v>9391</v>
      </c>
    </row>
    <row r="274" spans="1:17" x14ac:dyDescent="0.2">
      <c r="A274" s="595" t="s">
        <v>1164</v>
      </c>
      <c r="B274" s="596" t="s">
        <v>1003</v>
      </c>
      <c r="C274" s="439" t="s">
        <v>640</v>
      </c>
      <c r="D274" s="495" t="s">
        <v>640</v>
      </c>
      <c r="E274" s="599">
        <v>7112</v>
      </c>
      <c r="F274" s="599">
        <v>1242129200</v>
      </c>
      <c r="G274" s="604">
        <v>1372055914</v>
      </c>
      <c r="H274" s="604">
        <v>192921</v>
      </c>
      <c r="I274" s="142">
        <v>87.5</v>
      </c>
      <c r="J274" s="56">
        <v>1802484838</v>
      </c>
      <c r="K274" s="56">
        <v>430428924</v>
      </c>
      <c r="L274" s="601">
        <v>20.6</v>
      </c>
      <c r="M274" s="601">
        <v>18.53</v>
      </c>
      <c r="N274" s="56">
        <v>12467</v>
      </c>
      <c r="O274" s="566">
        <f t="shared" si="12"/>
        <v>218</v>
      </c>
      <c r="P274" s="566" t="str">
        <f t="shared" si="13"/>
        <v>Nordmaling</v>
      </c>
      <c r="Q274" s="602">
        <f t="shared" si="14"/>
        <v>12467</v>
      </c>
    </row>
    <row r="275" spans="1:17" x14ac:dyDescent="0.2">
      <c r="A275" s="595" t="s">
        <v>1164</v>
      </c>
      <c r="B275" s="596" t="s">
        <v>1006</v>
      </c>
      <c r="C275" s="439" t="s">
        <v>641</v>
      </c>
      <c r="D275" s="495" t="s">
        <v>641</v>
      </c>
      <c r="E275" s="599">
        <v>4119</v>
      </c>
      <c r="F275" s="599">
        <v>720974200</v>
      </c>
      <c r="G275" s="604">
        <v>796388101</v>
      </c>
      <c r="H275" s="604">
        <v>193345</v>
      </c>
      <c r="I275" s="142">
        <v>87.7</v>
      </c>
      <c r="J275" s="56">
        <v>1043930687</v>
      </c>
      <c r="K275" s="56">
        <v>247542586</v>
      </c>
      <c r="L275" s="601">
        <v>20.6</v>
      </c>
      <c r="M275" s="601">
        <v>18.53</v>
      </c>
      <c r="N275" s="56">
        <v>12380</v>
      </c>
      <c r="O275" s="566">
        <f t="shared" si="12"/>
        <v>214</v>
      </c>
      <c r="P275" s="566" t="str">
        <f t="shared" si="13"/>
        <v>Norsjö</v>
      </c>
      <c r="Q275" s="602">
        <f t="shared" si="14"/>
        <v>12380</v>
      </c>
    </row>
    <row r="276" spans="1:17" x14ac:dyDescent="0.2">
      <c r="A276" s="595" t="s">
        <v>1164</v>
      </c>
      <c r="B276" s="596" t="s">
        <v>1025</v>
      </c>
      <c r="C276" s="439" t="s">
        <v>642</v>
      </c>
      <c r="D276" s="495" t="s">
        <v>642</v>
      </c>
      <c r="E276" s="599">
        <v>6798</v>
      </c>
      <c r="F276" s="599">
        <v>1207892400</v>
      </c>
      <c r="G276" s="604">
        <v>1334237945</v>
      </c>
      <c r="H276" s="604">
        <v>196269</v>
      </c>
      <c r="I276" s="142">
        <v>89.1</v>
      </c>
      <c r="J276" s="56">
        <v>1722903815</v>
      </c>
      <c r="K276" s="56">
        <v>388665870</v>
      </c>
      <c r="L276" s="601">
        <v>20.6</v>
      </c>
      <c r="M276" s="601">
        <v>18.53</v>
      </c>
      <c r="N276" s="56">
        <v>11778</v>
      </c>
      <c r="O276" s="566">
        <f t="shared" si="12"/>
        <v>194</v>
      </c>
      <c r="P276" s="566" t="str">
        <f t="shared" si="13"/>
        <v>Robertsfors</v>
      </c>
      <c r="Q276" s="602">
        <f t="shared" si="14"/>
        <v>11778</v>
      </c>
    </row>
    <row r="277" spans="1:17" x14ac:dyDescent="0.2">
      <c r="A277" s="595" t="s">
        <v>1164</v>
      </c>
      <c r="B277" s="596" t="s">
        <v>1035</v>
      </c>
      <c r="C277" s="439" t="s">
        <v>643</v>
      </c>
      <c r="D277" s="495" t="s">
        <v>643</v>
      </c>
      <c r="E277" s="599">
        <v>72149</v>
      </c>
      <c r="F277" s="599">
        <v>13895186300</v>
      </c>
      <c r="G277" s="604">
        <v>15348622787</v>
      </c>
      <c r="H277" s="604">
        <v>212735</v>
      </c>
      <c r="I277" s="142">
        <v>96.5</v>
      </c>
      <c r="J277" s="56">
        <v>18285640970</v>
      </c>
      <c r="K277" s="56">
        <v>2937018183</v>
      </c>
      <c r="L277" s="601">
        <v>20.6</v>
      </c>
      <c r="M277" s="601">
        <v>18.53</v>
      </c>
      <c r="N277" s="56">
        <v>8386</v>
      </c>
      <c r="O277" s="566">
        <f t="shared" si="12"/>
        <v>82</v>
      </c>
      <c r="P277" s="566" t="str">
        <f t="shared" si="13"/>
        <v>Skellefteå</v>
      </c>
      <c r="Q277" s="602">
        <f t="shared" si="14"/>
        <v>8386</v>
      </c>
    </row>
    <row r="278" spans="1:17" x14ac:dyDescent="0.2">
      <c r="A278" s="595" t="s">
        <v>1164</v>
      </c>
      <c r="B278" s="596" t="s">
        <v>1043</v>
      </c>
      <c r="C278" s="439" t="s">
        <v>644</v>
      </c>
      <c r="D278" s="495" t="s">
        <v>644</v>
      </c>
      <c r="E278" s="599">
        <v>2541</v>
      </c>
      <c r="F278" s="599">
        <v>425777500</v>
      </c>
      <c r="G278" s="604">
        <v>470313827</v>
      </c>
      <c r="H278" s="604">
        <v>185090</v>
      </c>
      <c r="I278" s="142">
        <v>84</v>
      </c>
      <c r="J278" s="56">
        <v>643998028</v>
      </c>
      <c r="K278" s="56">
        <v>173684201</v>
      </c>
      <c r="L278" s="601">
        <v>20.6</v>
      </c>
      <c r="M278" s="601">
        <v>18.53</v>
      </c>
      <c r="N278" s="56">
        <v>14081</v>
      </c>
      <c r="O278" s="566">
        <f t="shared" si="12"/>
        <v>260</v>
      </c>
      <c r="P278" s="566" t="str">
        <f t="shared" si="13"/>
        <v>Sorsele</v>
      </c>
      <c r="Q278" s="602">
        <f t="shared" si="14"/>
        <v>14081</v>
      </c>
    </row>
    <row r="279" spans="1:17" x14ac:dyDescent="0.2">
      <c r="A279" s="595" t="s">
        <v>1164</v>
      </c>
      <c r="B279" s="596" t="s">
        <v>1049</v>
      </c>
      <c r="C279" s="439" t="s">
        <v>645</v>
      </c>
      <c r="D279" s="495" t="s">
        <v>645</v>
      </c>
      <c r="E279" s="599">
        <v>5906</v>
      </c>
      <c r="F279" s="599">
        <v>1025310400</v>
      </c>
      <c r="G279" s="604">
        <v>1132557868</v>
      </c>
      <c r="H279" s="604">
        <v>191764</v>
      </c>
      <c r="I279" s="142">
        <v>87</v>
      </c>
      <c r="J279" s="56">
        <v>1496832882</v>
      </c>
      <c r="K279" s="56">
        <v>364275014</v>
      </c>
      <c r="L279" s="601">
        <v>20.6</v>
      </c>
      <c r="M279" s="601">
        <v>18.53</v>
      </c>
      <c r="N279" s="56">
        <v>12706</v>
      </c>
      <c r="O279" s="566">
        <f t="shared" si="12"/>
        <v>226</v>
      </c>
      <c r="P279" s="566" t="str">
        <f t="shared" si="13"/>
        <v>Storuman</v>
      </c>
      <c r="Q279" s="602">
        <f t="shared" si="14"/>
        <v>12706</v>
      </c>
    </row>
    <row r="280" spans="1:17" x14ac:dyDescent="0.2">
      <c r="A280" s="595" t="s">
        <v>1164</v>
      </c>
      <c r="B280" s="596" t="s">
        <v>1087</v>
      </c>
      <c r="C280" s="439" t="s">
        <v>646</v>
      </c>
      <c r="D280" s="495" t="s">
        <v>646</v>
      </c>
      <c r="E280" s="599">
        <v>122577</v>
      </c>
      <c r="F280" s="599">
        <v>24039436600</v>
      </c>
      <c r="G280" s="604">
        <v>26553961668</v>
      </c>
      <c r="H280" s="604">
        <v>216631</v>
      </c>
      <c r="I280" s="142">
        <v>98.3</v>
      </c>
      <c r="J280" s="56">
        <v>31066251967</v>
      </c>
      <c r="K280" s="56">
        <v>4512290299</v>
      </c>
      <c r="L280" s="601">
        <v>20.6</v>
      </c>
      <c r="M280" s="601">
        <v>18.53</v>
      </c>
      <c r="N280" s="56">
        <v>7583</v>
      </c>
      <c r="O280" s="566">
        <f t="shared" si="12"/>
        <v>68</v>
      </c>
      <c r="P280" s="566" t="str">
        <f t="shared" si="13"/>
        <v>Umeå</v>
      </c>
      <c r="Q280" s="602">
        <f t="shared" si="14"/>
        <v>7583</v>
      </c>
    </row>
    <row r="281" spans="1:17" x14ac:dyDescent="0.2">
      <c r="A281" s="595" t="s">
        <v>1164</v>
      </c>
      <c r="B281" s="596" t="s">
        <v>1102</v>
      </c>
      <c r="C281" s="439" t="s">
        <v>647</v>
      </c>
      <c r="D281" s="495" t="s">
        <v>647</v>
      </c>
      <c r="E281" s="599">
        <v>6739</v>
      </c>
      <c r="F281" s="599">
        <v>1101452100</v>
      </c>
      <c r="G281" s="604">
        <v>1216663990</v>
      </c>
      <c r="H281" s="604">
        <v>180541</v>
      </c>
      <c r="I281" s="142">
        <v>81.900000000000006</v>
      </c>
      <c r="J281" s="56">
        <v>1707950692</v>
      </c>
      <c r="K281" s="56">
        <v>491286702</v>
      </c>
      <c r="L281" s="601">
        <v>20.6</v>
      </c>
      <c r="M281" s="601">
        <v>18.53</v>
      </c>
      <c r="N281" s="56">
        <v>15018</v>
      </c>
      <c r="O281" s="566">
        <f t="shared" si="12"/>
        <v>279</v>
      </c>
      <c r="P281" s="566" t="str">
        <f t="shared" si="13"/>
        <v>Vilhelmina</v>
      </c>
      <c r="Q281" s="602">
        <f t="shared" si="14"/>
        <v>15018</v>
      </c>
    </row>
    <row r="282" spans="1:17" x14ac:dyDescent="0.2">
      <c r="A282" s="595" t="s">
        <v>1164</v>
      </c>
      <c r="B282" s="596" t="s">
        <v>1104</v>
      </c>
      <c r="C282" s="439" t="s">
        <v>648</v>
      </c>
      <c r="D282" s="495" t="s">
        <v>648</v>
      </c>
      <c r="E282" s="599">
        <v>5408</v>
      </c>
      <c r="F282" s="599">
        <v>919175000</v>
      </c>
      <c r="G282" s="604">
        <v>1015320705</v>
      </c>
      <c r="H282" s="604">
        <v>187744</v>
      </c>
      <c r="I282" s="142">
        <v>85.2</v>
      </c>
      <c r="J282" s="56">
        <v>1370618392</v>
      </c>
      <c r="K282" s="56">
        <v>355297687</v>
      </c>
      <c r="L282" s="601">
        <v>20.6</v>
      </c>
      <c r="M282" s="601">
        <v>18.53</v>
      </c>
      <c r="N282" s="56">
        <v>13534</v>
      </c>
      <c r="O282" s="566">
        <f t="shared" si="12"/>
        <v>244</v>
      </c>
      <c r="P282" s="566" t="str">
        <f t="shared" si="13"/>
        <v>Vindeln</v>
      </c>
      <c r="Q282" s="602">
        <f t="shared" si="14"/>
        <v>13534</v>
      </c>
    </row>
    <row r="283" spans="1:17" x14ac:dyDescent="0.2">
      <c r="A283" s="595" t="s">
        <v>1164</v>
      </c>
      <c r="B283" s="596" t="s">
        <v>1108</v>
      </c>
      <c r="C283" s="439" t="s">
        <v>649</v>
      </c>
      <c r="D283" s="495" t="s">
        <v>649</v>
      </c>
      <c r="E283" s="599">
        <v>8685</v>
      </c>
      <c r="F283" s="599">
        <v>1580416800</v>
      </c>
      <c r="G283" s="604">
        <v>1745728397</v>
      </c>
      <c r="H283" s="604">
        <v>201005</v>
      </c>
      <c r="I283" s="142">
        <v>91.2</v>
      </c>
      <c r="J283" s="56">
        <v>2201150284</v>
      </c>
      <c r="K283" s="56">
        <v>455421887</v>
      </c>
      <c r="L283" s="601">
        <v>20.6</v>
      </c>
      <c r="M283" s="601">
        <v>18.53</v>
      </c>
      <c r="N283" s="56">
        <v>10802</v>
      </c>
      <c r="O283" s="566">
        <f t="shared" si="12"/>
        <v>159</v>
      </c>
      <c r="P283" s="566" t="str">
        <f t="shared" si="13"/>
        <v>Vännäs</v>
      </c>
      <c r="Q283" s="602">
        <f t="shared" si="14"/>
        <v>10802</v>
      </c>
    </row>
    <row r="284" spans="1:17" x14ac:dyDescent="0.2">
      <c r="A284" s="595" t="s">
        <v>1164</v>
      </c>
      <c r="B284" s="596" t="s">
        <v>1120</v>
      </c>
      <c r="C284" s="439" t="s">
        <v>650</v>
      </c>
      <c r="D284" s="495" t="s">
        <v>650</v>
      </c>
      <c r="E284" s="599">
        <v>2827</v>
      </c>
      <c r="F284" s="599">
        <v>461494100</v>
      </c>
      <c r="G284" s="604">
        <v>509766383</v>
      </c>
      <c r="H284" s="604">
        <v>180321</v>
      </c>
      <c r="I284" s="142">
        <v>81.8</v>
      </c>
      <c r="J284" s="56">
        <v>716482654</v>
      </c>
      <c r="K284" s="56">
        <v>206716271</v>
      </c>
      <c r="L284" s="601">
        <v>20.6</v>
      </c>
      <c r="M284" s="601">
        <v>18.53</v>
      </c>
      <c r="N284" s="56">
        <v>15063</v>
      </c>
      <c r="O284" s="566">
        <f t="shared" si="12"/>
        <v>281</v>
      </c>
      <c r="P284" s="566" t="str">
        <f t="shared" si="13"/>
        <v>Åsele</v>
      </c>
      <c r="Q284" s="602">
        <f t="shared" si="14"/>
        <v>15063</v>
      </c>
    </row>
    <row r="285" spans="1:17" ht="25.5" x14ac:dyDescent="0.2">
      <c r="A285" s="595" t="s">
        <v>1165</v>
      </c>
      <c r="B285" s="596" t="s">
        <v>854</v>
      </c>
      <c r="C285" s="597" t="s">
        <v>652</v>
      </c>
      <c r="D285" s="598" t="s">
        <v>723</v>
      </c>
      <c r="E285" s="599">
        <v>2885</v>
      </c>
      <c r="F285" s="599">
        <v>539882100</v>
      </c>
      <c r="G285" s="604">
        <v>596353768</v>
      </c>
      <c r="H285" s="604">
        <v>206708</v>
      </c>
      <c r="I285" s="142">
        <v>93.8</v>
      </c>
      <c r="J285" s="56">
        <v>731182334</v>
      </c>
      <c r="K285" s="56">
        <v>134828566</v>
      </c>
      <c r="L285" s="601">
        <v>20.45</v>
      </c>
      <c r="M285" s="601">
        <v>18.38</v>
      </c>
      <c r="N285" s="56">
        <v>9557</v>
      </c>
      <c r="O285" s="566">
        <f t="shared" si="12"/>
        <v>111</v>
      </c>
      <c r="P285" s="566" t="str">
        <f t="shared" si="13"/>
        <v>Arjeplog</v>
      </c>
      <c r="Q285" s="602">
        <f t="shared" si="14"/>
        <v>9557</v>
      </c>
    </row>
    <row r="286" spans="1:17" x14ac:dyDescent="0.2">
      <c r="A286" s="595" t="s">
        <v>1165</v>
      </c>
      <c r="B286" s="596" t="s">
        <v>855</v>
      </c>
      <c r="C286" s="439" t="s">
        <v>653</v>
      </c>
      <c r="D286" s="495" t="s">
        <v>653</v>
      </c>
      <c r="E286" s="599">
        <v>6442</v>
      </c>
      <c r="F286" s="599">
        <v>1201513100</v>
      </c>
      <c r="G286" s="604">
        <v>1327191370</v>
      </c>
      <c r="H286" s="604">
        <v>206022</v>
      </c>
      <c r="I286" s="142">
        <v>93.5</v>
      </c>
      <c r="J286" s="56">
        <v>1632678196</v>
      </c>
      <c r="K286" s="56">
        <v>305486826</v>
      </c>
      <c r="L286" s="601">
        <v>20.45</v>
      </c>
      <c r="M286" s="601">
        <v>18.38</v>
      </c>
      <c r="N286" s="56">
        <v>9698</v>
      </c>
      <c r="O286" s="566">
        <f t="shared" si="12"/>
        <v>112</v>
      </c>
      <c r="P286" s="566" t="str">
        <f t="shared" si="13"/>
        <v>Arvidsjaur</v>
      </c>
      <c r="Q286" s="602">
        <f t="shared" si="14"/>
        <v>9698</v>
      </c>
    </row>
    <row r="287" spans="1:17" x14ac:dyDescent="0.2">
      <c r="A287" s="595" t="s">
        <v>1165</v>
      </c>
      <c r="B287" s="596" t="s">
        <v>863</v>
      </c>
      <c r="C287" s="439" t="s">
        <v>654</v>
      </c>
      <c r="D287" s="495" t="s">
        <v>654</v>
      </c>
      <c r="E287" s="599">
        <v>27969</v>
      </c>
      <c r="F287" s="599">
        <v>5441476800</v>
      </c>
      <c r="G287" s="604">
        <v>6010655273</v>
      </c>
      <c r="H287" s="604">
        <v>214904</v>
      </c>
      <c r="I287" s="142">
        <v>97.5</v>
      </c>
      <c r="J287" s="56">
        <v>7088540275</v>
      </c>
      <c r="K287" s="56">
        <v>1077885002</v>
      </c>
      <c r="L287" s="601">
        <v>20.45</v>
      </c>
      <c r="M287" s="601">
        <v>18.38</v>
      </c>
      <c r="N287" s="56">
        <v>7881</v>
      </c>
      <c r="O287" s="566">
        <f t="shared" si="12"/>
        <v>76</v>
      </c>
      <c r="P287" s="566" t="str">
        <f t="shared" si="13"/>
        <v>Boden</v>
      </c>
      <c r="Q287" s="602">
        <f t="shared" si="14"/>
        <v>7881</v>
      </c>
    </row>
    <row r="288" spans="1:17" x14ac:dyDescent="0.2">
      <c r="A288" s="595" t="s">
        <v>1165</v>
      </c>
      <c r="B288" s="596" t="s">
        <v>904</v>
      </c>
      <c r="C288" s="439" t="s">
        <v>655</v>
      </c>
      <c r="D288" s="495" t="s">
        <v>655</v>
      </c>
      <c r="E288" s="599">
        <v>17949</v>
      </c>
      <c r="F288" s="599">
        <v>4186549200</v>
      </c>
      <c r="G288" s="604">
        <v>4624462246</v>
      </c>
      <c r="H288" s="604">
        <v>257645</v>
      </c>
      <c r="I288" s="142">
        <v>116.9</v>
      </c>
      <c r="J288" s="56">
        <v>4549043920</v>
      </c>
      <c r="K288" s="56">
        <v>-75418326</v>
      </c>
      <c r="L288" s="601">
        <v>20.45</v>
      </c>
      <c r="M288" s="601">
        <v>18.38</v>
      </c>
      <c r="N288" s="56">
        <v>-772</v>
      </c>
      <c r="O288" s="566">
        <f t="shared" si="12"/>
        <v>12</v>
      </c>
      <c r="P288" s="566" t="str">
        <f t="shared" si="13"/>
        <v>Gällivare</v>
      </c>
      <c r="Q288" s="602">
        <f t="shared" si="14"/>
        <v>-772</v>
      </c>
    </row>
    <row r="289" spans="1:17" x14ac:dyDescent="0.2">
      <c r="A289" s="595" t="s">
        <v>1165</v>
      </c>
      <c r="B289" s="596" t="s">
        <v>915</v>
      </c>
      <c r="C289" s="439" t="s">
        <v>656</v>
      </c>
      <c r="D289" s="495" t="s">
        <v>656</v>
      </c>
      <c r="E289" s="599">
        <v>9878</v>
      </c>
      <c r="F289" s="599">
        <v>1580740100</v>
      </c>
      <c r="G289" s="604">
        <v>1746085514</v>
      </c>
      <c r="H289" s="604">
        <v>176765</v>
      </c>
      <c r="I289" s="142">
        <v>80.2</v>
      </c>
      <c r="J289" s="56">
        <v>2503507485</v>
      </c>
      <c r="K289" s="56">
        <v>757421971</v>
      </c>
      <c r="L289" s="601">
        <v>20.45</v>
      </c>
      <c r="M289" s="601">
        <v>18.38</v>
      </c>
      <c r="N289" s="56">
        <v>15681</v>
      </c>
      <c r="O289" s="566">
        <f t="shared" si="12"/>
        <v>284</v>
      </c>
      <c r="P289" s="566" t="str">
        <f t="shared" si="13"/>
        <v>Haparanda</v>
      </c>
      <c r="Q289" s="602">
        <f t="shared" si="14"/>
        <v>15681</v>
      </c>
    </row>
    <row r="290" spans="1:17" x14ac:dyDescent="0.2">
      <c r="A290" s="595" t="s">
        <v>1165</v>
      </c>
      <c r="B290" s="596" t="s">
        <v>936</v>
      </c>
      <c r="C290" s="439" t="s">
        <v>657</v>
      </c>
      <c r="D290" s="495" t="s">
        <v>657</v>
      </c>
      <c r="E290" s="599">
        <v>5061</v>
      </c>
      <c r="F290" s="599">
        <v>955423800</v>
      </c>
      <c r="G290" s="604">
        <v>1055361129</v>
      </c>
      <c r="H290" s="604">
        <v>208528</v>
      </c>
      <c r="I290" s="142">
        <v>94.6</v>
      </c>
      <c r="J290" s="56">
        <v>1282673758</v>
      </c>
      <c r="K290" s="56">
        <v>227312629</v>
      </c>
      <c r="L290" s="601">
        <v>20.45</v>
      </c>
      <c r="M290" s="601">
        <v>18.38</v>
      </c>
      <c r="N290" s="56">
        <v>9185</v>
      </c>
      <c r="O290" s="566">
        <f t="shared" si="12"/>
        <v>103</v>
      </c>
      <c r="P290" s="566" t="str">
        <f t="shared" si="13"/>
        <v>Jokkmokk</v>
      </c>
      <c r="Q290" s="602">
        <f t="shared" si="14"/>
        <v>9185</v>
      </c>
    </row>
    <row r="291" spans="1:17" x14ac:dyDescent="0.2">
      <c r="A291" s="595" t="s">
        <v>1165</v>
      </c>
      <c r="B291" s="596" t="s">
        <v>939</v>
      </c>
      <c r="C291" s="439" t="s">
        <v>658</v>
      </c>
      <c r="D291" s="495" t="s">
        <v>658</v>
      </c>
      <c r="E291" s="599">
        <v>16254</v>
      </c>
      <c r="F291" s="599">
        <v>3093320800</v>
      </c>
      <c r="G291" s="604">
        <v>3416882156</v>
      </c>
      <c r="H291" s="604">
        <v>210218</v>
      </c>
      <c r="I291" s="142">
        <v>95.4</v>
      </c>
      <c r="J291" s="56">
        <v>4119458459</v>
      </c>
      <c r="K291" s="56">
        <v>702576303</v>
      </c>
      <c r="L291" s="601">
        <v>20.45</v>
      </c>
      <c r="M291" s="601">
        <v>18.38</v>
      </c>
      <c r="N291" s="56">
        <v>8839</v>
      </c>
      <c r="O291" s="566">
        <f t="shared" si="12"/>
        <v>92</v>
      </c>
      <c r="P291" s="566" t="str">
        <f t="shared" si="13"/>
        <v>Kalix</v>
      </c>
      <c r="Q291" s="602">
        <f t="shared" si="14"/>
        <v>8839</v>
      </c>
    </row>
    <row r="292" spans="1:17" x14ac:dyDescent="0.2">
      <c r="A292" s="595" t="s">
        <v>1165</v>
      </c>
      <c r="B292" s="596" t="s">
        <v>949</v>
      </c>
      <c r="C292" s="439" t="s">
        <v>659</v>
      </c>
      <c r="D292" s="495" t="s">
        <v>659</v>
      </c>
      <c r="E292" s="599">
        <v>23102</v>
      </c>
      <c r="F292" s="599">
        <v>5357544700</v>
      </c>
      <c r="G292" s="604">
        <v>5917943876</v>
      </c>
      <c r="H292" s="604">
        <v>256166</v>
      </c>
      <c r="I292" s="142">
        <v>116.2</v>
      </c>
      <c r="J292" s="56">
        <v>5855034411</v>
      </c>
      <c r="K292" s="56">
        <v>-62909465</v>
      </c>
      <c r="L292" s="601">
        <v>20.45</v>
      </c>
      <c r="M292" s="601">
        <v>18.38</v>
      </c>
      <c r="N292" s="56">
        <v>-501</v>
      </c>
      <c r="O292" s="566">
        <f t="shared" si="12"/>
        <v>13</v>
      </c>
      <c r="P292" s="566" t="str">
        <f t="shared" si="13"/>
        <v>Kiruna</v>
      </c>
      <c r="Q292" s="602">
        <f t="shared" si="14"/>
        <v>-501</v>
      </c>
    </row>
    <row r="293" spans="1:17" x14ac:dyDescent="0.2">
      <c r="A293" s="595" t="s">
        <v>1165</v>
      </c>
      <c r="B293" s="596" t="s">
        <v>979</v>
      </c>
      <c r="C293" s="439" t="s">
        <v>660</v>
      </c>
      <c r="D293" s="495" t="s">
        <v>660</v>
      </c>
      <c r="E293" s="599">
        <v>76744</v>
      </c>
      <c r="F293" s="599">
        <v>15876732500</v>
      </c>
      <c r="G293" s="604">
        <v>17537438720</v>
      </c>
      <c r="H293" s="604">
        <v>228519</v>
      </c>
      <c r="I293" s="142">
        <v>103.7</v>
      </c>
      <c r="J293" s="56">
        <v>19450210406</v>
      </c>
      <c r="K293" s="56">
        <v>1912771686</v>
      </c>
      <c r="L293" s="601">
        <v>20.45</v>
      </c>
      <c r="M293" s="601">
        <v>18.38</v>
      </c>
      <c r="N293" s="56">
        <v>5097</v>
      </c>
      <c r="O293" s="566">
        <f t="shared" si="12"/>
        <v>40</v>
      </c>
      <c r="P293" s="566" t="str">
        <f t="shared" si="13"/>
        <v>Luleå</v>
      </c>
      <c r="Q293" s="602">
        <f t="shared" si="14"/>
        <v>5097</v>
      </c>
    </row>
    <row r="294" spans="1:17" x14ac:dyDescent="0.2">
      <c r="A294" s="595" t="s">
        <v>1165</v>
      </c>
      <c r="B294" s="596" t="s">
        <v>1020</v>
      </c>
      <c r="C294" s="439" t="s">
        <v>661</v>
      </c>
      <c r="D294" s="495" t="s">
        <v>661</v>
      </c>
      <c r="E294" s="599">
        <v>6104</v>
      </c>
      <c r="F294" s="599">
        <v>1112458100</v>
      </c>
      <c r="G294" s="604">
        <v>1228821217</v>
      </c>
      <c r="H294" s="604">
        <v>201314</v>
      </c>
      <c r="I294" s="142">
        <v>91.3</v>
      </c>
      <c r="J294" s="56">
        <v>1547014546</v>
      </c>
      <c r="K294" s="56">
        <v>318193329</v>
      </c>
      <c r="L294" s="601">
        <v>20.45</v>
      </c>
      <c r="M294" s="601">
        <v>18.38</v>
      </c>
      <c r="N294" s="56">
        <v>10660</v>
      </c>
      <c r="O294" s="566">
        <f t="shared" si="12"/>
        <v>145</v>
      </c>
      <c r="P294" s="566" t="str">
        <f t="shared" si="13"/>
        <v>Pajala</v>
      </c>
      <c r="Q294" s="602">
        <f t="shared" si="14"/>
        <v>10660</v>
      </c>
    </row>
    <row r="295" spans="1:17" x14ac:dyDescent="0.2">
      <c r="A295" s="595" t="s">
        <v>1165</v>
      </c>
      <c r="B295" s="596" t="s">
        <v>1023</v>
      </c>
      <c r="C295" s="439" t="s">
        <v>662</v>
      </c>
      <c r="D295" s="495" t="s">
        <v>662</v>
      </c>
      <c r="E295" s="599">
        <v>41745</v>
      </c>
      <c r="F295" s="599">
        <v>8309517100</v>
      </c>
      <c r="G295" s="604">
        <v>9178692589</v>
      </c>
      <c r="H295" s="604">
        <v>219875</v>
      </c>
      <c r="I295" s="142">
        <v>99.8</v>
      </c>
      <c r="J295" s="56">
        <v>10579967599</v>
      </c>
      <c r="K295" s="56">
        <v>1401275010</v>
      </c>
      <c r="L295" s="601">
        <v>20.45</v>
      </c>
      <c r="M295" s="601">
        <v>18.38</v>
      </c>
      <c r="N295" s="56">
        <v>6865</v>
      </c>
      <c r="O295" s="566">
        <f t="shared" si="12"/>
        <v>56</v>
      </c>
      <c r="P295" s="566" t="str">
        <f t="shared" si="13"/>
        <v>Piteå</v>
      </c>
      <c r="Q295" s="602">
        <f t="shared" si="14"/>
        <v>6865</v>
      </c>
    </row>
    <row r="296" spans="1:17" x14ac:dyDescent="0.2">
      <c r="A296" s="595" t="s">
        <v>1165</v>
      </c>
      <c r="B296" s="596" t="s">
        <v>1126</v>
      </c>
      <c r="C296" s="439" t="s">
        <v>663</v>
      </c>
      <c r="D296" s="495" t="s">
        <v>663</v>
      </c>
      <c r="E296" s="599">
        <v>8196</v>
      </c>
      <c r="F296" s="599">
        <v>1465656700</v>
      </c>
      <c r="G296" s="604">
        <v>1618964391</v>
      </c>
      <c r="H296" s="604">
        <v>197531</v>
      </c>
      <c r="I296" s="142">
        <v>89.6</v>
      </c>
      <c r="J296" s="56">
        <v>2077216779</v>
      </c>
      <c r="K296" s="56">
        <v>458252388</v>
      </c>
      <c r="L296" s="601">
        <v>20.45</v>
      </c>
      <c r="M296" s="601">
        <v>18.38</v>
      </c>
      <c r="N296" s="56">
        <v>11434</v>
      </c>
      <c r="O296" s="566">
        <f t="shared" si="12"/>
        <v>179</v>
      </c>
      <c r="P296" s="566" t="str">
        <f t="shared" si="13"/>
        <v>Älvsbyn</v>
      </c>
      <c r="Q296" s="602">
        <f t="shared" si="14"/>
        <v>11434</v>
      </c>
    </row>
    <row r="297" spans="1:17" x14ac:dyDescent="0.2">
      <c r="A297" s="595" t="s">
        <v>1165</v>
      </c>
      <c r="B297" s="596" t="s">
        <v>1137</v>
      </c>
      <c r="C297" s="439" t="s">
        <v>664</v>
      </c>
      <c r="D297" s="495" t="s">
        <v>664</v>
      </c>
      <c r="E297" s="599">
        <v>3387</v>
      </c>
      <c r="F297" s="599">
        <v>615296800</v>
      </c>
      <c r="G297" s="604">
        <v>679656845</v>
      </c>
      <c r="H297" s="604">
        <v>200666</v>
      </c>
      <c r="I297" s="142">
        <v>91.1</v>
      </c>
      <c r="J297" s="56">
        <v>858410594</v>
      </c>
      <c r="K297" s="56">
        <v>178753749</v>
      </c>
      <c r="L297" s="601">
        <v>20.45</v>
      </c>
      <c r="M297" s="601">
        <v>18.38</v>
      </c>
      <c r="N297" s="56">
        <v>10793</v>
      </c>
      <c r="O297" s="566">
        <f t="shared" si="12"/>
        <v>158</v>
      </c>
      <c r="P297" s="566" t="str">
        <f t="shared" si="13"/>
        <v>Överkalix</v>
      </c>
      <c r="Q297" s="602">
        <f t="shared" si="14"/>
        <v>10793</v>
      </c>
    </row>
    <row r="298" spans="1:17" x14ac:dyDescent="0.2">
      <c r="A298" s="605" t="s">
        <v>1165</v>
      </c>
      <c r="B298" s="606" t="s">
        <v>1138</v>
      </c>
      <c r="C298" s="584" t="s">
        <v>665</v>
      </c>
      <c r="D298" s="498" t="s">
        <v>665</v>
      </c>
      <c r="E298" s="599">
        <v>4530</v>
      </c>
      <c r="F298" s="599">
        <v>781635000</v>
      </c>
      <c r="G298" s="607">
        <v>863394021</v>
      </c>
      <c r="H298" s="607">
        <v>190595</v>
      </c>
      <c r="I298" s="145">
        <v>86.5</v>
      </c>
      <c r="J298" s="122">
        <v>1148095658</v>
      </c>
      <c r="K298" s="56">
        <v>284701637</v>
      </c>
      <c r="L298" s="601">
        <v>20.45</v>
      </c>
      <c r="M298" s="601">
        <v>18.38</v>
      </c>
      <c r="N298" s="56">
        <v>12852</v>
      </c>
      <c r="O298" s="566">
        <f t="shared" si="12"/>
        <v>229</v>
      </c>
      <c r="P298" s="566" t="str">
        <f t="shared" si="13"/>
        <v>Övertorneå</v>
      </c>
      <c r="Q298" s="602">
        <f t="shared" si="14"/>
        <v>12852</v>
      </c>
    </row>
    <row r="299" spans="1:17" ht="15" customHeight="1" thickBot="1" x14ac:dyDescent="0.25">
      <c r="D299" s="608"/>
      <c r="E299" s="609"/>
      <c r="F299" s="609"/>
      <c r="G299" s="610"/>
      <c r="H299" s="610"/>
      <c r="I299" s="59"/>
      <c r="J299" s="60"/>
      <c r="K299" s="60"/>
      <c r="L299" s="611"/>
      <c r="M299" s="611"/>
      <c r="N299" s="60"/>
    </row>
    <row r="300" spans="1:17" x14ac:dyDescent="0.2">
      <c r="D300" s="499" t="s">
        <v>1176</v>
      </c>
    </row>
  </sheetData>
  <mergeCells count="4">
    <mergeCell ref="G2:I2"/>
    <mergeCell ref="L2:M2"/>
    <mergeCell ref="L3:M3"/>
    <mergeCell ref="L4:M4"/>
  </mergeCells>
  <conditionalFormatting sqref="K9:K298 N9:N298">
    <cfRule type="cellIs" dxfId="19" priority="16" stopIfTrue="1" operator="lessThan">
      <formula>0</formula>
    </cfRule>
  </conditionalFormatting>
  <conditionalFormatting sqref="L9:L298">
    <cfRule type="expression" dxfId="18" priority="17" stopIfTrue="1">
      <formula>IF($K9&gt;=0,TRUE,FALSE)</formula>
    </cfRule>
  </conditionalFormatting>
  <conditionalFormatting sqref="M9:M298">
    <cfRule type="expression" dxfId="17" priority="18" stopIfTrue="1">
      <formula>IF($K9&lt;0,TRUE,FALSE)</formula>
    </cfRule>
  </conditionalFormatting>
  <conditionalFormatting sqref="L9:L299">
    <cfRule type="expression" dxfId="16" priority="15" stopIfTrue="1">
      <formula>IF($J9&gt;=0,TRUE,FALSE)</formula>
    </cfRule>
  </conditionalFormatting>
  <conditionalFormatting sqref="M9:M299">
    <cfRule type="expression" dxfId="15" priority="14" stopIfTrue="1">
      <formula>IF($J9&lt;0,TRUE,FALSE)</formula>
    </cfRule>
  </conditionalFormatting>
  <conditionalFormatting sqref="K9:K299 N9:N299">
    <cfRule type="cellIs" dxfId="14" priority="13" stopIfTrue="1" operator="lessThan">
      <formula>0</formula>
    </cfRule>
  </conditionalFormatting>
  <conditionalFormatting sqref="K9:K298 N9:N298">
    <cfRule type="cellIs" dxfId="13" priority="12" stopIfTrue="1" operator="lessThan">
      <formula>0</formula>
    </cfRule>
  </conditionalFormatting>
  <conditionalFormatting sqref="L9:L298">
    <cfRule type="expression" dxfId="12" priority="11" stopIfTrue="1">
      <formula>IF($K9&gt;=0,TRUE,FALSE)</formula>
    </cfRule>
  </conditionalFormatting>
  <conditionalFormatting sqref="M9:M298">
    <cfRule type="expression" dxfId="11" priority="10" stopIfTrue="1">
      <formula>IF($K9&lt;0,TRUE,FALSE)</formula>
    </cfRule>
  </conditionalFormatting>
  <conditionalFormatting sqref="L9:L299">
    <cfRule type="expression" dxfId="10" priority="9" stopIfTrue="1">
      <formula>IF($J9&gt;=0,TRUE,FALSE)</formula>
    </cfRule>
  </conditionalFormatting>
  <conditionalFormatting sqref="M9:M299">
    <cfRule type="expression" dxfId="9" priority="8" stopIfTrue="1">
      <formula>IF($J9&lt;0,TRUE,FALSE)</formula>
    </cfRule>
  </conditionalFormatting>
  <conditionalFormatting sqref="K9:K299 N9:N299">
    <cfRule type="cellIs" dxfId="8" priority="7" stopIfTrue="1" operator="lessThan">
      <formula>0</formula>
    </cfRule>
  </conditionalFormatting>
  <conditionalFormatting sqref="L9:L298">
    <cfRule type="expression" dxfId="7" priority="6" stopIfTrue="1">
      <formula>IF($H9&gt;=0,TRUE,FALSE)</formula>
    </cfRule>
  </conditionalFormatting>
  <conditionalFormatting sqref="M9:M298">
    <cfRule type="expression" dxfId="6" priority="5">
      <formula>IF($J9&lt;0,TRUE,FALSE)</formula>
    </cfRule>
  </conditionalFormatting>
  <conditionalFormatting sqref="K9:K298 N9:N298">
    <cfRule type="cellIs" dxfId="5" priority="4" stopIfTrue="1" operator="lessThan">
      <formula>0</formula>
    </cfRule>
  </conditionalFormatting>
  <conditionalFormatting sqref="L9:L11">
    <cfRule type="expression" dxfId="4" priority="3" stopIfTrue="1">
      <formula>IF($H9&gt;=0,TRUE,FALSE)</formula>
    </cfRule>
  </conditionalFormatting>
  <conditionalFormatting sqref="M9:M11">
    <cfRule type="expression" dxfId="3" priority="2">
      <formula>IF($J9&lt;0,TRUE,FALSE)</formula>
    </cfRule>
  </conditionalFormatting>
  <conditionalFormatting sqref="M9:M298">
    <cfRule type="expression" dxfId="2" priority="1" stopIfTrue="1">
      <formula>IF($H9&lt;0,TRUE,FALSE)</formula>
    </cfRule>
  </conditionalFormatting>
  <pageMargins left="0.71" right="0.38" top="1.18" bottom="0.52" header="0.51" footer="0.39"/>
  <pageSetup paperSize="9" orientation="landscape" r:id="rId1"/>
  <headerFooter alignWithMargins="0">
    <oddHeader>&amp;LStatistiska centralbyrån
Offentlig ekonomi&amp;CDecember 2004&amp;RUtfall
&amp;P(&amp;N)</oddHead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1"/>
  <sheetViews>
    <sheetView workbookViewId="0">
      <pane xSplit="4" ySplit="9" topLeftCell="E10" activePane="bottomRight" state="frozen"/>
      <selection activeCell="B9" sqref="B9"/>
      <selection pane="topRight" activeCell="B9" sqref="B9"/>
      <selection pane="bottomLeft" activeCell="B9" sqref="B9"/>
      <selection pane="bottomRight" activeCell="O10" sqref="O10"/>
    </sheetView>
  </sheetViews>
  <sheetFormatPr defaultRowHeight="12.75" x14ac:dyDescent="0.2"/>
  <cols>
    <col min="1" max="1" width="3.5703125" style="566" bestFit="1" customWidth="1"/>
    <col min="2" max="2" width="4.42578125" style="566" bestFit="1" customWidth="1"/>
    <col min="3" max="3" width="16.140625" style="566" bestFit="1" customWidth="1"/>
    <col min="4" max="4" width="19.5703125" style="439" customWidth="1"/>
    <col min="5" max="8" width="9.5703125" style="439" customWidth="1"/>
    <col min="9" max="9" width="11.42578125" style="439" customWidth="1"/>
    <col min="10" max="14" width="9.5703125" style="439" customWidth="1"/>
    <col min="15" max="15" width="10.140625" style="439" customWidth="1"/>
    <col min="16" max="16" width="10.7109375" style="584" bestFit="1" customWidth="1"/>
    <col min="17" max="17" width="5.28515625" style="584" bestFit="1" customWidth="1"/>
    <col min="18" max="18" width="9.140625" style="439"/>
    <col min="19" max="19" width="12" style="439" customWidth="1"/>
    <col min="20" max="20" width="9" style="439" bestFit="1" customWidth="1"/>
    <col min="21" max="21" width="9.7109375" style="439" bestFit="1" customWidth="1"/>
    <col min="22" max="22" width="10.85546875" style="439" bestFit="1" customWidth="1"/>
    <col min="23" max="256" width="9.140625" style="439"/>
    <col min="257" max="257" width="3.5703125" style="439" bestFit="1" customWidth="1"/>
    <col min="258" max="258" width="4.42578125" style="439" bestFit="1" customWidth="1"/>
    <col min="259" max="259" width="16.140625" style="439" bestFit="1" customWidth="1"/>
    <col min="260" max="260" width="19.5703125" style="439" customWidth="1"/>
    <col min="261" max="264" width="9.5703125" style="439" customWidth="1"/>
    <col min="265" max="265" width="11.42578125" style="439" customWidth="1"/>
    <col min="266" max="270" width="9.5703125" style="439" customWidth="1"/>
    <col min="271" max="271" width="10.140625" style="439" customWidth="1"/>
    <col min="272" max="272" width="10.7109375" style="439" bestFit="1" customWidth="1"/>
    <col min="273" max="273" width="5.28515625" style="439" bestFit="1" customWidth="1"/>
    <col min="274" max="274" width="9.140625" style="439"/>
    <col min="275" max="275" width="12" style="439" customWidth="1"/>
    <col min="276" max="276" width="9" style="439" bestFit="1" customWidth="1"/>
    <col min="277" max="277" width="9.7109375" style="439" bestFit="1" customWidth="1"/>
    <col min="278" max="278" width="10.85546875" style="439" bestFit="1" customWidth="1"/>
    <col min="279" max="512" width="9.140625" style="439"/>
    <col min="513" max="513" width="3.5703125" style="439" bestFit="1" customWidth="1"/>
    <col min="514" max="514" width="4.42578125" style="439" bestFit="1" customWidth="1"/>
    <col min="515" max="515" width="16.140625" style="439" bestFit="1" customWidth="1"/>
    <col min="516" max="516" width="19.5703125" style="439" customWidth="1"/>
    <col min="517" max="520" width="9.5703125" style="439" customWidth="1"/>
    <col min="521" max="521" width="11.42578125" style="439" customWidth="1"/>
    <col min="522" max="526" width="9.5703125" style="439" customWidth="1"/>
    <col min="527" max="527" width="10.140625" style="439" customWidth="1"/>
    <col min="528" max="528" width="10.7109375" style="439" bestFit="1" customWidth="1"/>
    <col min="529" max="529" width="5.28515625" style="439" bestFit="1" customWidth="1"/>
    <col min="530" max="530" width="9.140625" style="439"/>
    <col min="531" max="531" width="12" style="439" customWidth="1"/>
    <col min="532" max="532" width="9" style="439" bestFit="1" customWidth="1"/>
    <col min="533" max="533" width="9.7109375" style="439" bestFit="1" customWidth="1"/>
    <col min="534" max="534" width="10.85546875" style="439" bestFit="1" customWidth="1"/>
    <col min="535" max="768" width="9.140625" style="439"/>
    <col min="769" max="769" width="3.5703125" style="439" bestFit="1" customWidth="1"/>
    <col min="770" max="770" width="4.42578125" style="439" bestFit="1" customWidth="1"/>
    <col min="771" max="771" width="16.140625" style="439" bestFit="1" customWidth="1"/>
    <col min="772" max="772" width="19.5703125" style="439" customWidth="1"/>
    <col min="773" max="776" width="9.5703125" style="439" customWidth="1"/>
    <col min="777" max="777" width="11.42578125" style="439" customWidth="1"/>
    <col min="778" max="782" width="9.5703125" style="439" customWidth="1"/>
    <col min="783" max="783" width="10.140625" style="439" customWidth="1"/>
    <col min="784" max="784" width="10.7109375" style="439" bestFit="1" customWidth="1"/>
    <col min="785" max="785" width="5.28515625" style="439" bestFit="1" customWidth="1"/>
    <col min="786" max="786" width="9.140625" style="439"/>
    <col min="787" max="787" width="12" style="439" customWidth="1"/>
    <col min="788" max="788" width="9" style="439" bestFit="1" customWidth="1"/>
    <col min="789" max="789" width="9.7109375" style="439" bestFit="1" customWidth="1"/>
    <col min="790" max="790" width="10.85546875" style="439" bestFit="1" customWidth="1"/>
    <col min="791" max="1024" width="9.140625" style="439"/>
    <col min="1025" max="1025" width="3.5703125" style="439" bestFit="1" customWidth="1"/>
    <col min="1026" max="1026" width="4.42578125" style="439" bestFit="1" customWidth="1"/>
    <col min="1027" max="1027" width="16.140625" style="439" bestFit="1" customWidth="1"/>
    <col min="1028" max="1028" width="19.5703125" style="439" customWidth="1"/>
    <col min="1029" max="1032" width="9.5703125" style="439" customWidth="1"/>
    <col min="1033" max="1033" width="11.42578125" style="439" customWidth="1"/>
    <col min="1034" max="1038" width="9.5703125" style="439" customWidth="1"/>
    <col min="1039" max="1039" width="10.140625" style="439" customWidth="1"/>
    <col min="1040" max="1040" width="10.7109375" style="439" bestFit="1" customWidth="1"/>
    <col min="1041" max="1041" width="5.28515625" style="439" bestFit="1" customWidth="1"/>
    <col min="1042" max="1042" width="9.140625" style="439"/>
    <col min="1043" max="1043" width="12" style="439" customWidth="1"/>
    <col min="1044" max="1044" width="9" style="439" bestFit="1" customWidth="1"/>
    <col min="1045" max="1045" width="9.7109375" style="439" bestFit="1" customWidth="1"/>
    <col min="1046" max="1046" width="10.85546875" style="439" bestFit="1" customWidth="1"/>
    <col min="1047" max="1280" width="9.140625" style="439"/>
    <col min="1281" max="1281" width="3.5703125" style="439" bestFit="1" customWidth="1"/>
    <col min="1282" max="1282" width="4.42578125" style="439" bestFit="1" customWidth="1"/>
    <col min="1283" max="1283" width="16.140625" style="439" bestFit="1" customWidth="1"/>
    <col min="1284" max="1284" width="19.5703125" style="439" customWidth="1"/>
    <col min="1285" max="1288" width="9.5703125" style="439" customWidth="1"/>
    <col min="1289" max="1289" width="11.42578125" style="439" customWidth="1"/>
    <col min="1290" max="1294" width="9.5703125" style="439" customWidth="1"/>
    <col min="1295" max="1295" width="10.140625" style="439" customWidth="1"/>
    <col min="1296" max="1296" width="10.7109375" style="439" bestFit="1" customWidth="1"/>
    <col min="1297" max="1297" width="5.28515625" style="439" bestFit="1" customWidth="1"/>
    <col min="1298" max="1298" width="9.140625" style="439"/>
    <col min="1299" max="1299" width="12" style="439" customWidth="1"/>
    <col min="1300" max="1300" width="9" style="439" bestFit="1" customWidth="1"/>
    <col min="1301" max="1301" width="9.7109375" style="439" bestFit="1" customWidth="1"/>
    <col min="1302" max="1302" width="10.85546875" style="439" bestFit="1" customWidth="1"/>
    <col min="1303" max="1536" width="9.140625" style="439"/>
    <col min="1537" max="1537" width="3.5703125" style="439" bestFit="1" customWidth="1"/>
    <col min="1538" max="1538" width="4.42578125" style="439" bestFit="1" customWidth="1"/>
    <col min="1539" max="1539" width="16.140625" style="439" bestFit="1" customWidth="1"/>
    <col min="1540" max="1540" width="19.5703125" style="439" customWidth="1"/>
    <col min="1541" max="1544" width="9.5703125" style="439" customWidth="1"/>
    <col min="1545" max="1545" width="11.42578125" style="439" customWidth="1"/>
    <col min="1546" max="1550" width="9.5703125" style="439" customWidth="1"/>
    <col min="1551" max="1551" width="10.140625" style="439" customWidth="1"/>
    <col min="1552" max="1552" width="10.7109375" style="439" bestFit="1" customWidth="1"/>
    <col min="1553" max="1553" width="5.28515625" style="439" bestFit="1" customWidth="1"/>
    <col min="1554" max="1554" width="9.140625" style="439"/>
    <col min="1555" max="1555" width="12" style="439" customWidth="1"/>
    <col min="1556" max="1556" width="9" style="439" bestFit="1" customWidth="1"/>
    <col min="1557" max="1557" width="9.7109375" style="439" bestFit="1" customWidth="1"/>
    <col min="1558" max="1558" width="10.85546875" style="439" bestFit="1" customWidth="1"/>
    <col min="1559" max="1792" width="9.140625" style="439"/>
    <col min="1793" max="1793" width="3.5703125" style="439" bestFit="1" customWidth="1"/>
    <col min="1794" max="1794" width="4.42578125" style="439" bestFit="1" customWidth="1"/>
    <col min="1795" max="1795" width="16.140625" style="439" bestFit="1" customWidth="1"/>
    <col min="1796" max="1796" width="19.5703125" style="439" customWidth="1"/>
    <col min="1797" max="1800" width="9.5703125" style="439" customWidth="1"/>
    <col min="1801" max="1801" width="11.42578125" style="439" customWidth="1"/>
    <col min="1802" max="1806" width="9.5703125" style="439" customWidth="1"/>
    <col min="1807" max="1807" width="10.140625" style="439" customWidth="1"/>
    <col min="1808" max="1808" width="10.7109375" style="439" bestFit="1" customWidth="1"/>
    <col min="1809" max="1809" width="5.28515625" style="439" bestFit="1" customWidth="1"/>
    <col min="1810" max="1810" width="9.140625" style="439"/>
    <col min="1811" max="1811" width="12" style="439" customWidth="1"/>
    <col min="1812" max="1812" width="9" style="439" bestFit="1" customWidth="1"/>
    <col min="1813" max="1813" width="9.7109375" style="439" bestFit="1" customWidth="1"/>
    <col min="1814" max="1814" width="10.85546875" style="439" bestFit="1" customWidth="1"/>
    <col min="1815" max="2048" width="9.140625" style="439"/>
    <col min="2049" max="2049" width="3.5703125" style="439" bestFit="1" customWidth="1"/>
    <col min="2050" max="2050" width="4.42578125" style="439" bestFit="1" customWidth="1"/>
    <col min="2051" max="2051" width="16.140625" style="439" bestFit="1" customWidth="1"/>
    <col min="2052" max="2052" width="19.5703125" style="439" customWidth="1"/>
    <col min="2053" max="2056" width="9.5703125" style="439" customWidth="1"/>
    <col min="2057" max="2057" width="11.42578125" style="439" customWidth="1"/>
    <col min="2058" max="2062" width="9.5703125" style="439" customWidth="1"/>
    <col min="2063" max="2063" width="10.140625" style="439" customWidth="1"/>
    <col min="2064" max="2064" width="10.7109375" style="439" bestFit="1" customWidth="1"/>
    <col min="2065" max="2065" width="5.28515625" style="439" bestFit="1" customWidth="1"/>
    <col min="2066" max="2066" width="9.140625" style="439"/>
    <col min="2067" max="2067" width="12" style="439" customWidth="1"/>
    <col min="2068" max="2068" width="9" style="439" bestFit="1" customWidth="1"/>
    <col min="2069" max="2069" width="9.7109375" style="439" bestFit="1" customWidth="1"/>
    <col min="2070" max="2070" width="10.85546875" style="439" bestFit="1" customWidth="1"/>
    <col min="2071" max="2304" width="9.140625" style="439"/>
    <col min="2305" max="2305" width="3.5703125" style="439" bestFit="1" customWidth="1"/>
    <col min="2306" max="2306" width="4.42578125" style="439" bestFit="1" customWidth="1"/>
    <col min="2307" max="2307" width="16.140625" style="439" bestFit="1" customWidth="1"/>
    <col min="2308" max="2308" width="19.5703125" style="439" customWidth="1"/>
    <col min="2309" max="2312" width="9.5703125" style="439" customWidth="1"/>
    <col min="2313" max="2313" width="11.42578125" style="439" customWidth="1"/>
    <col min="2314" max="2318" width="9.5703125" style="439" customWidth="1"/>
    <col min="2319" max="2319" width="10.140625" style="439" customWidth="1"/>
    <col min="2320" max="2320" width="10.7109375" style="439" bestFit="1" customWidth="1"/>
    <col min="2321" max="2321" width="5.28515625" style="439" bestFit="1" customWidth="1"/>
    <col min="2322" max="2322" width="9.140625" style="439"/>
    <col min="2323" max="2323" width="12" style="439" customWidth="1"/>
    <col min="2324" max="2324" width="9" style="439" bestFit="1" customWidth="1"/>
    <col min="2325" max="2325" width="9.7109375" style="439" bestFit="1" customWidth="1"/>
    <col min="2326" max="2326" width="10.85546875" style="439" bestFit="1" customWidth="1"/>
    <col min="2327" max="2560" width="9.140625" style="439"/>
    <col min="2561" max="2561" width="3.5703125" style="439" bestFit="1" customWidth="1"/>
    <col min="2562" max="2562" width="4.42578125" style="439" bestFit="1" customWidth="1"/>
    <col min="2563" max="2563" width="16.140625" style="439" bestFit="1" customWidth="1"/>
    <col min="2564" max="2564" width="19.5703125" style="439" customWidth="1"/>
    <col min="2565" max="2568" width="9.5703125" style="439" customWidth="1"/>
    <col min="2569" max="2569" width="11.42578125" style="439" customWidth="1"/>
    <col min="2570" max="2574" width="9.5703125" style="439" customWidth="1"/>
    <col min="2575" max="2575" width="10.140625" style="439" customWidth="1"/>
    <col min="2576" max="2576" width="10.7109375" style="439" bestFit="1" customWidth="1"/>
    <col min="2577" max="2577" width="5.28515625" style="439" bestFit="1" customWidth="1"/>
    <col min="2578" max="2578" width="9.140625" style="439"/>
    <col min="2579" max="2579" width="12" style="439" customWidth="1"/>
    <col min="2580" max="2580" width="9" style="439" bestFit="1" customWidth="1"/>
    <col min="2581" max="2581" width="9.7109375" style="439" bestFit="1" customWidth="1"/>
    <col min="2582" max="2582" width="10.85546875" style="439" bestFit="1" customWidth="1"/>
    <col min="2583" max="2816" width="9.140625" style="439"/>
    <col min="2817" max="2817" width="3.5703125" style="439" bestFit="1" customWidth="1"/>
    <col min="2818" max="2818" width="4.42578125" style="439" bestFit="1" customWidth="1"/>
    <col min="2819" max="2819" width="16.140625" style="439" bestFit="1" customWidth="1"/>
    <col min="2820" max="2820" width="19.5703125" style="439" customWidth="1"/>
    <col min="2821" max="2824" width="9.5703125" style="439" customWidth="1"/>
    <col min="2825" max="2825" width="11.42578125" style="439" customWidth="1"/>
    <col min="2826" max="2830" width="9.5703125" style="439" customWidth="1"/>
    <col min="2831" max="2831" width="10.140625" style="439" customWidth="1"/>
    <col min="2832" max="2832" width="10.7109375" style="439" bestFit="1" customWidth="1"/>
    <col min="2833" max="2833" width="5.28515625" style="439" bestFit="1" customWidth="1"/>
    <col min="2834" max="2834" width="9.140625" style="439"/>
    <col min="2835" max="2835" width="12" style="439" customWidth="1"/>
    <col min="2836" max="2836" width="9" style="439" bestFit="1" customWidth="1"/>
    <col min="2837" max="2837" width="9.7109375" style="439" bestFit="1" customWidth="1"/>
    <col min="2838" max="2838" width="10.85546875" style="439" bestFit="1" customWidth="1"/>
    <col min="2839" max="3072" width="9.140625" style="439"/>
    <col min="3073" max="3073" width="3.5703125" style="439" bestFit="1" customWidth="1"/>
    <col min="3074" max="3074" width="4.42578125" style="439" bestFit="1" customWidth="1"/>
    <col min="3075" max="3075" width="16.140625" style="439" bestFit="1" customWidth="1"/>
    <col min="3076" max="3076" width="19.5703125" style="439" customWidth="1"/>
    <col min="3077" max="3080" width="9.5703125" style="439" customWidth="1"/>
    <col min="3081" max="3081" width="11.42578125" style="439" customWidth="1"/>
    <col min="3082" max="3086" width="9.5703125" style="439" customWidth="1"/>
    <col min="3087" max="3087" width="10.140625" style="439" customWidth="1"/>
    <col min="3088" max="3088" width="10.7109375" style="439" bestFit="1" customWidth="1"/>
    <col min="3089" max="3089" width="5.28515625" style="439" bestFit="1" customWidth="1"/>
    <col min="3090" max="3090" width="9.140625" style="439"/>
    <col min="3091" max="3091" width="12" style="439" customWidth="1"/>
    <col min="3092" max="3092" width="9" style="439" bestFit="1" customWidth="1"/>
    <col min="3093" max="3093" width="9.7109375" style="439" bestFit="1" customWidth="1"/>
    <col min="3094" max="3094" width="10.85546875" style="439" bestFit="1" customWidth="1"/>
    <col min="3095" max="3328" width="9.140625" style="439"/>
    <col min="3329" max="3329" width="3.5703125" style="439" bestFit="1" customWidth="1"/>
    <col min="3330" max="3330" width="4.42578125" style="439" bestFit="1" customWidth="1"/>
    <col min="3331" max="3331" width="16.140625" style="439" bestFit="1" customWidth="1"/>
    <col min="3332" max="3332" width="19.5703125" style="439" customWidth="1"/>
    <col min="3333" max="3336" width="9.5703125" style="439" customWidth="1"/>
    <col min="3337" max="3337" width="11.42578125" style="439" customWidth="1"/>
    <col min="3338" max="3342" width="9.5703125" style="439" customWidth="1"/>
    <col min="3343" max="3343" width="10.140625" style="439" customWidth="1"/>
    <col min="3344" max="3344" width="10.7109375" style="439" bestFit="1" customWidth="1"/>
    <col min="3345" max="3345" width="5.28515625" style="439" bestFit="1" customWidth="1"/>
    <col min="3346" max="3346" width="9.140625" style="439"/>
    <col min="3347" max="3347" width="12" style="439" customWidth="1"/>
    <col min="3348" max="3348" width="9" style="439" bestFit="1" customWidth="1"/>
    <col min="3349" max="3349" width="9.7109375" style="439" bestFit="1" customWidth="1"/>
    <col min="3350" max="3350" width="10.85546875" style="439" bestFit="1" customWidth="1"/>
    <col min="3351" max="3584" width="9.140625" style="439"/>
    <col min="3585" max="3585" width="3.5703125" style="439" bestFit="1" customWidth="1"/>
    <col min="3586" max="3586" width="4.42578125" style="439" bestFit="1" customWidth="1"/>
    <col min="3587" max="3587" width="16.140625" style="439" bestFit="1" customWidth="1"/>
    <col min="3588" max="3588" width="19.5703125" style="439" customWidth="1"/>
    <col min="3589" max="3592" width="9.5703125" style="439" customWidth="1"/>
    <col min="3593" max="3593" width="11.42578125" style="439" customWidth="1"/>
    <col min="3594" max="3598" width="9.5703125" style="439" customWidth="1"/>
    <col min="3599" max="3599" width="10.140625" style="439" customWidth="1"/>
    <col min="3600" max="3600" width="10.7109375" style="439" bestFit="1" customWidth="1"/>
    <col min="3601" max="3601" width="5.28515625" style="439" bestFit="1" customWidth="1"/>
    <col min="3602" max="3602" width="9.140625" style="439"/>
    <col min="3603" max="3603" width="12" style="439" customWidth="1"/>
    <col min="3604" max="3604" width="9" style="439" bestFit="1" customWidth="1"/>
    <col min="3605" max="3605" width="9.7109375" style="439" bestFit="1" customWidth="1"/>
    <col min="3606" max="3606" width="10.85546875" style="439" bestFit="1" customWidth="1"/>
    <col min="3607" max="3840" width="9.140625" style="439"/>
    <col min="3841" max="3841" width="3.5703125" style="439" bestFit="1" customWidth="1"/>
    <col min="3842" max="3842" width="4.42578125" style="439" bestFit="1" customWidth="1"/>
    <col min="3843" max="3843" width="16.140625" style="439" bestFit="1" customWidth="1"/>
    <col min="3844" max="3844" width="19.5703125" style="439" customWidth="1"/>
    <col min="3845" max="3848" width="9.5703125" style="439" customWidth="1"/>
    <col min="3849" max="3849" width="11.42578125" style="439" customWidth="1"/>
    <col min="3850" max="3854" width="9.5703125" style="439" customWidth="1"/>
    <col min="3855" max="3855" width="10.140625" style="439" customWidth="1"/>
    <col min="3856" max="3856" width="10.7109375" style="439" bestFit="1" customWidth="1"/>
    <col min="3857" max="3857" width="5.28515625" style="439" bestFit="1" customWidth="1"/>
    <col min="3858" max="3858" width="9.140625" style="439"/>
    <col min="3859" max="3859" width="12" style="439" customWidth="1"/>
    <col min="3860" max="3860" width="9" style="439" bestFit="1" customWidth="1"/>
    <col min="3861" max="3861" width="9.7109375" style="439" bestFit="1" customWidth="1"/>
    <col min="3862" max="3862" width="10.85546875" style="439" bestFit="1" customWidth="1"/>
    <col min="3863" max="4096" width="9.140625" style="439"/>
    <col min="4097" max="4097" width="3.5703125" style="439" bestFit="1" customWidth="1"/>
    <col min="4098" max="4098" width="4.42578125" style="439" bestFit="1" customWidth="1"/>
    <col min="4099" max="4099" width="16.140625" style="439" bestFit="1" customWidth="1"/>
    <col min="4100" max="4100" width="19.5703125" style="439" customWidth="1"/>
    <col min="4101" max="4104" width="9.5703125" style="439" customWidth="1"/>
    <col min="4105" max="4105" width="11.42578125" style="439" customWidth="1"/>
    <col min="4106" max="4110" width="9.5703125" style="439" customWidth="1"/>
    <col min="4111" max="4111" width="10.140625" style="439" customWidth="1"/>
    <col min="4112" max="4112" width="10.7109375" style="439" bestFit="1" customWidth="1"/>
    <col min="4113" max="4113" width="5.28515625" style="439" bestFit="1" customWidth="1"/>
    <col min="4114" max="4114" width="9.140625" style="439"/>
    <col min="4115" max="4115" width="12" style="439" customWidth="1"/>
    <col min="4116" max="4116" width="9" style="439" bestFit="1" customWidth="1"/>
    <col min="4117" max="4117" width="9.7109375" style="439" bestFit="1" customWidth="1"/>
    <col min="4118" max="4118" width="10.85546875" style="439" bestFit="1" customWidth="1"/>
    <col min="4119" max="4352" width="9.140625" style="439"/>
    <col min="4353" max="4353" width="3.5703125" style="439" bestFit="1" customWidth="1"/>
    <col min="4354" max="4354" width="4.42578125" style="439" bestFit="1" customWidth="1"/>
    <col min="4355" max="4355" width="16.140625" style="439" bestFit="1" customWidth="1"/>
    <col min="4356" max="4356" width="19.5703125" style="439" customWidth="1"/>
    <col min="4357" max="4360" width="9.5703125" style="439" customWidth="1"/>
    <col min="4361" max="4361" width="11.42578125" style="439" customWidth="1"/>
    <col min="4362" max="4366" width="9.5703125" style="439" customWidth="1"/>
    <col min="4367" max="4367" width="10.140625" style="439" customWidth="1"/>
    <col min="4368" max="4368" width="10.7109375" style="439" bestFit="1" customWidth="1"/>
    <col min="4369" max="4369" width="5.28515625" style="439" bestFit="1" customWidth="1"/>
    <col min="4370" max="4370" width="9.140625" style="439"/>
    <col min="4371" max="4371" width="12" style="439" customWidth="1"/>
    <col min="4372" max="4372" width="9" style="439" bestFit="1" customWidth="1"/>
    <col min="4373" max="4373" width="9.7109375" style="439" bestFit="1" customWidth="1"/>
    <col min="4374" max="4374" width="10.85546875" style="439" bestFit="1" customWidth="1"/>
    <col min="4375" max="4608" width="9.140625" style="439"/>
    <col min="4609" max="4609" width="3.5703125" style="439" bestFit="1" customWidth="1"/>
    <col min="4610" max="4610" width="4.42578125" style="439" bestFit="1" customWidth="1"/>
    <col min="4611" max="4611" width="16.140625" style="439" bestFit="1" customWidth="1"/>
    <col min="4612" max="4612" width="19.5703125" style="439" customWidth="1"/>
    <col min="4613" max="4616" width="9.5703125" style="439" customWidth="1"/>
    <col min="4617" max="4617" width="11.42578125" style="439" customWidth="1"/>
    <col min="4618" max="4622" width="9.5703125" style="439" customWidth="1"/>
    <col min="4623" max="4623" width="10.140625" style="439" customWidth="1"/>
    <col min="4624" max="4624" width="10.7109375" style="439" bestFit="1" customWidth="1"/>
    <col min="4625" max="4625" width="5.28515625" style="439" bestFit="1" customWidth="1"/>
    <col min="4626" max="4626" width="9.140625" style="439"/>
    <col min="4627" max="4627" width="12" style="439" customWidth="1"/>
    <col min="4628" max="4628" width="9" style="439" bestFit="1" customWidth="1"/>
    <col min="4629" max="4629" width="9.7109375" style="439" bestFit="1" customWidth="1"/>
    <col min="4630" max="4630" width="10.85546875" style="439" bestFit="1" customWidth="1"/>
    <col min="4631" max="4864" width="9.140625" style="439"/>
    <col min="4865" max="4865" width="3.5703125" style="439" bestFit="1" customWidth="1"/>
    <col min="4866" max="4866" width="4.42578125" style="439" bestFit="1" customWidth="1"/>
    <col min="4867" max="4867" width="16.140625" style="439" bestFit="1" customWidth="1"/>
    <col min="4868" max="4868" width="19.5703125" style="439" customWidth="1"/>
    <col min="4869" max="4872" width="9.5703125" style="439" customWidth="1"/>
    <col min="4873" max="4873" width="11.42578125" style="439" customWidth="1"/>
    <col min="4874" max="4878" width="9.5703125" style="439" customWidth="1"/>
    <col min="4879" max="4879" width="10.140625" style="439" customWidth="1"/>
    <col min="4880" max="4880" width="10.7109375" style="439" bestFit="1" customWidth="1"/>
    <col min="4881" max="4881" width="5.28515625" style="439" bestFit="1" customWidth="1"/>
    <col min="4882" max="4882" width="9.140625" style="439"/>
    <col min="4883" max="4883" width="12" style="439" customWidth="1"/>
    <col min="4884" max="4884" width="9" style="439" bestFit="1" customWidth="1"/>
    <col min="4885" max="4885" width="9.7109375" style="439" bestFit="1" customWidth="1"/>
    <col min="4886" max="4886" width="10.85546875" style="439" bestFit="1" customWidth="1"/>
    <col min="4887" max="5120" width="9.140625" style="439"/>
    <col min="5121" max="5121" width="3.5703125" style="439" bestFit="1" customWidth="1"/>
    <col min="5122" max="5122" width="4.42578125" style="439" bestFit="1" customWidth="1"/>
    <col min="5123" max="5123" width="16.140625" style="439" bestFit="1" customWidth="1"/>
    <col min="5124" max="5124" width="19.5703125" style="439" customWidth="1"/>
    <col min="5125" max="5128" width="9.5703125" style="439" customWidth="1"/>
    <col min="5129" max="5129" width="11.42578125" style="439" customWidth="1"/>
    <col min="5130" max="5134" width="9.5703125" style="439" customWidth="1"/>
    <col min="5135" max="5135" width="10.140625" style="439" customWidth="1"/>
    <col min="5136" max="5136" width="10.7109375" style="439" bestFit="1" customWidth="1"/>
    <col min="5137" max="5137" width="5.28515625" style="439" bestFit="1" customWidth="1"/>
    <col min="5138" max="5138" width="9.140625" style="439"/>
    <col min="5139" max="5139" width="12" style="439" customWidth="1"/>
    <col min="5140" max="5140" width="9" style="439" bestFit="1" customWidth="1"/>
    <col min="5141" max="5141" width="9.7109375" style="439" bestFit="1" customWidth="1"/>
    <col min="5142" max="5142" width="10.85546875" style="439" bestFit="1" customWidth="1"/>
    <col min="5143" max="5376" width="9.140625" style="439"/>
    <col min="5377" max="5377" width="3.5703125" style="439" bestFit="1" customWidth="1"/>
    <col min="5378" max="5378" width="4.42578125" style="439" bestFit="1" customWidth="1"/>
    <col min="5379" max="5379" width="16.140625" style="439" bestFit="1" customWidth="1"/>
    <col min="5380" max="5380" width="19.5703125" style="439" customWidth="1"/>
    <col min="5381" max="5384" width="9.5703125" style="439" customWidth="1"/>
    <col min="5385" max="5385" width="11.42578125" style="439" customWidth="1"/>
    <col min="5386" max="5390" width="9.5703125" style="439" customWidth="1"/>
    <col min="5391" max="5391" width="10.140625" style="439" customWidth="1"/>
    <col min="5392" max="5392" width="10.7109375" style="439" bestFit="1" customWidth="1"/>
    <col min="5393" max="5393" width="5.28515625" style="439" bestFit="1" customWidth="1"/>
    <col min="5394" max="5394" width="9.140625" style="439"/>
    <col min="5395" max="5395" width="12" style="439" customWidth="1"/>
    <col min="5396" max="5396" width="9" style="439" bestFit="1" customWidth="1"/>
    <col min="5397" max="5397" width="9.7109375" style="439" bestFit="1" customWidth="1"/>
    <col min="5398" max="5398" width="10.85546875" style="439" bestFit="1" customWidth="1"/>
    <col min="5399" max="5632" width="9.140625" style="439"/>
    <col min="5633" max="5633" width="3.5703125" style="439" bestFit="1" customWidth="1"/>
    <col min="5634" max="5634" width="4.42578125" style="439" bestFit="1" customWidth="1"/>
    <col min="5635" max="5635" width="16.140625" style="439" bestFit="1" customWidth="1"/>
    <col min="5636" max="5636" width="19.5703125" style="439" customWidth="1"/>
    <col min="5637" max="5640" width="9.5703125" style="439" customWidth="1"/>
    <col min="5641" max="5641" width="11.42578125" style="439" customWidth="1"/>
    <col min="5642" max="5646" width="9.5703125" style="439" customWidth="1"/>
    <col min="5647" max="5647" width="10.140625" style="439" customWidth="1"/>
    <col min="5648" max="5648" width="10.7109375" style="439" bestFit="1" customWidth="1"/>
    <col min="5649" max="5649" width="5.28515625" style="439" bestFit="1" customWidth="1"/>
    <col min="5650" max="5650" width="9.140625" style="439"/>
    <col min="5651" max="5651" width="12" style="439" customWidth="1"/>
    <col min="5652" max="5652" width="9" style="439" bestFit="1" customWidth="1"/>
    <col min="5653" max="5653" width="9.7109375" style="439" bestFit="1" customWidth="1"/>
    <col min="5654" max="5654" width="10.85546875" style="439" bestFit="1" customWidth="1"/>
    <col min="5655" max="5888" width="9.140625" style="439"/>
    <col min="5889" max="5889" width="3.5703125" style="439" bestFit="1" customWidth="1"/>
    <col min="5890" max="5890" width="4.42578125" style="439" bestFit="1" customWidth="1"/>
    <col min="5891" max="5891" width="16.140625" style="439" bestFit="1" customWidth="1"/>
    <col min="5892" max="5892" width="19.5703125" style="439" customWidth="1"/>
    <col min="5893" max="5896" width="9.5703125" style="439" customWidth="1"/>
    <col min="5897" max="5897" width="11.42578125" style="439" customWidth="1"/>
    <col min="5898" max="5902" width="9.5703125" style="439" customWidth="1"/>
    <col min="5903" max="5903" width="10.140625" style="439" customWidth="1"/>
    <col min="5904" max="5904" width="10.7109375" style="439" bestFit="1" customWidth="1"/>
    <col min="5905" max="5905" width="5.28515625" style="439" bestFit="1" customWidth="1"/>
    <col min="5906" max="5906" width="9.140625" style="439"/>
    <col min="5907" max="5907" width="12" style="439" customWidth="1"/>
    <col min="5908" max="5908" width="9" style="439" bestFit="1" customWidth="1"/>
    <col min="5909" max="5909" width="9.7109375" style="439" bestFit="1" customWidth="1"/>
    <col min="5910" max="5910" width="10.85546875" style="439" bestFit="1" customWidth="1"/>
    <col min="5911" max="6144" width="9.140625" style="439"/>
    <col min="6145" max="6145" width="3.5703125" style="439" bestFit="1" customWidth="1"/>
    <col min="6146" max="6146" width="4.42578125" style="439" bestFit="1" customWidth="1"/>
    <col min="6147" max="6147" width="16.140625" style="439" bestFit="1" customWidth="1"/>
    <col min="6148" max="6148" width="19.5703125" style="439" customWidth="1"/>
    <col min="6149" max="6152" width="9.5703125" style="439" customWidth="1"/>
    <col min="6153" max="6153" width="11.42578125" style="439" customWidth="1"/>
    <col min="6154" max="6158" width="9.5703125" style="439" customWidth="1"/>
    <col min="6159" max="6159" width="10.140625" style="439" customWidth="1"/>
    <col min="6160" max="6160" width="10.7109375" style="439" bestFit="1" customWidth="1"/>
    <col min="6161" max="6161" width="5.28515625" style="439" bestFit="1" customWidth="1"/>
    <col min="6162" max="6162" width="9.140625" style="439"/>
    <col min="6163" max="6163" width="12" style="439" customWidth="1"/>
    <col min="6164" max="6164" width="9" style="439" bestFit="1" customWidth="1"/>
    <col min="6165" max="6165" width="9.7109375" style="439" bestFit="1" customWidth="1"/>
    <col min="6166" max="6166" width="10.85546875" style="439" bestFit="1" customWidth="1"/>
    <col min="6167" max="6400" width="9.140625" style="439"/>
    <col min="6401" max="6401" width="3.5703125" style="439" bestFit="1" customWidth="1"/>
    <col min="6402" max="6402" width="4.42578125" style="439" bestFit="1" customWidth="1"/>
    <col min="6403" max="6403" width="16.140625" style="439" bestFit="1" customWidth="1"/>
    <col min="6404" max="6404" width="19.5703125" style="439" customWidth="1"/>
    <col min="6405" max="6408" width="9.5703125" style="439" customWidth="1"/>
    <col min="6409" max="6409" width="11.42578125" style="439" customWidth="1"/>
    <col min="6410" max="6414" width="9.5703125" style="439" customWidth="1"/>
    <col min="6415" max="6415" width="10.140625" style="439" customWidth="1"/>
    <col min="6416" max="6416" width="10.7109375" style="439" bestFit="1" customWidth="1"/>
    <col min="6417" max="6417" width="5.28515625" style="439" bestFit="1" customWidth="1"/>
    <col min="6418" max="6418" width="9.140625" style="439"/>
    <col min="6419" max="6419" width="12" style="439" customWidth="1"/>
    <col min="6420" max="6420" width="9" style="439" bestFit="1" customWidth="1"/>
    <col min="6421" max="6421" width="9.7109375" style="439" bestFit="1" customWidth="1"/>
    <col min="6422" max="6422" width="10.85546875" style="439" bestFit="1" customWidth="1"/>
    <col min="6423" max="6656" width="9.140625" style="439"/>
    <col min="6657" max="6657" width="3.5703125" style="439" bestFit="1" customWidth="1"/>
    <col min="6658" max="6658" width="4.42578125" style="439" bestFit="1" customWidth="1"/>
    <col min="6659" max="6659" width="16.140625" style="439" bestFit="1" customWidth="1"/>
    <col min="6660" max="6660" width="19.5703125" style="439" customWidth="1"/>
    <col min="6661" max="6664" width="9.5703125" style="439" customWidth="1"/>
    <col min="6665" max="6665" width="11.42578125" style="439" customWidth="1"/>
    <col min="6666" max="6670" width="9.5703125" style="439" customWidth="1"/>
    <col min="6671" max="6671" width="10.140625" style="439" customWidth="1"/>
    <col min="6672" max="6672" width="10.7109375" style="439" bestFit="1" customWidth="1"/>
    <col min="6673" max="6673" width="5.28515625" style="439" bestFit="1" customWidth="1"/>
    <col min="6674" max="6674" width="9.140625" style="439"/>
    <col min="6675" max="6675" width="12" style="439" customWidth="1"/>
    <col min="6676" max="6676" width="9" style="439" bestFit="1" customWidth="1"/>
    <col min="6677" max="6677" width="9.7109375" style="439" bestFit="1" customWidth="1"/>
    <col min="6678" max="6678" width="10.85546875" style="439" bestFit="1" customWidth="1"/>
    <col min="6679" max="6912" width="9.140625" style="439"/>
    <col min="6913" max="6913" width="3.5703125" style="439" bestFit="1" customWidth="1"/>
    <col min="6914" max="6914" width="4.42578125" style="439" bestFit="1" customWidth="1"/>
    <col min="6915" max="6915" width="16.140625" style="439" bestFit="1" customWidth="1"/>
    <col min="6916" max="6916" width="19.5703125" style="439" customWidth="1"/>
    <col min="6917" max="6920" width="9.5703125" style="439" customWidth="1"/>
    <col min="6921" max="6921" width="11.42578125" style="439" customWidth="1"/>
    <col min="6922" max="6926" width="9.5703125" style="439" customWidth="1"/>
    <col min="6927" max="6927" width="10.140625" style="439" customWidth="1"/>
    <col min="6928" max="6928" width="10.7109375" style="439" bestFit="1" customWidth="1"/>
    <col min="6929" max="6929" width="5.28515625" style="439" bestFit="1" customWidth="1"/>
    <col min="6930" max="6930" width="9.140625" style="439"/>
    <col min="6931" max="6931" width="12" style="439" customWidth="1"/>
    <col min="6932" max="6932" width="9" style="439" bestFit="1" customWidth="1"/>
    <col min="6933" max="6933" width="9.7109375" style="439" bestFit="1" customWidth="1"/>
    <col min="6934" max="6934" width="10.85546875" style="439" bestFit="1" customWidth="1"/>
    <col min="6935" max="7168" width="9.140625" style="439"/>
    <col min="7169" max="7169" width="3.5703125" style="439" bestFit="1" customWidth="1"/>
    <col min="7170" max="7170" width="4.42578125" style="439" bestFit="1" customWidth="1"/>
    <col min="7171" max="7171" width="16.140625" style="439" bestFit="1" customWidth="1"/>
    <col min="7172" max="7172" width="19.5703125" style="439" customWidth="1"/>
    <col min="7173" max="7176" width="9.5703125" style="439" customWidth="1"/>
    <col min="7177" max="7177" width="11.42578125" style="439" customWidth="1"/>
    <col min="7178" max="7182" width="9.5703125" style="439" customWidth="1"/>
    <col min="7183" max="7183" width="10.140625" style="439" customWidth="1"/>
    <col min="7184" max="7184" width="10.7109375" style="439" bestFit="1" customWidth="1"/>
    <col min="7185" max="7185" width="5.28515625" style="439" bestFit="1" customWidth="1"/>
    <col min="7186" max="7186" width="9.140625" style="439"/>
    <col min="7187" max="7187" width="12" style="439" customWidth="1"/>
    <col min="7188" max="7188" width="9" style="439" bestFit="1" customWidth="1"/>
    <col min="7189" max="7189" width="9.7109375" style="439" bestFit="1" customWidth="1"/>
    <col min="7190" max="7190" width="10.85546875" style="439" bestFit="1" customWidth="1"/>
    <col min="7191" max="7424" width="9.140625" style="439"/>
    <col min="7425" max="7425" width="3.5703125" style="439" bestFit="1" customWidth="1"/>
    <col min="7426" max="7426" width="4.42578125" style="439" bestFit="1" customWidth="1"/>
    <col min="7427" max="7427" width="16.140625" style="439" bestFit="1" customWidth="1"/>
    <col min="7428" max="7428" width="19.5703125" style="439" customWidth="1"/>
    <col min="7429" max="7432" width="9.5703125" style="439" customWidth="1"/>
    <col min="7433" max="7433" width="11.42578125" style="439" customWidth="1"/>
    <col min="7434" max="7438" width="9.5703125" style="439" customWidth="1"/>
    <col min="7439" max="7439" width="10.140625" style="439" customWidth="1"/>
    <col min="7440" max="7440" width="10.7109375" style="439" bestFit="1" customWidth="1"/>
    <col min="7441" max="7441" width="5.28515625" style="439" bestFit="1" customWidth="1"/>
    <col min="7442" max="7442" width="9.140625" style="439"/>
    <col min="7443" max="7443" width="12" style="439" customWidth="1"/>
    <col min="7444" max="7444" width="9" style="439" bestFit="1" customWidth="1"/>
    <col min="7445" max="7445" width="9.7109375" style="439" bestFit="1" customWidth="1"/>
    <col min="7446" max="7446" width="10.85546875" style="439" bestFit="1" customWidth="1"/>
    <col min="7447" max="7680" width="9.140625" style="439"/>
    <col min="7681" max="7681" width="3.5703125" style="439" bestFit="1" customWidth="1"/>
    <col min="7682" max="7682" width="4.42578125" style="439" bestFit="1" customWidth="1"/>
    <col min="7683" max="7683" width="16.140625" style="439" bestFit="1" customWidth="1"/>
    <col min="7684" max="7684" width="19.5703125" style="439" customWidth="1"/>
    <col min="7685" max="7688" width="9.5703125" style="439" customWidth="1"/>
    <col min="7689" max="7689" width="11.42578125" style="439" customWidth="1"/>
    <col min="7690" max="7694" width="9.5703125" style="439" customWidth="1"/>
    <col min="7695" max="7695" width="10.140625" style="439" customWidth="1"/>
    <col min="7696" max="7696" width="10.7109375" style="439" bestFit="1" customWidth="1"/>
    <col min="7697" max="7697" width="5.28515625" style="439" bestFit="1" customWidth="1"/>
    <col min="7698" max="7698" width="9.140625" style="439"/>
    <col min="7699" max="7699" width="12" style="439" customWidth="1"/>
    <col min="7700" max="7700" width="9" style="439" bestFit="1" customWidth="1"/>
    <col min="7701" max="7701" width="9.7109375" style="439" bestFit="1" customWidth="1"/>
    <col min="7702" max="7702" width="10.85546875" style="439" bestFit="1" customWidth="1"/>
    <col min="7703" max="7936" width="9.140625" style="439"/>
    <col min="7937" max="7937" width="3.5703125" style="439" bestFit="1" customWidth="1"/>
    <col min="7938" max="7938" width="4.42578125" style="439" bestFit="1" customWidth="1"/>
    <col min="7939" max="7939" width="16.140625" style="439" bestFit="1" customWidth="1"/>
    <col min="7940" max="7940" width="19.5703125" style="439" customWidth="1"/>
    <col min="7941" max="7944" width="9.5703125" style="439" customWidth="1"/>
    <col min="7945" max="7945" width="11.42578125" style="439" customWidth="1"/>
    <col min="7946" max="7950" width="9.5703125" style="439" customWidth="1"/>
    <col min="7951" max="7951" width="10.140625" style="439" customWidth="1"/>
    <col min="7952" max="7952" width="10.7109375" style="439" bestFit="1" customWidth="1"/>
    <col min="7953" max="7953" width="5.28515625" style="439" bestFit="1" customWidth="1"/>
    <col min="7954" max="7954" width="9.140625" style="439"/>
    <col min="7955" max="7955" width="12" style="439" customWidth="1"/>
    <col min="7956" max="7956" width="9" style="439" bestFit="1" customWidth="1"/>
    <col min="7957" max="7957" width="9.7109375" style="439" bestFit="1" customWidth="1"/>
    <col min="7958" max="7958" width="10.85546875" style="439" bestFit="1" customWidth="1"/>
    <col min="7959" max="8192" width="9.140625" style="439"/>
    <col min="8193" max="8193" width="3.5703125" style="439" bestFit="1" customWidth="1"/>
    <col min="8194" max="8194" width="4.42578125" style="439" bestFit="1" customWidth="1"/>
    <col min="8195" max="8195" width="16.140625" style="439" bestFit="1" customWidth="1"/>
    <col min="8196" max="8196" width="19.5703125" style="439" customWidth="1"/>
    <col min="8197" max="8200" width="9.5703125" style="439" customWidth="1"/>
    <col min="8201" max="8201" width="11.42578125" style="439" customWidth="1"/>
    <col min="8202" max="8206" width="9.5703125" style="439" customWidth="1"/>
    <col min="8207" max="8207" width="10.140625" style="439" customWidth="1"/>
    <col min="8208" max="8208" width="10.7109375" style="439" bestFit="1" customWidth="1"/>
    <col min="8209" max="8209" width="5.28515625" style="439" bestFit="1" customWidth="1"/>
    <col min="8210" max="8210" width="9.140625" style="439"/>
    <col min="8211" max="8211" width="12" style="439" customWidth="1"/>
    <col min="8212" max="8212" width="9" style="439" bestFit="1" customWidth="1"/>
    <col min="8213" max="8213" width="9.7109375" style="439" bestFit="1" customWidth="1"/>
    <col min="8214" max="8214" width="10.85546875" style="439" bestFit="1" customWidth="1"/>
    <col min="8215" max="8448" width="9.140625" style="439"/>
    <col min="8449" max="8449" width="3.5703125" style="439" bestFit="1" customWidth="1"/>
    <col min="8450" max="8450" width="4.42578125" style="439" bestFit="1" customWidth="1"/>
    <col min="8451" max="8451" width="16.140625" style="439" bestFit="1" customWidth="1"/>
    <col min="8452" max="8452" width="19.5703125" style="439" customWidth="1"/>
    <col min="8453" max="8456" width="9.5703125" style="439" customWidth="1"/>
    <col min="8457" max="8457" width="11.42578125" style="439" customWidth="1"/>
    <col min="8458" max="8462" width="9.5703125" style="439" customWidth="1"/>
    <col min="8463" max="8463" width="10.140625" style="439" customWidth="1"/>
    <col min="8464" max="8464" width="10.7109375" style="439" bestFit="1" customWidth="1"/>
    <col min="8465" max="8465" width="5.28515625" style="439" bestFit="1" customWidth="1"/>
    <col min="8466" max="8466" width="9.140625" style="439"/>
    <col min="8467" max="8467" width="12" style="439" customWidth="1"/>
    <col min="8468" max="8468" width="9" style="439" bestFit="1" customWidth="1"/>
    <col min="8469" max="8469" width="9.7109375" style="439" bestFit="1" customWidth="1"/>
    <col min="8470" max="8470" width="10.85546875" style="439" bestFit="1" customWidth="1"/>
    <col min="8471" max="8704" width="9.140625" style="439"/>
    <col min="8705" max="8705" width="3.5703125" style="439" bestFit="1" customWidth="1"/>
    <col min="8706" max="8706" width="4.42578125" style="439" bestFit="1" customWidth="1"/>
    <col min="8707" max="8707" width="16.140625" style="439" bestFit="1" customWidth="1"/>
    <col min="8708" max="8708" width="19.5703125" style="439" customWidth="1"/>
    <col min="8709" max="8712" width="9.5703125" style="439" customWidth="1"/>
    <col min="8713" max="8713" width="11.42578125" style="439" customWidth="1"/>
    <col min="8714" max="8718" width="9.5703125" style="439" customWidth="1"/>
    <col min="8719" max="8719" width="10.140625" style="439" customWidth="1"/>
    <col min="8720" max="8720" width="10.7109375" style="439" bestFit="1" customWidth="1"/>
    <col min="8721" max="8721" width="5.28515625" style="439" bestFit="1" customWidth="1"/>
    <col min="8722" max="8722" width="9.140625" style="439"/>
    <col min="8723" max="8723" width="12" style="439" customWidth="1"/>
    <col min="8724" max="8724" width="9" style="439" bestFit="1" customWidth="1"/>
    <col min="8725" max="8725" width="9.7109375" style="439" bestFit="1" customWidth="1"/>
    <col min="8726" max="8726" width="10.85546875" style="439" bestFit="1" customWidth="1"/>
    <col min="8727" max="8960" width="9.140625" style="439"/>
    <col min="8961" max="8961" width="3.5703125" style="439" bestFit="1" customWidth="1"/>
    <col min="8962" max="8962" width="4.42578125" style="439" bestFit="1" customWidth="1"/>
    <col min="8963" max="8963" width="16.140625" style="439" bestFit="1" customWidth="1"/>
    <col min="8964" max="8964" width="19.5703125" style="439" customWidth="1"/>
    <col min="8965" max="8968" width="9.5703125" style="439" customWidth="1"/>
    <col min="8969" max="8969" width="11.42578125" style="439" customWidth="1"/>
    <col min="8970" max="8974" width="9.5703125" style="439" customWidth="1"/>
    <col min="8975" max="8975" width="10.140625" style="439" customWidth="1"/>
    <col min="8976" max="8976" width="10.7109375" style="439" bestFit="1" customWidth="1"/>
    <col min="8977" max="8977" width="5.28515625" style="439" bestFit="1" customWidth="1"/>
    <col min="8978" max="8978" width="9.140625" style="439"/>
    <col min="8979" max="8979" width="12" style="439" customWidth="1"/>
    <col min="8980" max="8980" width="9" style="439" bestFit="1" customWidth="1"/>
    <col min="8981" max="8981" width="9.7109375" style="439" bestFit="1" customWidth="1"/>
    <col min="8982" max="8982" width="10.85546875" style="439" bestFit="1" customWidth="1"/>
    <col min="8983" max="9216" width="9.140625" style="439"/>
    <col min="9217" max="9217" width="3.5703125" style="439" bestFit="1" customWidth="1"/>
    <col min="9218" max="9218" width="4.42578125" style="439" bestFit="1" customWidth="1"/>
    <col min="9219" max="9219" width="16.140625" style="439" bestFit="1" customWidth="1"/>
    <col min="9220" max="9220" width="19.5703125" style="439" customWidth="1"/>
    <col min="9221" max="9224" width="9.5703125" style="439" customWidth="1"/>
    <col min="9225" max="9225" width="11.42578125" style="439" customWidth="1"/>
    <col min="9226" max="9230" width="9.5703125" style="439" customWidth="1"/>
    <col min="9231" max="9231" width="10.140625" style="439" customWidth="1"/>
    <col min="9232" max="9232" width="10.7109375" style="439" bestFit="1" customWidth="1"/>
    <col min="9233" max="9233" width="5.28515625" style="439" bestFit="1" customWidth="1"/>
    <col min="9234" max="9234" width="9.140625" style="439"/>
    <col min="9235" max="9235" width="12" style="439" customWidth="1"/>
    <col min="9236" max="9236" width="9" style="439" bestFit="1" customWidth="1"/>
    <col min="9237" max="9237" width="9.7109375" style="439" bestFit="1" customWidth="1"/>
    <col min="9238" max="9238" width="10.85546875" style="439" bestFit="1" customWidth="1"/>
    <col min="9239" max="9472" width="9.140625" style="439"/>
    <col min="9473" max="9473" width="3.5703125" style="439" bestFit="1" customWidth="1"/>
    <col min="9474" max="9474" width="4.42578125" style="439" bestFit="1" customWidth="1"/>
    <col min="9475" max="9475" width="16.140625" style="439" bestFit="1" customWidth="1"/>
    <col min="9476" max="9476" width="19.5703125" style="439" customWidth="1"/>
    <col min="9477" max="9480" width="9.5703125" style="439" customWidth="1"/>
    <col min="9481" max="9481" width="11.42578125" style="439" customWidth="1"/>
    <col min="9482" max="9486" width="9.5703125" style="439" customWidth="1"/>
    <col min="9487" max="9487" width="10.140625" style="439" customWidth="1"/>
    <col min="9488" max="9488" width="10.7109375" style="439" bestFit="1" customWidth="1"/>
    <col min="9489" max="9489" width="5.28515625" style="439" bestFit="1" customWidth="1"/>
    <col min="9490" max="9490" width="9.140625" style="439"/>
    <col min="9491" max="9491" width="12" style="439" customWidth="1"/>
    <col min="9492" max="9492" width="9" style="439" bestFit="1" customWidth="1"/>
    <col min="9493" max="9493" width="9.7109375" style="439" bestFit="1" customWidth="1"/>
    <col min="9494" max="9494" width="10.85546875" style="439" bestFit="1" customWidth="1"/>
    <col min="9495" max="9728" width="9.140625" style="439"/>
    <col min="9729" max="9729" width="3.5703125" style="439" bestFit="1" customWidth="1"/>
    <col min="9730" max="9730" width="4.42578125" style="439" bestFit="1" customWidth="1"/>
    <col min="9731" max="9731" width="16.140625" style="439" bestFit="1" customWidth="1"/>
    <col min="9732" max="9732" width="19.5703125" style="439" customWidth="1"/>
    <col min="9733" max="9736" width="9.5703125" style="439" customWidth="1"/>
    <col min="9737" max="9737" width="11.42578125" style="439" customWidth="1"/>
    <col min="9738" max="9742" width="9.5703125" style="439" customWidth="1"/>
    <col min="9743" max="9743" width="10.140625" style="439" customWidth="1"/>
    <col min="9744" max="9744" width="10.7109375" style="439" bestFit="1" customWidth="1"/>
    <col min="9745" max="9745" width="5.28515625" style="439" bestFit="1" customWidth="1"/>
    <col min="9746" max="9746" width="9.140625" style="439"/>
    <col min="9747" max="9747" width="12" style="439" customWidth="1"/>
    <col min="9748" max="9748" width="9" style="439" bestFit="1" customWidth="1"/>
    <col min="9749" max="9749" width="9.7109375" style="439" bestFit="1" customWidth="1"/>
    <col min="9750" max="9750" width="10.85546875" style="439" bestFit="1" customWidth="1"/>
    <col min="9751" max="9984" width="9.140625" style="439"/>
    <col min="9985" max="9985" width="3.5703125" style="439" bestFit="1" customWidth="1"/>
    <col min="9986" max="9986" width="4.42578125" style="439" bestFit="1" customWidth="1"/>
    <col min="9987" max="9987" width="16.140625" style="439" bestFit="1" customWidth="1"/>
    <col min="9988" max="9988" width="19.5703125" style="439" customWidth="1"/>
    <col min="9989" max="9992" width="9.5703125" style="439" customWidth="1"/>
    <col min="9993" max="9993" width="11.42578125" style="439" customWidth="1"/>
    <col min="9994" max="9998" width="9.5703125" style="439" customWidth="1"/>
    <col min="9999" max="9999" width="10.140625" style="439" customWidth="1"/>
    <col min="10000" max="10000" width="10.7109375" style="439" bestFit="1" customWidth="1"/>
    <col min="10001" max="10001" width="5.28515625" style="439" bestFit="1" customWidth="1"/>
    <col min="10002" max="10002" width="9.140625" style="439"/>
    <col min="10003" max="10003" width="12" style="439" customWidth="1"/>
    <col min="10004" max="10004" width="9" style="439" bestFit="1" customWidth="1"/>
    <col min="10005" max="10005" width="9.7109375" style="439" bestFit="1" customWidth="1"/>
    <col min="10006" max="10006" width="10.85546875" style="439" bestFit="1" customWidth="1"/>
    <col min="10007" max="10240" width="9.140625" style="439"/>
    <col min="10241" max="10241" width="3.5703125" style="439" bestFit="1" customWidth="1"/>
    <col min="10242" max="10242" width="4.42578125" style="439" bestFit="1" customWidth="1"/>
    <col min="10243" max="10243" width="16.140625" style="439" bestFit="1" customWidth="1"/>
    <col min="10244" max="10244" width="19.5703125" style="439" customWidth="1"/>
    <col min="10245" max="10248" width="9.5703125" style="439" customWidth="1"/>
    <col min="10249" max="10249" width="11.42578125" style="439" customWidth="1"/>
    <col min="10250" max="10254" width="9.5703125" style="439" customWidth="1"/>
    <col min="10255" max="10255" width="10.140625" style="439" customWidth="1"/>
    <col min="10256" max="10256" width="10.7109375" style="439" bestFit="1" customWidth="1"/>
    <col min="10257" max="10257" width="5.28515625" style="439" bestFit="1" customWidth="1"/>
    <col min="10258" max="10258" width="9.140625" style="439"/>
    <col min="10259" max="10259" width="12" style="439" customWidth="1"/>
    <col min="10260" max="10260" width="9" style="439" bestFit="1" customWidth="1"/>
    <col min="10261" max="10261" width="9.7109375" style="439" bestFit="1" customWidth="1"/>
    <col min="10262" max="10262" width="10.85546875" style="439" bestFit="1" customWidth="1"/>
    <col min="10263" max="10496" width="9.140625" style="439"/>
    <col min="10497" max="10497" width="3.5703125" style="439" bestFit="1" customWidth="1"/>
    <col min="10498" max="10498" width="4.42578125" style="439" bestFit="1" customWidth="1"/>
    <col min="10499" max="10499" width="16.140625" style="439" bestFit="1" customWidth="1"/>
    <col min="10500" max="10500" width="19.5703125" style="439" customWidth="1"/>
    <col min="10501" max="10504" width="9.5703125" style="439" customWidth="1"/>
    <col min="10505" max="10505" width="11.42578125" style="439" customWidth="1"/>
    <col min="10506" max="10510" width="9.5703125" style="439" customWidth="1"/>
    <col min="10511" max="10511" width="10.140625" style="439" customWidth="1"/>
    <col min="10512" max="10512" width="10.7109375" style="439" bestFit="1" customWidth="1"/>
    <col min="10513" max="10513" width="5.28515625" style="439" bestFit="1" customWidth="1"/>
    <col min="10514" max="10514" width="9.140625" style="439"/>
    <col min="10515" max="10515" width="12" style="439" customWidth="1"/>
    <col min="10516" max="10516" width="9" style="439" bestFit="1" customWidth="1"/>
    <col min="10517" max="10517" width="9.7109375" style="439" bestFit="1" customWidth="1"/>
    <col min="10518" max="10518" width="10.85546875" style="439" bestFit="1" customWidth="1"/>
    <col min="10519" max="10752" width="9.140625" style="439"/>
    <col min="10753" max="10753" width="3.5703125" style="439" bestFit="1" customWidth="1"/>
    <col min="10754" max="10754" width="4.42578125" style="439" bestFit="1" customWidth="1"/>
    <col min="10755" max="10755" width="16.140625" style="439" bestFit="1" customWidth="1"/>
    <col min="10756" max="10756" width="19.5703125" style="439" customWidth="1"/>
    <col min="10757" max="10760" width="9.5703125" style="439" customWidth="1"/>
    <col min="10761" max="10761" width="11.42578125" style="439" customWidth="1"/>
    <col min="10762" max="10766" width="9.5703125" style="439" customWidth="1"/>
    <col min="10767" max="10767" width="10.140625" style="439" customWidth="1"/>
    <col min="10768" max="10768" width="10.7109375" style="439" bestFit="1" customWidth="1"/>
    <col min="10769" max="10769" width="5.28515625" style="439" bestFit="1" customWidth="1"/>
    <col min="10770" max="10770" width="9.140625" style="439"/>
    <col min="10771" max="10771" width="12" style="439" customWidth="1"/>
    <col min="10772" max="10772" width="9" style="439" bestFit="1" customWidth="1"/>
    <col min="10773" max="10773" width="9.7109375" style="439" bestFit="1" customWidth="1"/>
    <col min="10774" max="10774" width="10.85546875" style="439" bestFit="1" customWidth="1"/>
    <col min="10775" max="11008" width="9.140625" style="439"/>
    <col min="11009" max="11009" width="3.5703125" style="439" bestFit="1" customWidth="1"/>
    <col min="11010" max="11010" width="4.42578125" style="439" bestFit="1" customWidth="1"/>
    <col min="11011" max="11011" width="16.140625" style="439" bestFit="1" customWidth="1"/>
    <col min="11012" max="11012" width="19.5703125" style="439" customWidth="1"/>
    <col min="11013" max="11016" width="9.5703125" style="439" customWidth="1"/>
    <col min="11017" max="11017" width="11.42578125" style="439" customWidth="1"/>
    <col min="11018" max="11022" width="9.5703125" style="439" customWidth="1"/>
    <col min="11023" max="11023" width="10.140625" style="439" customWidth="1"/>
    <col min="11024" max="11024" width="10.7109375" style="439" bestFit="1" customWidth="1"/>
    <col min="11025" max="11025" width="5.28515625" style="439" bestFit="1" customWidth="1"/>
    <col min="11026" max="11026" width="9.140625" style="439"/>
    <col min="11027" max="11027" width="12" style="439" customWidth="1"/>
    <col min="11028" max="11028" width="9" style="439" bestFit="1" customWidth="1"/>
    <col min="11029" max="11029" width="9.7109375" style="439" bestFit="1" customWidth="1"/>
    <col min="11030" max="11030" width="10.85546875" style="439" bestFit="1" customWidth="1"/>
    <col min="11031" max="11264" width="9.140625" style="439"/>
    <col min="11265" max="11265" width="3.5703125" style="439" bestFit="1" customWidth="1"/>
    <col min="11266" max="11266" width="4.42578125" style="439" bestFit="1" customWidth="1"/>
    <col min="11267" max="11267" width="16.140625" style="439" bestFit="1" customWidth="1"/>
    <col min="11268" max="11268" width="19.5703125" style="439" customWidth="1"/>
    <col min="11269" max="11272" width="9.5703125" style="439" customWidth="1"/>
    <col min="11273" max="11273" width="11.42578125" style="439" customWidth="1"/>
    <col min="11274" max="11278" width="9.5703125" style="439" customWidth="1"/>
    <col min="11279" max="11279" width="10.140625" style="439" customWidth="1"/>
    <col min="11280" max="11280" width="10.7109375" style="439" bestFit="1" customWidth="1"/>
    <col min="11281" max="11281" width="5.28515625" style="439" bestFit="1" customWidth="1"/>
    <col min="11282" max="11282" width="9.140625" style="439"/>
    <col min="11283" max="11283" width="12" style="439" customWidth="1"/>
    <col min="11284" max="11284" width="9" style="439" bestFit="1" customWidth="1"/>
    <col min="11285" max="11285" width="9.7109375" style="439" bestFit="1" customWidth="1"/>
    <col min="11286" max="11286" width="10.85546875" style="439" bestFit="1" customWidth="1"/>
    <col min="11287" max="11520" width="9.140625" style="439"/>
    <col min="11521" max="11521" width="3.5703125" style="439" bestFit="1" customWidth="1"/>
    <col min="11522" max="11522" width="4.42578125" style="439" bestFit="1" customWidth="1"/>
    <col min="11523" max="11523" width="16.140625" style="439" bestFit="1" customWidth="1"/>
    <col min="11524" max="11524" width="19.5703125" style="439" customWidth="1"/>
    <col min="11525" max="11528" width="9.5703125" style="439" customWidth="1"/>
    <col min="11529" max="11529" width="11.42578125" style="439" customWidth="1"/>
    <col min="11530" max="11534" width="9.5703125" style="439" customWidth="1"/>
    <col min="11535" max="11535" width="10.140625" style="439" customWidth="1"/>
    <col min="11536" max="11536" width="10.7109375" style="439" bestFit="1" customWidth="1"/>
    <col min="11537" max="11537" width="5.28515625" style="439" bestFit="1" customWidth="1"/>
    <col min="11538" max="11538" width="9.140625" style="439"/>
    <col min="11539" max="11539" width="12" style="439" customWidth="1"/>
    <col min="11540" max="11540" width="9" style="439" bestFit="1" customWidth="1"/>
    <col min="11541" max="11541" width="9.7109375" style="439" bestFit="1" customWidth="1"/>
    <col min="11542" max="11542" width="10.85546875" style="439" bestFit="1" customWidth="1"/>
    <col min="11543" max="11776" width="9.140625" style="439"/>
    <col min="11777" max="11777" width="3.5703125" style="439" bestFit="1" customWidth="1"/>
    <col min="11778" max="11778" width="4.42578125" style="439" bestFit="1" customWidth="1"/>
    <col min="11779" max="11779" width="16.140625" style="439" bestFit="1" customWidth="1"/>
    <col min="11780" max="11780" width="19.5703125" style="439" customWidth="1"/>
    <col min="11781" max="11784" width="9.5703125" style="439" customWidth="1"/>
    <col min="11785" max="11785" width="11.42578125" style="439" customWidth="1"/>
    <col min="11786" max="11790" width="9.5703125" style="439" customWidth="1"/>
    <col min="11791" max="11791" width="10.140625" style="439" customWidth="1"/>
    <col min="11792" max="11792" width="10.7109375" style="439" bestFit="1" customWidth="1"/>
    <col min="11793" max="11793" width="5.28515625" style="439" bestFit="1" customWidth="1"/>
    <col min="11794" max="11794" width="9.140625" style="439"/>
    <col min="11795" max="11795" width="12" style="439" customWidth="1"/>
    <col min="11796" max="11796" width="9" style="439" bestFit="1" customWidth="1"/>
    <col min="11797" max="11797" width="9.7109375" style="439" bestFit="1" customWidth="1"/>
    <col min="11798" max="11798" width="10.85546875" style="439" bestFit="1" customWidth="1"/>
    <col min="11799" max="12032" width="9.140625" style="439"/>
    <col min="12033" max="12033" width="3.5703125" style="439" bestFit="1" customWidth="1"/>
    <col min="12034" max="12034" width="4.42578125" style="439" bestFit="1" customWidth="1"/>
    <col min="12035" max="12035" width="16.140625" style="439" bestFit="1" customWidth="1"/>
    <col min="12036" max="12036" width="19.5703125" style="439" customWidth="1"/>
    <col min="12037" max="12040" width="9.5703125" style="439" customWidth="1"/>
    <col min="12041" max="12041" width="11.42578125" style="439" customWidth="1"/>
    <col min="12042" max="12046" width="9.5703125" style="439" customWidth="1"/>
    <col min="12047" max="12047" width="10.140625" style="439" customWidth="1"/>
    <col min="12048" max="12048" width="10.7109375" style="439" bestFit="1" customWidth="1"/>
    <col min="12049" max="12049" width="5.28515625" style="439" bestFit="1" customWidth="1"/>
    <col min="12050" max="12050" width="9.140625" style="439"/>
    <col min="12051" max="12051" width="12" style="439" customWidth="1"/>
    <col min="12052" max="12052" width="9" style="439" bestFit="1" customWidth="1"/>
    <col min="12053" max="12053" width="9.7109375" style="439" bestFit="1" customWidth="1"/>
    <col min="12054" max="12054" width="10.85546875" style="439" bestFit="1" customWidth="1"/>
    <col min="12055" max="12288" width="9.140625" style="439"/>
    <col min="12289" max="12289" width="3.5703125" style="439" bestFit="1" customWidth="1"/>
    <col min="12290" max="12290" width="4.42578125" style="439" bestFit="1" customWidth="1"/>
    <col min="12291" max="12291" width="16.140625" style="439" bestFit="1" customWidth="1"/>
    <col min="12292" max="12292" width="19.5703125" style="439" customWidth="1"/>
    <col min="12293" max="12296" width="9.5703125" style="439" customWidth="1"/>
    <col min="12297" max="12297" width="11.42578125" style="439" customWidth="1"/>
    <col min="12298" max="12302" width="9.5703125" style="439" customWidth="1"/>
    <col min="12303" max="12303" width="10.140625" style="439" customWidth="1"/>
    <col min="12304" max="12304" width="10.7109375" style="439" bestFit="1" customWidth="1"/>
    <col min="12305" max="12305" width="5.28515625" style="439" bestFit="1" customWidth="1"/>
    <col min="12306" max="12306" width="9.140625" style="439"/>
    <col min="12307" max="12307" width="12" style="439" customWidth="1"/>
    <col min="12308" max="12308" width="9" style="439" bestFit="1" customWidth="1"/>
    <col min="12309" max="12309" width="9.7109375" style="439" bestFit="1" customWidth="1"/>
    <col min="12310" max="12310" width="10.85546875" style="439" bestFit="1" customWidth="1"/>
    <col min="12311" max="12544" width="9.140625" style="439"/>
    <col min="12545" max="12545" width="3.5703125" style="439" bestFit="1" customWidth="1"/>
    <col min="12546" max="12546" width="4.42578125" style="439" bestFit="1" customWidth="1"/>
    <col min="12547" max="12547" width="16.140625" style="439" bestFit="1" customWidth="1"/>
    <col min="12548" max="12548" width="19.5703125" style="439" customWidth="1"/>
    <col min="12549" max="12552" width="9.5703125" style="439" customWidth="1"/>
    <col min="12553" max="12553" width="11.42578125" style="439" customWidth="1"/>
    <col min="12554" max="12558" width="9.5703125" style="439" customWidth="1"/>
    <col min="12559" max="12559" width="10.140625" style="439" customWidth="1"/>
    <col min="12560" max="12560" width="10.7109375" style="439" bestFit="1" customWidth="1"/>
    <col min="12561" max="12561" width="5.28515625" style="439" bestFit="1" customWidth="1"/>
    <col min="12562" max="12562" width="9.140625" style="439"/>
    <col min="12563" max="12563" width="12" style="439" customWidth="1"/>
    <col min="12564" max="12564" width="9" style="439" bestFit="1" customWidth="1"/>
    <col min="12565" max="12565" width="9.7109375" style="439" bestFit="1" customWidth="1"/>
    <col min="12566" max="12566" width="10.85546875" style="439" bestFit="1" customWidth="1"/>
    <col min="12567" max="12800" width="9.140625" style="439"/>
    <col min="12801" max="12801" width="3.5703125" style="439" bestFit="1" customWidth="1"/>
    <col min="12802" max="12802" width="4.42578125" style="439" bestFit="1" customWidth="1"/>
    <col min="12803" max="12803" width="16.140625" style="439" bestFit="1" customWidth="1"/>
    <col min="12804" max="12804" width="19.5703125" style="439" customWidth="1"/>
    <col min="12805" max="12808" width="9.5703125" style="439" customWidth="1"/>
    <col min="12809" max="12809" width="11.42578125" style="439" customWidth="1"/>
    <col min="12810" max="12814" width="9.5703125" style="439" customWidth="1"/>
    <col min="12815" max="12815" width="10.140625" style="439" customWidth="1"/>
    <col min="12816" max="12816" width="10.7109375" style="439" bestFit="1" customWidth="1"/>
    <col min="12817" max="12817" width="5.28515625" style="439" bestFit="1" customWidth="1"/>
    <col min="12818" max="12818" width="9.140625" style="439"/>
    <col min="12819" max="12819" width="12" style="439" customWidth="1"/>
    <col min="12820" max="12820" width="9" style="439" bestFit="1" customWidth="1"/>
    <col min="12821" max="12821" width="9.7109375" style="439" bestFit="1" customWidth="1"/>
    <col min="12822" max="12822" width="10.85546875" style="439" bestFit="1" customWidth="1"/>
    <col min="12823" max="13056" width="9.140625" style="439"/>
    <col min="13057" max="13057" width="3.5703125" style="439" bestFit="1" customWidth="1"/>
    <col min="13058" max="13058" width="4.42578125" style="439" bestFit="1" customWidth="1"/>
    <col min="13059" max="13059" width="16.140625" style="439" bestFit="1" customWidth="1"/>
    <col min="13060" max="13060" width="19.5703125" style="439" customWidth="1"/>
    <col min="13061" max="13064" width="9.5703125" style="439" customWidth="1"/>
    <col min="13065" max="13065" width="11.42578125" style="439" customWidth="1"/>
    <col min="13066" max="13070" width="9.5703125" style="439" customWidth="1"/>
    <col min="13071" max="13071" width="10.140625" style="439" customWidth="1"/>
    <col min="13072" max="13072" width="10.7109375" style="439" bestFit="1" customWidth="1"/>
    <col min="13073" max="13073" width="5.28515625" style="439" bestFit="1" customWidth="1"/>
    <col min="13074" max="13074" width="9.140625" style="439"/>
    <col min="13075" max="13075" width="12" style="439" customWidth="1"/>
    <col min="13076" max="13076" width="9" style="439" bestFit="1" customWidth="1"/>
    <col min="13077" max="13077" width="9.7109375" style="439" bestFit="1" customWidth="1"/>
    <col min="13078" max="13078" width="10.85546875" style="439" bestFit="1" customWidth="1"/>
    <col min="13079" max="13312" width="9.140625" style="439"/>
    <col min="13313" max="13313" width="3.5703125" style="439" bestFit="1" customWidth="1"/>
    <col min="13314" max="13314" width="4.42578125" style="439" bestFit="1" customWidth="1"/>
    <col min="13315" max="13315" width="16.140625" style="439" bestFit="1" customWidth="1"/>
    <col min="13316" max="13316" width="19.5703125" style="439" customWidth="1"/>
    <col min="13317" max="13320" width="9.5703125" style="439" customWidth="1"/>
    <col min="13321" max="13321" width="11.42578125" style="439" customWidth="1"/>
    <col min="13322" max="13326" width="9.5703125" style="439" customWidth="1"/>
    <col min="13327" max="13327" width="10.140625" style="439" customWidth="1"/>
    <col min="13328" max="13328" width="10.7109375" style="439" bestFit="1" customWidth="1"/>
    <col min="13329" max="13329" width="5.28515625" style="439" bestFit="1" customWidth="1"/>
    <col min="13330" max="13330" width="9.140625" style="439"/>
    <col min="13331" max="13331" width="12" style="439" customWidth="1"/>
    <col min="13332" max="13332" width="9" style="439" bestFit="1" customWidth="1"/>
    <col min="13333" max="13333" width="9.7109375" style="439" bestFit="1" customWidth="1"/>
    <col min="13334" max="13334" width="10.85546875" style="439" bestFit="1" customWidth="1"/>
    <col min="13335" max="13568" width="9.140625" style="439"/>
    <col min="13569" max="13569" width="3.5703125" style="439" bestFit="1" customWidth="1"/>
    <col min="13570" max="13570" width="4.42578125" style="439" bestFit="1" customWidth="1"/>
    <col min="13571" max="13571" width="16.140625" style="439" bestFit="1" customWidth="1"/>
    <col min="13572" max="13572" width="19.5703125" style="439" customWidth="1"/>
    <col min="13573" max="13576" width="9.5703125" style="439" customWidth="1"/>
    <col min="13577" max="13577" width="11.42578125" style="439" customWidth="1"/>
    <col min="13578" max="13582" width="9.5703125" style="439" customWidth="1"/>
    <col min="13583" max="13583" width="10.140625" style="439" customWidth="1"/>
    <col min="13584" max="13584" width="10.7109375" style="439" bestFit="1" customWidth="1"/>
    <col min="13585" max="13585" width="5.28515625" style="439" bestFit="1" customWidth="1"/>
    <col min="13586" max="13586" width="9.140625" style="439"/>
    <col min="13587" max="13587" width="12" style="439" customWidth="1"/>
    <col min="13588" max="13588" width="9" style="439" bestFit="1" customWidth="1"/>
    <col min="13589" max="13589" width="9.7109375" style="439" bestFit="1" customWidth="1"/>
    <col min="13590" max="13590" width="10.85546875" style="439" bestFit="1" customWidth="1"/>
    <col min="13591" max="13824" width="9.140625" style="439"/>
    <col min="13825" max="13825" width="3.5703125" style="439" bestFit="1" customWidth="1"/>
    <col min="13826" max="13826" width="4.42578125" style="439" bestFit="1" customWidth="1"/>
    <col min="13827" max="13827" width="16.140625" style="439" bestFit="1" customWidth="1"/>
    <col min="13828" max="13828" width="19.5703125" style="439" customWidth="1"/>
    <col min="13829" max="13832" width="9.5703125" style="439" customWidth="1"/>
    <col min="13833" max="13833" width="11.42578125" style="439" customWidth="1"/>
    <col min="13834" max="13838" width="9.5703125" style="439" customWidth="1"/>
    <col min="13839" max="13839" width="10.140625" style="439" customWidth="1"/>
    <col min="13840" max="13840" width="10.7109375" style="439" bestFit="1" customWidth="1"/>
    <col min="13841" max="13841" width="5.28515625" style="439" bestFit="1" customWidth="1"/>
    <col min="13842" max="13842" width="9.140625" style="439"/>
    <col min="13843" max="13843" width="12" style="439" customWidth="1"/>
    <col min="13844" max="13844" width="9" style="439" bestFit="1" customWidth="1"/>
    <col min="13845" max="13845" width="9.7109375" style="439" bestFit="1" customWidth="1"/>
    <col min="13846" max="13846" width="10.85546875" style="439" bestFit="1" customWidth="1"/>
    <col min="13847" max="14080" width="9.140625" style="439"/>
    <col min="14081" max="14081" width="3.5703125" style="439" bestFit="1" customWidth="1"/>
    <col min="14082" max="14082" width="4.42578125" style="439" bestFit="1" customWidth="1"/>
    <col min="14083" max="14083" width="16.140625" style="439" bestFit="1" customWidth="1"/>
    <col min="14084" max="14084" width="19.5703125" style="439" customWidth="1"/>
    <col min="14085" max="14088" width="9.5703125" style="439" customWidth="1"/>
    <col min="14089" max="14089" width="11.42578125" style="439" customWidth="1"/>
    <col min="14090" max="14094" width="9.5703125" style="439" customWidth="1"/>
    <col min="14095" max="14095" width="10.140625" style="439" customWidth="1"/>
    <col min="14096" max="14096" width="10.7109375" style="439" bestFit="1" customWidth="1"/>
    <col min="14097" max="14097" width="5.28515625" style="439" bestFit="1" customWidth="1"/>
    <col min="14098" max="14098" width="9.140625" style="439"/>
    <col min="14099" max="14099" width="12" style="439" customWidth="1"/>
    <col min="14100" max="14100" width="9" style="439" bestFit="1" customWidth="1"/>
    <col min="14101" max="14101" width="9.7109375" style="439" bestFit="1" customWidth="1"/>
    <col min="14102" max="14102" width="10.85546875" style="439" bestFit="1" customWidth="1"/>
    <col min="14103" max="14336" width="9.140625" style="439"/>
    <col min="14337" max="14337" width="3.5703125" style="439" bestFit="1" customWidth="1"/>
    <col min="14338" max="14338" width="4.42578125" style="439" bestFit="1" customWidth="1"/>
    <col min="14339" max="14339" width="16.140625" style="439" bestFit="1" customWidth="1"/>
    <col min="14340" max="14340" width="19.5703125" style="439" customWidth="1"/>
    <col min="14341" max="14344" width="9.5703125" style="439" customWidth="1"/>
    <col min="14345" max="14345" width="11.42578125" style="439" customWidth="1"/>
    <col min="14346" max="14350" width="9.5703125" style="439" customWidth="1"/>
    <col min="14351" max="14351" width="10.140625" style="439" customWidth="1"/>
    <col min="14352" max="14352" width="10.7109375" style="439" bestFit="1" customWidth="1"/>
    <col min="14353" max="14353" width="5.28515625" style="439" bestFit="1" customWidth="1"/>
    <col min="14354" max="14354" width="9.140625" style="439"/>
    <col min="14355" max="14355" width="12" style="439" customWidth="1"/>
    <col min="14356" max="14356" width="9" style="439" bestFit="1" customWidth="1"/>
    <col min="14357" max="14357" width="9.7109375" style="439" bestFit="1" customWidth="1"/>
    <col min="14358" max="14358" width="10.85546875" style="439" bestFit="1" customWidth="1"/>
    <col min="14359" max="14592" width="9.140625" style="439"/>
    <col min="14593" max="14593" width="3.5703125" style="439" bestFit="1" customWidth="1"/>
    <col min="14594" max="14594" width="4.42578125" style="439" bestFit="1" customWidth="1"/>
    <col min="14595" max="14595" width="16.140625" style="439" bestFit="1" customWidth="1"/>
    <col min="14596" max="14596" width="19.5703125" style="439" customWidth="1"/>
    <col min="14597" max="14600" width="9.5703125" style="439" customWidth="1"/>
    <col min="14601" max="14601" width="11.42578125" style="439" customWidth="1"/>
    <col min="14602" max="14606" width="9.5703125" style="439" customWidth="1"/>
    <col min="14607" max="14607" width="10.140625" style="439" customWidth="1"/>
    <col min="14608" max="14608" width="10.7109375" style="439" bestFit="1" customWidth="1"/>
    <col min="14609" max="14609" width="5.28515625" style="439" bestFit="1" customWidth="1"/>
    <col min="14610" max="14610" width="9.140625" style="439"/>
    <col min="14611" max="14611" width="12" style="439" customWidth="1"/>
    <col min="14612" max="14612" width="9" style="439" bestFit="1" customWidth="1"/>
    <col min="14613" max="14613" width="9.7109375" style="439" bestFit="1" customWidth="1"/>
    <col min="14614" max="14614" width="10.85546875" style="439" bestFit="1" customWidth="1"/>
    <col min="14615" max="14848" width="9.140625" style="439"/>
    <col min="14849" max="14849" width="3.5703125" style="439" bestFit="1" customWidth="1"/>
    <col min="14850" max="14850" width="4.42578125" style="439" bestFit="1" customWidth="1"/>
    <col min="14851" max="14851" width="16.140625" style="439" bestFit="1" customWidth="1"/>
    <col min="14852" max="14852" width="19.5703125" style="439" customWidth="1"/>
    <col min="14853" max="14856" width="9.5703125" style="439" customWidth="1"/>
    <col min="14857" max="14857" width="11.42578125" style="439" customWidth="1"/>
    <col min="14858" max="14862" width="9.5703125" style="439" customWidth="1"/>
    <col min="14863" max="14863" width="10.140625" style="439" customWidth="1"/>
    <col min="14864" max="14864" width="10.7109375" style="439" bestFit="1" customWidth="1"/>
    <col min="14865" max="14865" width="5.28515625" style="439" bestFit="1" customWidth="1"/>
    <col min="14866" max="14866" width="9.140625" style="439"/>
    <col min="14867" max="14867" width="12" style="439" customWidth="1"/>
    <col min="14868" max="14868" width="9" style="439" bestFit="1" customWidth="1"/>
    <col min="14869" max="14869" width="9.7109375" style="439" bestFit="1" customWidth="1"/>
    <col min="14870" max="14870" width="10.85546875" style="439" bestFit="1" customWidth="1"/>
    <col min="14871" max="15104" width="9.140625" style="439"/>
    <col min="15105" max="15105" width="3.5703125" style="439" bestFit="1" customWidth="1"/>
    <col min="15106" max="15106" width="4.42578125" style="439" bestFit="1" customWidth="1"/>
    <col min="15107" max="15107" width="16.140625" style="439" bestFit="1" customWidth="1"/>
    <col min="15108" max="15108" width="19.5703125" style="439" customWidth="1"/>
    <col min="15109" max="15112" width="9.5703125" style="439" customWidth="1"/>
    <col min="15113" max="15113" width="11.42578125" style="439" customWidth="1"/>
    <col min="15114" max="15118" width="9.5703125" style="439" customWidth="1"/>
    <col min="15119" max="15119" width="10.140625" style="439" customWidth="1"/>
    <col min="15120" max="15120" width="10.7109375" style="439" bestFit="1" customWidth="1"/>
    <col min="15121" max="15121" width="5.28515625" style="439" bestFit="1" customWidth="1"/>
    <col min="15122" max="15122" width="9.140625" style="439"/>
    <col min="15123" max="15123" width="12" style="439" customWidth="1"/>
    <col min="15124" max="15124" width="9" style="439" bestFit="1" customWidth="1"/>
    <col min="15125" max="15125" width="9.7109375" style="439" bestFit="1" customWidth="1"/>
    <col min="15126" max="15126" width="10.85546875" style="439" bestFit="1" customWidth="1"/>
    <col min="15127" max="15360" width="9.140625" style="439"/>
    <col min="15361" max="15361" width="3.5703125" style="439" bestFit="1" customWidth="1"/>
    <col min="15362" max="15362" width="4.42578125" style="439" bestFit="1" customWidth="1"/>
    <col min="15363" max="15363" width="16.140625" style="439" bestFit="1" customWidth="1"/>
    <col min="15364" max="15364" width="19.5703125" style="439" customWidth="1"/>
    <col min="15365" max="15368" width="9.5703125" style="439" customWidth="1"/>
    <col min="15369" max="15369" width="11.42578125" style="439" customWidth="1"/>
    <col min="15370" max="15374" width="9.5703125" style="439" customWidth="1"/>
    <col min="15375" max="15375" width="10.140625" style="439" customWidth="1"/>
    <col min="15376" max="15376" width="10.7109375" style="439" bestFit="1" customWidth="1"/>
    <col min="15377" max="15377" width="5.28515625" style="439" bestFit="1" customWidth="1"/>
    <col min="15378" max="15378" width="9.140625" style="439"/>
    <col min="15379" max="15379" width="12" style="439" customWidth="1"/>
    <col min="15380" max="15380" width="9" style="439" bestFit="1" customWidth="1"/>
    <col min="15381" max="15381" width="9.7109375" style="439" bestFit="1" customWidth="1"/>
    <col min="15382" max="15382" width="10.85546875" style="439" bestFit="1" customWidth="1"/>
    <col min="15383" max="15616" width="9.140625" style="439"/>
    <col min="15617" max="15617" width="3.5703125" style="439" bestFit="1" customWidth="1"/>
    <col min="15618" max="15618" width="4.42578125" style="439" bestFit="1" customWidth="1"/>
    <col min="15619" max="15619" width="16.140625" style="439" bestFit="1" customWidth="1"/>
    <col min="15620" max="15620" width="19.5703125" style="439" customWidth="1"/>
    <col min="15621" max="15624" width="9.5703125" style="439" customWidth="1"/>
    <col min="15625" max="15625" width="11.42578125" style="439" customWidth="1"/>
    <col min="15626" max="15630" width="9.5703125" style="439" customWidth="1"/>
    <col min="15631" max="15631" width="10.140625" style="439" customWidth="1"/>
    <col min="15632" max="15632" width="10.7109375" style="439" bestFit="1" customWidth="1"/>
    <col min="15633" max="15633" width="5.28515625" style="439" bestFit="1" customWidth="1"/>
    <col min="15634" max="15634" width="9.140625" style="439"/>
    <col min="15635" max="15635" width="12" style="439" customWidth="1"/>
    <col min="15636" max="15636" width="9" style="439" bestFit="1" customWidth="1"/>
    <col min="15637" max="15637" width="9.7109375" style="439" bestFit="1" customWidth="1"/>
    <col min="15638" max="15638" width="10.85546875" style="439" bestFit="1" customWidth="1"/>
    <col min="15639" max="15872" width="9.140625" style="439"/>
    <col min="15873" max="15873" width="3.5703125" style="439" bestFit="1" customWidth="1"/>
    <col min="15874" max="15874" width="4.42578125" style="439" bestFit="1" customWidth="1"/>
    <col min="15875" max="15875" width="16.140625" style="439" bestFit="1" customWidth="1"/>
    <col min="15876" max="15876" width="19.5703125" style="439" customWidth="1"/>
    <col min="15877" max="15880" width="9.5703125" style="439" customWidth="1"/>
    <col min="15881" max="15881" width="11.42578125" style="439" customWidth="1"/>
    <col min="15882" max="15886" width="9.5703125" style="439" customWidth="1"/>
    <col min="15887" max="15887" width="10.140625" style="439" customWidth="1"/>
    <col min="15888" max="15888" width="10.7109375" style="439" bestFit="1" customWidth="1"/>
    <col min="15889" max="15889" width="5.28515625" style="439" bestFit="1" customWidth="1"/>
    <col min="15890" max="15890" width="9.140625" style="439"/>
    <col min="15891" max="15891" width="12" style="439" customWidth="1"/>
    <col min="15892" max="15892" width="9" style="439" bestFit="1" customWidth="1"/>
    <col min="15893" max="15893" width="9.7109375" style="439" bestFit="1" customWidth="1"/>
    <col min="15894" max="15894" width="10.85546875" style="439" bestFit="1" customWidth="1"/>
    <col min="15895" max="16128" width="9.140625" style="439"/>
    <col min="16129" max="16129" width="3.5703125" style="439" bestFit="1" customWidth="1"/>
    <col min="16130" max="16130" width="4.42578125" style="439" bestFit="1" customWidth="1"/>
    <col min="16131" max="16131" width="16.140625" style="439" bestFit="1" customWidth="1"/>
    <col min="16132" max="16132" width="19.5703125" style="439" customWidth="1"/>
    <col min="16133" max="16136" width="9.5703125" style="439" customWidth="1"/>
    <col min="16137" max="16137" width="11.42578125" style="439" customWidth="1"/>
    <col min="16138" max="16142" width="9.5703125" style="439" customWidth="1"/>
    <col min="16143" max="16143" width="10.140625" style="439" customWidth="1"/>
    <col min="16144" max="16144" width="10.7109375" style="439" bestFit="1" customWidth="1"/>
    <col min="16145" max="16145" width="5.28515625" style="439" bestFit="1" customWidth="1"/>
    <col min="16146" max="16146" width="9.140625" style="439"/>
    <col min="16147" max="16147" width="12" style="439" customWidth="1"/>
    <col min="16148" max="16148" width="9" style="439" bestFit="1" customWidth="1"/>
    <col min="16149" max="16149" width="9.7109375" style="439" bestFit="1" customWidth="1"/>
    <col min="16150" max="16150" width="10.85546875" style="439" bestFit="1" customWidth="1"/>
    <col min="16151" max="16384" width="9.140625" style="439"/>
  </cols>
  <sheetData>
    <row r="1" spans="1:22" ht="15.75" x14ac:dyDescent="0.25">
      <c r="A1" s="612"/>
      <c r="B1" s="612"/>
      <c r="C1" s="612"/>
      <c r="D1" s="613" t="s">
        <v>1177</v>
      </c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5"/>
      <c r="S1" s="616"/>
      <c r="T1" s="617"/>
    </row>
    <row r="2" spans="1:22" ht="15.75" x14ac:dyDescent="0.25">
      <c r="A2" s="612"/>
      <c r="B2" s="612"/>
      <c r="C2" s="612"/>
      <c r="D2" s="618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4"/>
      <c r="P2" s="614"/>
      <c r="Q2" s="614"/>
      <c r="R2" s="615"/>
      <c r="S2" s="616"/>
      <c r="T2" s="617"/>
    </row>
    <row r="3" spans="1:22" ht="14.25" x14ac:dyDescent="0.2">
      <c r="A3" s="612"/>
      <c r="B3" s="612"/>
      <c r="C3" s="612" t="s">
        <v>748</v>
      </c>
      <c r="D3" s="620" t="s">
        <v>19</v>
      </c>
      <c r="E3" s="621" t="s">
        <v>831</v>
      </c>
      <c r="F3" s="622"/>
      <c r="G3" s="619"/>
      <c r="H3" s="619"/>
      <c r="I3" s="619"/>
      <c r="J3" s="619"/>
      <c r="K3" s="619"/>
      <c r="L3" s="619"/>
      <c r="M3" s="619"/>
      <c r="N3" s="619"/>
      <c r="O3" s="623" t="s">
        <v>215</v>
      </c>
      <c r="P3" s="623" t="s">
        <v>223</v>
      </c>
      <c r="Q3" s="624"/>
      <c r="R3" s="615"/>
      <c r="S3" s="624"/>
      <c r="T3" s="617"/>
      <c r="U3" s="625" t="s">
        <v>1178</v>
      </c>
    </row>
    <row r="4" spans="1:22" x14ac:dyDescent="0.2">
      <c r="A4" s="626"/>
      <c r="B4" s="626"/>
      <c r="C4" s="627">
        <v>2017</v>
      </c>
      <c r="D4" s="628"/>
      <c r="E4" s="629" t="s">
        <v>224</v>
      </c>
      <c r="F4" s="629" t="s">
        <v>224</v>
      </c>
      <c r="G4" s="629" t="s">
        <v>225</v>
      </c>
      <c r="H4" s="629" t="s">
        <v>226</v>
      </c>
      <c r="I4" s="629" t="s">
        <v>227</v>
      </c>
      <c r="J4" s="629" t="s">
        <v>228</v>
      </c>
      <c r="K4" s="629" t="s">
        <v>229</v>
      </c>
      <c r="L4" s="629" t="s">
        <v>230</v>
      </c>
      <c r="M4" s="629" t="s">
        <v>210</v>
      </c>
      <c r="N4" s="629" t="s">
        <v>231</v>
      </c>
      <c r="O4" s="630" t="s">
        <v>232</v>
      </c>
      <c r="P4" s="624" t="s">
        <v>44</v>
      </c>
      <c r="Q4" s="624"/>
      <c r="S4" s="624"/>
      <c r="U4" s="625"/>
    </row>
    <row r="5" spans="1:22" x14ac:dyDescent="0.2">
      <c r="A5" s="626"/>
      <c r="B5" s="626"/>
      <c r="C5" s="626"/>
      <c r="D5" s="631"/>
      <c r="E5" s="629" t="s">
        <v>233</v>
      </c>
      <c r="F5" s="629" t="s">
        <v>234</v>
      </c>
      <c r="G5" s="629" t="s">
        <v>235</v>
      </c>
      <c r="H5" s="629" t="s">
        <v>236</v>
      </c>
      <c r="I5" s="629" t="s">
        <v>237</v>
      </c>
      <c r="J5" s="629" t="s">
        <v>238</v>
      </c>
      <c r="K5" s="629" t="s">
        <v>239</v>
      </c>
      <c r="L5" s="629" t="s">
        <v>240</v>
      </c>
      <c r="M5" s="629"/>
      <c r="N5" s="629" t="s">
        <v>241</v>
      </c>
      <c r="O5" s="632" t="s">
        <v>242</v>
      </c>
      <c r="P5" s="624" t="s">
        <v>243</v>
      </c>
      <c r="Q5" s="624"/>
      <c r="S5" s="624"/>
      <c r="U5" s="625"/>
    </row>
    <row r="6" spans="1:22" x14ac:dyDescent="0.2">
      <c r="A6" s="626"/>
      <c r="B6" s="626"/>
      <c r="C6" s="626"/>
      <c r="D6" s="631" t="s">
        <v>47</v>
      </c>
      <c r="E6" s="629" t="s">
        <v>244</v>
      </c>
      <c r="F6" s="629" t="s">
        <v>245</v>
      </c>
      <c r="G6" s="629"/>
      <c r="H6" s="629" t="s">
        <v>246</v>
      </c>
      <c r="I6" s="629" t="s">
        <v>247</v>
      </c>
      <c r="J6" s="629"/>
      <c r="K6" s="629" t="s">
        <v>248</v>
      </c>
      <c r="L6" s="629" t="s">
        <v>249</v>
      </c>
      <c r="M6" s="629"/>
      <c r="N6" s="631"/>
      <c r="O6" s="633" t="s">
        <v>186</v>
      </c>
      <c r="P6" s="624" t="s">
        <v>49</v>
      </c>
      <c r="Q6" s="624"/>
      <c r="R6" s="634"/>
      <c r="S6" s="624"/>
      <c r="T6" s="635"/>
      <c r="U6" s="625"/>
    </row>
    <row r="7" spans="1:22" ht="13.5" x14ac:dyDescent="0.2">
      <c r="A7" s="580" t="s">
        <v>19</v>
      </c>
      <c r="B7" s="580" t="s">
        <v>1171</v>
      </c>
      <c r="C7" s="626" t="s">
        <v>1172</v>
      </c>
      <c r="D7" s="628"/>
      <c r="E7" s="629" t="s">
        <v>250</v>
      </c>
      <c r="F7" s="629" t="s">
        <v>251</v>
      </c>
      <c r="G7" s="629"/>
      <c r="H7" s="629" t="s">
        <v>238</v>
      </c>
      <c r="I7" s="629" t="s">
        <v>1179</v>
      </c>
      <c r="J7" s="629"/>
      <c r="K7" s="629" t="s">
        <v>253</v>
      </c>
      <c r="L7" s="629"/>
      <c r="M7" s="629"/>
      <c r="N7" s="629"/>
      <c r="O7" s="629"/>
      <c r="P7" s="636" t="s">
        <v>242</v>
      </c>
      <c r="Q7" s="637"/>
      <c r="R7" s="638"/>
      <c r="S7" s="637"/>
      <c r="T7" s="638"/>
      <c r="U7" s="639"/>
    </row>
    <row r="8" spans="1:22" x14ac:dyDescent="0.2">
      <c r="A8" s="626"/>
      <c r="B8" s="626"/>
      <c r="C8" s="626"/>
      <c r="D8" s="631"/>
      <c r="E8" s="576" t="s">
        <v>238</v>
      </c>
      <c r="F8" s="629" t="s">
        <v>235</v>
      </c>
      <c r="G8" s="629"/>
      <c r="H8" s="629"/>
      <c r="I8" s="629" t="s">
        <v>254</v>
      </c>
      <c r="J8" s="629"/>
      <c r="K8" s="629"/>
      <c r="L8" s="629"/>
      <c r="M8" s="629"/>
      <c r="N8" s="629"/>
      <c r="O8" s="629"/>
      <c r="P8" s="640"/>
      <c r="Q8" s="640"/>
      <c r="R8" s="641"/>
      <c r="S8" s="640"/>
      <c r="T8" s="641"/>
      <c r="U8" s="641" t="s">
        <v>41</v>
      </c>
      <c r="V8" s="594" t="s">
        <v>1180</v>
      </c>
    </row>
    <row r="9" spans="1:22" x14ac:dyDescent="0.2">
      <c r="A9" s="584"/>
      <c r="B9" s="551" t="s">
        <v>1141</v>
      </c>
      <c r="C9" s="552" t="s">
        <v>848</v>
      </c>
      <c r="D9" s="642" t="s">
        <v>255</v>
      </c>
      <c r="E9" s="643">
        <v>7701.5672371695227</v>
      </c>
      <c r="F9" s="643">
        <v>10431.079890634643</v>
      </c>
      <c r="G9" s="643">
        <v>3730.3282417439741</v>
      </c>
      <c r="H9" s="643">
        <v>3949.6612424889736</v>
      </c>
      <c r="I9" s="643">
        <v>134.96698777395267</v>
      </c>
      <c r="J9" s="643">
        <v>10251.596484099053</v>
      </c>
      <c r="K9" s="643">
        <v>155.65361099265183</v>
      </c>
      <c r="L9" s="643">
        <v>215.8459922462828</v>
      </c>
      <c r="M9" s="643">
        <v>-0.37022350078169591</v>
      </c>
      <c r="N9" s="643">
        <v>1079.2239887516182</v>
      </c>
      <c r="O9" s="643">
        <v>37650</v>
      </c>
      <c r="P9" s="644"/>
      <c r="Q9" s="594" t="s">
        <v>1143</v>
      </c>
      <c r="R9" s="594" t="s">
        <v>47</v>
      </c>
      <c r="S9" s="594" t="s">
        <v>1144</v>
      </c>
      <c r="T9" s="645" t="s">
        <v>1181</v>
      </c>
      <c r="U9" s="646">
        <v>42675</v>
      </c>
      <c r="V9" s="647">
        <v>0</v>
      </c>
    </row>
    <row r="10" spans="1:22" ht="25.5" x14ac:dyDescent="0.2">
      <c r="A10" s="595" t="s">
        <v>1145</v>
      </c>
      <c r="B10" s="596" t="s">
        <v>869</v>
      </c>
      <c r="C10" s="597" t="s">
        <v>359</v>
      </c>
      <c r="D10" s="598" t="s">
        <v>701</v>
      </c>
      <c r="E10" s="628">
        <v>9527</v>
      </c>
      <c r="F10" s="628">
        <v>12148</v>
      </c>
      <c r="G10" s="628">
        <v>4080</v>
      </c>
      <c r="H10" s="628">
        <v>5431</v>
      </c>
      <c r="I10" s="628">
        <v>771</v>
      </c>
      <c r="J10" s="628">
        <v>5860</v>
      </c>
      <c r="K10" s="628">
        <v>18</v>
      </c>
      <c r="L10" s="628">
        <v>171</v>
      </c>
      <c r="M10" s="628">
        <v>377</v>
      </c>
      <c r="N10" s="628">
        <v>1567</v>
      </c>
      <c r="O10" s="628">
        <v>39950</v>
      </c>
      <c r="P10" s="640">
        <v>2300</v>
      </c>
      <c r="Q10" s="602">
        <f>RANK(P10,$P$10:$P$299,1)</f>
        <v>229</v>
      </c>
      <c r="R10" s="648" t="str">
        <f>C10</f>
        <v>Botkyrka</v>
      </c>
      <c r="S10" s="648">
        <f>P10</f>
        <v>2300</v>
      </c>
      <c r="T10" s="647" t="str">
        <f ca="1">CELL("adress",Q11)</f>
        <v>$Q$11</v>
      </c>
      <c r="U10" s="649">
        <v>90331</v>
      </c>
      <c r="V10" s="647">
        <f>U10*P10</f>
        <v>207761300</v>
      </c>
    </row>
    <row r="11" spans="1:22" x14ac:dyDescent="0.2">
      <c r="A11" s="595" t="s">
        <v>1145</v>
      </c>
      <c r="B11" s="596" t="s">
        <v>876</v>
      </c>
      <c r="C11" s="439" t="s">
        <v>360</v>
      </c>
      <c r="D11" s="439" t="s">
        <v>360</v>
      </c>
      <c r="E11" s="628">
        <v>8645</v>
      </c>
      <c r="F11" s="628">
        <v>14692</v>
      </c>
      <c r="G11" s="628">
        <v>4105</v>
      </c>
      <c r="H11" s="628">
        <v>1910</v>
      </c>
      <c r="I11" s="628">
        <v>0</v>
      </c>
      <c r="J11" s="628">
        <v>11463</v>
      </c>
      <c r="K11" s="628">
        <v>92</v>
      </c>
      <c r="L11" s="628">
        <v>171</v>
      </c>
      <c r="M11" s="628">
        <v>1450</v>
      </c>
      <c r="N11" s="628">
        <v>1567</v>
      </c>
      <c r="O11" s="628">
        <v>44095</v>
      </c>
      <c r="P11" s="640">
        <v>6445</v>
      </c>
      <c r="Q11" s="602">
        <f t="shared" ref="Q11:Q74" si="0">RANK(P11,$P$10:$P$299,1)</f>
        <v>280</v>
      </c>
      <c r="R11" s="648" t="str">
        <f t="shared" ref="R11:R74" si="1">C11</f>
        <v>Danderyd</v>
      </c>
      <c r="S11" s="648">
        <f t="shared" ref="S11:S74" si="2">P11</f>
        <v>6445</v>
      </c>
      <c r="T11" s="647" t="str">
        <f t="shared" ref="T11:T74" ca="1" si="3">CELL("adress",Q12)</f>
        <v>$Q$12</v>
      </c>
      <c r="U11" s="649">
        <v>32673</v>
      </c>
      <c r="V11" s="647">
        <f t="shared" ref="V11:V74" si="4">U11*P11</f>
        <v>210577485</v>
      </c>
    </row>
    <row r="12" spans="1:22" x14ac:dyDescent="0.2">
      <c r="A12" s="595" t="s">
        <v>1145</v>
      </c>
      <c r="B12" s="596" t="s">
        <v>880</v>
      </c>
      <c r="C12" s="439" t="s">
        <v>361</v>
      </c>
      <c r="D12" s="439" t="s">
        <v>361</v>
      </c>
      <c r="E12" s="628">
        <v>9828</v>
      </c>
      <c r="F12" s="628">
        <v>14893</v>
      </c>
      <c r="G12" s="628">
        <v>4151</v>
      </c>
      <c r="H12" s="628">
        <v>2440</v>
      </c>
      <c r="I12" s="628">
        <v>0</v>
      </c>
      <c r="J12" s="628">
        <v>6643</v>
      </c>
      <c r="K12" s="628">
        <v>22</v>
      </c>
      <c r="L12" s="628">
        <v>171</v>
      </c>
      <c r="M12" s="628">
        <v>873</v>
      </c>
      <c r="N12" s="628">
        <v>1567</v>
      </c>
      <c r="O12" s="628">
        <v>40588</v>
      </c>
      <c r="P12" s="640">
        <v>2938</v>
      </c>
      <c r="Q12" s="602">
        <f t="shared" si="0"/>
        <v>250</v>
      </c>
      <c r="R12" s="648" t="str">
        <f t="shared" si="1"/>
        <v>Ekerö</v>
      </c>
      <c r="S12" s="648">
        <f>P12</f>
        <v>2938</v>
      </c>
      <c r="T12" s="647" t="str">
        <f t="shared" ca="1" si="3"/>
        <v>$Q$13</v>
      </c>
      <c r="U12" s="649">
        <v>27284</v>
      </c>
      <c r="V12" s="647">
        <f t="shared" si="4"/>
        <v>80160392</v>
      </c>
    </row>
    <row r="13" spans="1:22" x14ac:dyDescent="0.2">
      <c r="A13" s="595" t="s">
        <v>1145</v>
      </c>
      <c r="B13" s="596" t="s">
        <v>914</v>
      </c>
      <c r="C13" s="439" t="s">
        <v>362</v>
      </c>
      <c r="D13" s="439" t="s">
        <v>362</v>
      </c>
      <c r="E13" s="628">
        <v>9129</v>
      </c>
      <c r="F13" s="628">
        <v>11601</v>
      </c>
      <c r="G13" s="628">
        <v>4094</v>
      </c>
      <c r="H13" s="628">
        <v>4256</v>
      </c>
      <c r="I13" s="628">
        <v>265</v>
      </c>
      <c r="J13" s="628">
        <v>6403</v>
      </c>
      <c r="K13" s="628">
        <v>509</v>
      </c>
      <c r="L13" s="628">
        <v>171</v>
      </c>
      <c r="M13" s="628">
        <v>536</v>
      </c>
      <c r="N13" s="628">
        <v>1567</v>
      </c>
      <c r="O13" s="628">
        <v>38531</v>
      </c>
      <c r="P13" s="640">
        <v>881</v>
      </c>
      <c r="Q13" s="602">
        <f t="shared" si="0"/>
        <v>182</v>
      </c>
      <c r="R13" s="648" t="str">
        <f t="shared" si="1"/>
        <v>Haninge</v>
      </c>
      <c r="S13" s="648">
        <f t="shared" si="2"/>
        <v>881</v>
      </c>
      <c r="T13" s="647" t="str">
        <f t="shared" ca="1" si="3"/>
        <v>$Q$14</v>
      </c>
      <c r="U13" s="649">
        <v>85360</v>
      </c>
      <c r="V13" s="647">
        <f t="shared" si="4"/>
        <v>75202160</v>
      </c>
    </row>
    <row r="14" spans="1:22" x14ac:dyDescent="0.2">
      <c r="A14" s="595" t="s">
        <v>1145</v>
      </c>
      <c r="B14" s="596" t="s">
        <v>922</v>
      </c>
      <c r="C14" s="439" t="s">
        <v>363</v>
      </c>
      <c r="D14" s="439" t="s">
        <v>363</v>
      </c>
      <c r="E14" s="628">
        <v>9972</v>
      </c>
      <c r="F14" s="628">
        <v>12763</v>
      </c>
      <c r="G14" s="628">
        <v>3973</v>
      </c>
      <c r="H14" s="628">
        <v>3971</v>
      </c>
      <c r="I14" s="628">
        <v>369</v>
      </c>
      <c r="J14" s="628">
        <v>6188</v>
      </c>
      <c r="K14" s="628">
        <v>511</v>
      </c>
      <c r="L14" s="628">
        <v>171</v>
      </c>
      <c r="M14" s="628">
        <v>713</v>
      </c>
      <c r="N14" s="628">
        <v>1567</v>
      </c>
      <c r="O14" s="628">
        <v>40198</v>
      </c>
      <c r="P14" s="640">
        <v>2548</v>
      </c>
      <c r="Q14" s="602">
        <f t="shared" si="0"/>
        <v>242</v>
      </c>
      <c r="R14" s="648" t="str">
        <f t="shared" si="1"/>
        <v>Huddinge</v>
      </c>
      <c r="S14" s="648">
        <f t="shared" si="2"/>
        <v>2548</v>
      </c>
      <c r="T14" s="647" t="str">
        <f t="shared" ca="1" si="3"/>
        <v>$Q$15</v>
      </c>
      <c r="U14" s="649">
        <v>107187</v>
      </c>
      <c r="V14" s="647">
        <f t="shared" si="4"/>
        <v>273112476</v>
      </c>
    </row>
    <row r="15" spans="1:22" x14ac:dyDescent="0.2">
      <c r="A15" s="595" t="s">
        <v>1145</v>
      </c>
      <c r="B15" s="596" t="s">
        <v>937</v>
      </c>
      <c r="C15" s="439" t="s">
        <v>364</v>
      </c>
      <c r="D15" s="439" t="s">
        <v>364</v>
      </c>
      <c r="E15" s="628">
        <v>8948</v>
      </c>
      <c r="F15" s="628">
        <v>11777</v>
      </c>
      <c r="G15" s="628">
        <v>3701</v>
      </c>
      <c r="H15" s="628">
        <v>3910</v>
      </c>
      <c r="I15" s="628">
        <v>362</v>
      </c>
      <c r="J15" s="628">
        <v>8222</v>
      </c>
      <c r="K15" s="628">
        <v>760</v>
      </c>
      <c r="L15" s="628">
        <v>171</v>
      </c>
      <c r="M15" s="628">
        <v>680</v>
      </c>
      <c r="N15" s="628">
        <v>1567</v>
      </c>
      <c r="O15" s="628">
        <v>40098</v>
      </c>
      <c r="P15" s="640">
        <v>2448</v>
      </c>
      <c r="Q15" s="602">
        <f t="shared" si="0"/>
        <v>235</v>
      </c>
      <c r="R15" s="648" t="str">
        <f t="shared" si="1"/>
        <v>Järfälla</v>
      </c>
      <c r="S15" s="648">
        <f t="shared" si="2"/>
        <v>2448</v>
      </c>
      <c r="T15" s="647" t="str">
        <f t="shared" ca="1" si="3"/>
        <v>$Q$16</v>
      </c>
      <c r="U15" s="649">
        <v>74124</v>
      </c>
      <c r="V15" s="647">
        <f t="shared" si="4"/>
        <v>181455552</v>
      </c>
    </row>
    <row r="16" spans="1:22" x14ac:dyDescent="0.2">
      <c r="A16" s="595" t="s">
        <v>1145</v>
      </c>
      <c r="B16" s="596" t="s">
        <v>969</v>
      </c>
      <c r="C16" s="439" t="s">
        <v>365</v>
      </c>
      <c r="D16" s="439" t="s">
        <v>365</v>
      </c>
      <c r="E16" s="628">
        <v>8762</v>
      </c>
      <c r="F16" s="628">
        <v>13061</v>
      </c>
      <c r="G16" s="628">
        <v>3497</v>
      </c>
      <c r="H16" s="628">
        <v>2551</v>
      </c>
      <c r="I16" s="628">
        <v>0</v>
      </c>
      <c r="J16" s="628">
        <v>11564</v>
      </c>
      <c r="K16" s="628">
        <v>115</v>
      </c>
      <c r="L16" s="628">
        <v>297</v>
      </c>
      <c r="M16" s="628">
        <v>1264</v>
      </c>
      <c r="N16" s="628">
        <v>1567</v>
      </c>
      <c r="O16" s="628">
        <v>42678</v>
      </c>
      <c r="P16" s="640">
        <v>5028</v>
      </c>
      <c r="Q16" s="602">
        <f t="shared" si="0"/>
        <v>272</v>
      </c>
      <c r="R16" s="648" t="str">
        <f t="shared" si="1"/>
        <v>Lidingö</v>
      </c>
      <c r="S16" s="648">
        <f t="shared" si="2"/>
        <v>5028</v>
      </c>
      <c r="T16" s="647" t="str">
        <f t="shared" ca="1" si="3"/>
        <v>$Q$17</v>
      </c>
      <c r="U16" s="649">
        <v>46854</v>
      </c>
      <c r="V16" s="647">
        <f t="shared" si="4"/>
        <v>235581912</v>
      </c>
    </row>
    <row r="17" spans="1:22" x14ac:dyDescent="0.2">
      <c r="A17" s="595" t="s">
        <v>1145</v>
      </c>
      <c r="B17" s="596" t="s">
        <v>999</v>
      </c>
      <c r="C17" s="439" t="s">
        <v>366</v>
      </c>
      <c r="D17" s="439" t="s">
        <v>366</v>
      </c>
      <c r="E17" s="628">
        <v>9756</v>
      </c>
      <c r="F17" s="628">
        <v>13131</v>
      </c>
      <c r="G17" s="628">
        <v>3700</v>
      </c>
      <c r="H17" s="628">
        <v>3212</v>
      </c>
      <c r="I17" s="628">
        <v>65</v>
      </c>
      <c r="J17" s="628">
        <v>7510</v>
      </c>
      <c r="K17" s="628">
        <v>193</v>
      </c>
      <c r="L17" s="628">
        <v>297</v>
      </c>
      <c r="M17" s="628">
        <v>1186</v>
      </c>
      <c r="N17" s="628">
        <v>1567</v>
      </c>
      <c r="O17" s="628">
        <v>40617</v>
      </c>
      <c r="P17" s="640">
        <v>2967</v>
      </c>
      <c r="Q17" s="602">
        <f t="shared" si="0"/>
        <v>251</v>
      </c>
      <c r="R17" s="648" t="str">
        <f t="shared" si="1"/>
        <v>Nacka</v>
      </c>
      <c r="S17" s="648">
        <f t="shared" si="2"/>
        <v>2967</v>
      </c>
      <c r="T17" s="647" t="str">
        <f t="shared" ca="1" si="3"/>
        <v>$Q$18</v>
      </c>
      <c r="U17" s="649">
        <v>99061</v>
      </c>
      <c r="V17" s="647">
        <f t="shared" si="4"/>
        <v>293913987</v>
      </c>
    </row>
    <row r="18" spans="1:22" x14ac:dyDescent="0.2">
      <c r="A18" s="595" t="s">
        <v>1145</v>
      </c>
      <c r="B18" s="596" t="s">
        <v>1005</v>
      </c>
      <c r="C18" s="439" t="s">
        <v>367</v>
      </c>
      <c r="D18" s="439" t="s">
        <v>367</v>
      </c>
      <c r="E18" s="628">
        <v>6117</v>
      </c>
      <c r="F18" s="628">
        <v>9539</v>
      </c>
      <c r="G18" s="628">
        <v>3748</v>
      </c>
      <c r="H18" s="628">
        <v>3141</v>
      </c>
      <c r="I18" s="628">
        <v>0</v>
      </c>
      <c r="J18" s="628">
        <v>12657</v>
      </c>
      <c r="K18" s="628">
        <v>99</v>
      </c>
      <c r="L18" s="628">
        <v>171</v>
      </c>
      <c r="M18" s="628">
        <v>411</v>
      </c>
      <c r="N18" s="628">
        <v>1567</v>
      </c>
      <c r="O18" s="628">
        <v>37450</v>
      </c>
      <c r="P18" s="640">
        <v>-200</v>
      </c>
      <c r="Q18" s="602">
        <f t="shared" si="0"/>
        <v>103</v>
      </c>
      <c r="R18" s="648" t="str">
        <f t="shared" si="1"/>
        <v>Norrtälje</v>
      </c>
      <c r="S18" s="648">
        <f t="shared" si="2"/>
        <v>-200</v>
      </c>
      <c r="T18" s="647" t="str">
        <f t="shared" ca="1" si="3"/>
        <v>$Q$19</v>
      </c>
      <c r="U18" s="649">
        <v>59333</v>
      </c>
      <c r="V18" s="647">
        <f t="shared" si="4"/>
        <v>-11866600</v>
      </c>
    </row>
    <row r="19" spans="1:22" x14ac:dyDescent="0.2">
      <c r="A19" s="595" t="s">
        <v>1145</v>
      </c>
      <c r="B19" s="596" t="s">
        <v>1008</v>
      </c>
      <c r="C19" s="439" t="s">
        <v>368</v>
      </c>
      <c r="D19" s="439" t="s">
        <v>368</v>
      </c>
      <c r="E19" s="628">
        <v>8881</v>
      </c>
      <c r="F19" s="628">
        <v>14435</v>
      </c>
      <c r="G19" s="628">
        <v>4535</v>
      </c>
      <c r="H19" s="628">
        <v>2928</v>
      </c>
      <c r="I19" s="628">
        <v>0</v>
      </c>
      <c r="J19" s="628">
        <v>5794</v>
      </c>
      <c r="K19" s="628">
        <v>926</v>
      </c>
      <c r="L19" s="628">
        <v>171</v>
      </c>
      <c r="M19" s="628">
        <v>406</v>
      </c>
      <c r="N19" s="628">
        <v>1567</v>
      </c>
      <c r="O19" s="628">
        <v>39643</v>
      </c>
      <c r="P19" s="640">
        <v>1993</v>
      </c>
      <c r="Q19" s="602">
        <f t="shared" si="0"/>
        <v>223</v>
      </c>
      <c r="R19" s="648" t="str">
        <f t="shared" si="1"/>
        <v>Nykvarn</v>
      </c>
      <c r="S19" s="648">
        <f t="shared" si="2"/>
        <v>1993</v>
      </c>
      <c r="T19" s="647" t="str">
        <f t="shared" ca="1" si="3"/>
        <v>$Q$20</v>
      </c>
      <c r="U19" s="649">
        <v>10387</v>
      </c>
      <c r="V19" s="647">
        <f t="shared" si="4"/>
        <v>20701291</v>
      </c>
    </row>
    <row r="20" spans="1:22" x14ac:dyDescent="0.2">
      <c r="A20" s="595" t="s">
        <v>1145</v>
      </c>
      <c r="B20" s="596" t="s">
        <v>1010</v>
      </c>
      <c r="C20" s="439" t="s">
        <v>369</v>
      </c>
      <c r="D20" s="439" t="s">
        <v>369</v>
      </c>
      <c r="E20" s="628">
        <v>7553</v>
      </c>
      <c r="F20" s="628">
        <v>10502</v>
      </c>
      <c r="G20" s="628">
        <v>3900</v>
      </c>
      <c r="H20" s="628">
        <v>3574</v>
      </c>
      <c r="I20" s="628">
        <v>0</v>
      </c>
      <c r="J20" s="628">
        <v>9881</v>
      </c>
      <c r="K20" s="628">
        <v>52</v>
      </c>
      <c r="L20" s="628">
        <v>171</v>
      </c>
      <c r="M20" s="628">
        <v>277</v>
      </c>
      <c r="N20" s="628">
        <v>1567</v>
      </c>
      <c r="O20" s="628">
        <v>37477</v>
      </c>
      <c r="P20" s="640">
        <v>-173</v>
      </c>
      <c r="Q20" s="602">
        <f t="shared" si="0"/>
        <v>106</v>
      </c>
      <c r="R20" s="648" t="str">
        <f t="shared" si="1"/>
        <v>Nynäshamn</v>
      </c>
      <c r="S20" s="648">
        <f t="shared" si="2"/>
        <v>-173</v>
      </c>
      <c r="T20" s="647" t="str">
        <f t="shared" ca="1" si="3"/>
        <v>$Q$21</v>
      </c>
      <c r="U20" s="649">
        <v>27703</v>
      </c>
      <c r="V20" s="647">
        <f t="shared" si="4"/>
        <v>-4792619</v>
      </c>
    </row>
    <row r="21" spans="1:22" x14ac:dyDescent="0.2">
      <c r="A21" s="595" t="s">
        <v>1145</v>
      </c>
      <c r="B21" s="596" t="s">
        <v>1029</v>
      </c>
      <c r="C21" s="439" t="s">
        <v>370</v>
      </c>
      <c r="D21" s="439" t="s">
        <v>370</v>
      </c>
      <c r="E21" s="628">
        <v>9444</v>
      </c>
      <c r="F21" s="628">
        <v>14588</v>
      </c>
      <c r="G21" s="628">
        <v>4613</v>
      </c>
      <c r="H21" s="628">
        <v>3102</v>
      </c>
      <c r="I21" s="628">
        <v>120</v>
      </c>
      <c r="J21" s="628">
        <v>7199</v>
      </c>
      <c r="K21" s="628">
        <v>55</v>
      </c>
      <c r="L21" s="628">
        <v>171</v>
      </c>
      <c r="M21" s="628">
        <v>430</v>
      </c>
      <c r="N21" s="628">
        <v>1567</v>
      </c>
      <c r="O21" s="628">
        <v>41289</v>
      </c>
      <c r="P21" s="640">
        <v>3639</v>
      </c>
      <c r="Q21" s="602">
        <f t="shared" si="0"/>
        <v>260</v>
      </c>
      <c r="R21" s="648" t="str">
        <f t="shared" si="1"/>
        <v>Salem</v>
      </c>
      <c r="S21" s="648">
        <f t="shared" si="2"/>
        <v>3639</v>
      </c>
      <c r="T21" s="647" t="str">
        <f t="shared" ca="1" si="3"/>
        <v>$Q$22</v>
      </c>
      <c r="U21" s="649">
        <v>16630</v>
      </c>
      <c r="V21" s="647">
        <f t="shared" si="4"/>
        <v>60516570</v>
      </c>
    </row>
    <row r="22" spans="1:22" x14ac:dyDescent="0.2">
      <c r="A22" s="595" t="s">
        <v>1145</v>
      </c>
      <c r="B22" s="596" t="s">
        <v>1031</v>
      </c>
      <c r="C22" s="439" t="s">
        <v>371</v>
      </c>
      <c r="D22" s="439" t="s">
        <v>371</v>
      </c>
      <c r="E22" s="628">
        <v>8530</v>
      </c>
      <c r="F22" s="628">
        <v>11874</v>
      </c>
      <c r="G22" s="628">
        <v>4053</v>
      </c>
      <c r="H22" s="628">
        <v>3760</v>
      </c>
      <c r="I22" s="628">
        <v>452</v>
      </c>
      <c r="J22" s="628">
        <v>6670</v>
      </c>
      <c r="K22" s="628">
        <v>1117</v>
      </c>
      <c r="L22" s="628">
        <v>171</v>
      </c>
      <c r="M22" s="628">
        <v>627</v>
      </c>
      <c r="N22" s="628">
        <v>1567</v>
      </c>
      <c r="O22" s="628">
        <v>38821</v>
      </c>
      <c r="P22" s="640">
        <v>1171</v>
      </c>
      <c r="Q22" s="602">
        <f t="shared" si="0"/>
        <v>198</v>
      </c>
      <c r="R22" s="648" t="str">
        <f t="shared" si="1"/>
        <v>Sigtuna</v>
      </c>
      <c r="S22" s="648">
        <f t="shared" si="2"/>
        <v>1171</v>
      </c>
      <c r="T22" s="647" t="str">
        <f t="shared" ca="1" si="3"/>
        <v>$Q$23</v>
      </c>
      <c r="U22" s="649">
        <v>46115</v>
      </c>
      <c r="V22" s="647">
        <f t="shared" si="4"/>
        <v>54000665</v>
      </c>
    </row>
    <row r="23" spans="1:22" x14ac:dyDescent="0.2">
      <c r="A23" s="595" t="s">
        <v>1145</v>
      </c>
      <c r="B23" s="596" t="s">
        <v>1041</v>
      </c>
      <c r="C23" s="439" t="s">
        <v>372</v>
      </c>
      <c r="D23" s="439" t="s">
        <v>372</v>
      </c>
      <c r="E23" s="628">
        <v>9191</v>
      </c>
      <c r="F23" s="628">
        <v>13442</v>
      </c>
      <c r="G23" s="628">
        <v>3916</v>
      </c>
      <c r="H23" s="628">
        <v>3182</v>
      </c>
      <c r="I23" s="628">
        <v>177</v>
      </c>
      <c r="J23" s="628">
        <v>7611</v>
      </c>
      <c r="K23" s="628">
        <v>123</v>
      </c>
      <c r="L23" s="628">
        <v>171</v>
      </c>
      <c r="M23" s="628">
        <v>1185</v>
      </c>
      <c r="N23" s="628">
        <v>1567</v>
      </c>
      <c r="O23" s="628">
        <v>40565</v>
      </c>
      <c r="P23" s="640">
        <v>2915</v>
      </c>
      <c r="Q23" s="602">
        <f t="shared" si="0"/>
        <v>249</v>
      </c>
      <c r="R23" s="648" t="str">
        <f t="shared" si="1"/>
        <v>Sollentuna</v>
      </c>
      <c r="S23" s="648">
        <f t="shared" si="2"/>
        <v>2915</v>
      </c>
      <c r="T23" s="647" t="str">
        <f t="shared" ca="1" si="3"/>
        <v>$Q$24</v>
      </c>
      <c r="U23" s="649">
        <v>70888</v>
      </c>
      <c r="V23" s="647">
        <f t="shared" si="4"/>
        <v>206638520</v>
      </c>
    </row>
    <row r="24" spans="1:22" x14ac:dyDescent="0.2">
      <c r="A24" s="595" t="s">
        <v>1145</v>
      </c>
      <c r="B24" s="596" t="s">
        <v>1042</v>
      </c>
      <c r="C24" s="439" t="s">
        <v>373</v>
      </c>
      <c r="D24" s="439" t="s">
        <v>373</v>
      </c>
      <c r="E24" s="628">
        <v>8070</v>
      </c>
      <c r="F24" s="628">
        <v>6750</v>
      </c>
      <c r="G24" s="628">
        <v>1937</v>
      </c>
      <c r="H24" s="628">
        <v>3085</v>
      </c>
      <c r="I24" s="628">
        <v>77</v>
      </c>
      <c r="J24" s="628">
        <v>9176</v>
      </c>
      <c r="K24" s="628">
        <v>692</v>
      </c>
      <c r="L24" s="628">
        <v>297</v>
      </c>
      <c r="M24" s="628">
        <v>847</v>
      </c>
      <c r="N24" s="628">
        <v>1567</v>
      </c>
      <c r="O24" s="628">
        <v>32498</v>
      </c>
      <c r="P24" s="640">
        <v>-5152</v>
      </c>
      <c r="Q24" s="602">
        <f t="shared" si="0"/>
        <v>2</v>
      </c>
      <c r="R24" s="648" t="str">
        <f t="shared" si="1"/>
        <v>Solna</v>
      </c>
      <c r="S24" s="648">
        <f t="shared" si="2"/>
        <v>-5152</v>
      </c>
      <c r="T24" s="647" t="str">
        <f t="shared" ca="1" si="3"/>
        <v>$Q$25</v>
      </c>
      <c r="U24" s="649">
        <v>78082</v>
      </c>
      <c r="V24" s="647">
        <f t="shared" si="4"/>
        <v>-402278464</v>
      </c>
    </row>
    <row r="25" spans="1:22" x14ac:dyDescent="0.2">
      <c r="A25" s="595" t="s">
        <v>1145</v>
      </c>
      <c r="B25" s="596" t="s">
        <v>1047</v>
      </c>
      <c r="C25" s="439" t="s">
        <v>374</v>
      </c>
      <c r="D25" s="439" t="s">
        <v>374</v>
      </c>
      <c r="E25" s="628">
        <v>8428</v>
      </c>
      <c r="F25" s="628">
        <v>9001</v>
      </c>
      <c r="G25" s="628">
        <v>2781</v>
      </c>
      <c r="H25" s="628">
        <v>5022</v>
      </c>
      <c r="I25" s="628">
        <v>244</v>
      </c>
      <c r="J25" s="628">
        <v>8352</v>
      </c>
      <c r="K25" s="628">
        <v>111</v>
      </c>
      <c r="L25" s="628">
        <v>741</v>
      </c>
      <c r="M25" s="628">
        <v>986</v>
      </c>
      <c r="N25" s="628">
        <v>1567</v>
      </c>
      <c r="O25" s="628">
        <v>37233</v>
      </c>
      <c r="P25" s="640">
        <v>-417</v>
      </c>
      <c r="Q25" s="602">
        <f t="shared" si="0"/>
        <v>94</v>
      </c>
      <c r="R25" s="648" t="str">
        <f t="shared" si="1"/>
        <v>Stockholm</v>
      </c>
      <c r="S25" s="648">
        <f t="shared" si="2"/>
        <v>-417</v>
      </c>
      <c r="T25" s="647" t="str">
        <f t="shared" ca="1" si="3"/>
        <v>$Q$26</v>
      </c>
      <c r="U25" s="649">
        <v>934471</v>
      </c>
      <c r="V25" s="647">
        <f t="shared" si="4"/>
        <v>-389674407</v>
      </c>
    </row>
    <row r="26" spans="1:22" x14ac:dyDescent="0.2">
      <c r="A26" s="595" t="s">
        <v>1145</v>
      </c>
      <c r="B26" s="596" t="s">
        <v>1053</v>
      </c>
      <c r="C26" s="439" t="s">
        <v>375</v>
      </c>
      <c r="D26" s="439" t="s">
        <v>375</v>
      </c>
      <c r="E26" s="628">
        <v>9168</v>
      </c>
      <c r="F26" s="628">
        <v>8458</v>
      </c>
      <c r="G26" s="628">
        <v>2327</v>
      </c>
      <c r="H26" s="628">
        <v>4217</v>
      </c>
      <c r="I26" s="628">
        <v>270</v>
      </c>
      <c r="J26" s="628">
        <v>7058</v>
      </c>
      <c r="K26" s="628">
        <v>1470</v>
      </c>
      <c r="L26" s="628">
        <v>297</v>
      </c>
      <c r="M26" s="628">
        <v>874</v>
      </c>
      <c r="N26" s="628">
        <v>1567</v>
      </c>
      <c r="O26" s="628">
        <v>35706</v>
      </c>
      <c r="P26" s="640">
        <v>-1944</v>
      </c>
      <c r="Q26" s="602">
        <f t="shared" si="0"/>
        <v>19</v>
      </c>
      <c r="R26" s="648" t="str">
        <f t="shared" si="1"/>
        <v>Sundbyberg</v>
      </c>
      <c r="S26" s="648">
        <f t="shared" si="2"/>
        <v>-1944</v>
      </c>
      <c r="T26" s="647" t="str">
        <f t="shared" ca="1" si="3"/>
        <v>$Q$27</v>
      </c>
      <c r="U26" s="649">
        <v>47469</v>
      </c>
      <c r="V26" s="647">
        <f t="shared" si="4"/>
        <v>-92279736</v>
      </c>
    </row>
    <row r="27" spans="1:22" x14ac:dyDescent="0.2">
      <c r="A27" s="595" t="s">
        <v>1145</v>
      </c>
      <c r="B27" s="596" t="s">
        <v>1065</v>
      </c>
      <c r="C27" s="439" t="s">
        <v>376</v>
      </c>
      <c r="D27" s="439" t="s">
        <v>376</v>
      </c>
      <c r="E27" s="628">
        <v>8099</v>
      </c>
      <c r="F27" s="628">
        <v>11500</v>
      </c>
      <c r="G27" s="628">
        <v>4226</v>
      </c>
      <c r="H27" s="628">
        <v>6244</v>
      </c>
      <c r="I27" s="628">
        <v>609</v>
      </c>
      <c r="J27" s="628">
        <v>8146</v>
      </c>
      <c r="K27" s="628">
        <v>136</v>
      </c>
      <c r="L27" s="628">
        <v>234</v>
      </c>
      <c r="M27" s="628">
        <v>426</v>
      </c>
      <c r="N27" s="628">
        <v>1567</v>
      </c>
      <c r="O27" s="628">
        <v>41187</v>
      </c>
      <c r="P27" s="640">
        <v>3537</v>
      </c>
      <c r="Q27" s="602">
        <f t="shared" si="0"/>
        <v>258</v>
      </c>
      <c r="R27" s="648" t="str">
        <f t="shared" si="1"/>
        <v>Södertälje</v>
      </c>
      <c r="S27" s="648">
        <f t="shared" si="2"/>
        <v>3537</v>
      </c>
      <c r="T27" s="647" t="str">
        <f t="shared" ca="1" si="3"/>
        <v>$Q$28</v>
      </c>
      <c r="U27" s="649">
        <v>94375</v>
      </c>
      <c r="V27" s="647">
        <f t="shared" si="4"/>
        <v>333804375</v>
      </c>
    </row>
    <row r="28" spans="1:22" x14ac:dyDescent="0.2">
      <c r="A28" s="595" t="s">
        <v>1145</v>
      </c>
      <c r="B28" s="596" t="s">
        <v>1082</v>
      </c>
      <c r="C28" s="439" t="s">
        <v>377</v>
      </c>
      <c r="D28" s="439" t="s">
        <v>377</v>
      </c>
      <c r="E28" s="628">
        <v>9027</v>
      </c>
      <c r="F28" s="628">
        <v>13122</v>
      </c>
      <c r="G28" s="628">
        <v>4566</v>
      </c>
      <c r="H28" s="628">
        <v>3176</v>
      </c>
      <c r="I28" s="628">
        <v>0</v>
      </c>
      <c r="J28" s="628">
        <v>7182</v>
      </c>
      <c r="K28" s="628">
        <v>473</v>
      </c>
      <c r="L28" s="628">
        <v>171</v>
      </c>
      <c r="M28" s="628">
        <v>892</v>
      </c>
      <c r="N28" s="628">
        <v>1567</v>
      </c>
      <c r="O28" s="628">
        <v>40176</v>
      </c>
      <c r="P28" s="640">
        <v>2526</v>
      </c>
      <c r="Q28" s="602">
        <f t="shared" si="0"/>
        <v>239</v>
      </c>
      <c r="R28" s="648" t="str">
        <f t="shared" si="1"/>
        <v>Tyresö</v>
      </c>
      <c r="S28" s="648">
        <f t="shared" si="2"/>
        <v>2526</v>
      </c>
      <c r="T28" s="647" t="str">
        <f t="shared" ca="1" si="3"/>
        <v>$Q$29</v>
      </c>
      <c r="U28" s="649">
        <v>47019</v>
      </c>
      <c r="V28" s="647">
        <f t="shared" si="4"/>
        <v>118769994</v>
      </c>
    </row>
    <row r="29" spans="1:22" x14ac:dyDescent="0.2">
      <c r="A29" s="595" t="s">
        <v>1145</v>
      </c>
      <c r="B29" s="596" t="s">
        <v>1083</v>
      </c>
      <c r="C29" s="439" t="s">
        <v>378</v>
      </c>
      <c r="D29" s="439" t="s">
        <v>378</v>
      </c>
      <c r="E29" s="628">
        <v>9113</v>
      </c>
      <c r="F29" s="628">
        <v>13104</v>
      </c>
      <c r="G29" s="628">
        <v>3858</v>
      </c>
      <c r="H29" s="628">
        <v>2334</v>
      </c>
      <c r="I29" s="628">
        <v>0</v>
      </c>
      <c r="J29" s="628">
        <v>9116</v>
      </c>
      <c r="K29" s="628">
        <v>374</v>
      </c>
      <c r="L29" s="628">
        <v>171</v>
      </c>
      <c r="M29" s="628">
        <v>1265</v>
      </c>
      <c r="N29" s="628">
        <v>1567</v>
      </c>
      <c r="O29" s="628">
        <v>40902</v>
      </c>
      <c r="P29" s="640">
        <v>3252</v>
      </c>
      <c r="Q29" s="602">
        <f t="shared" si="0"/>
        <v>253</v>
      </c>
      <c r="R29" s="648" t="str">
        <f t="shared" si="1"/>
        <v>Täby</v>
      </c>
      <c r="S29" s="648">
        <f t="shared" si="2"/>
        <v>3252</v>
      </c>
      <c r="T29" s="647" t="str">
        <f t="shared" ca="1" si="3"/>
        <v>$Q$30</v>
      </c>
      <c r="U29" s="649">
        <v>69258</v>
      </c>
      <c r="V29" s="647">
        <f t="shared" si="4"/>
        <v>225227016</v>
      </c>
    </row>
    <row r="30" spans="1:22" x14ac:dyDescent="0.2">
      <c r="A30" s="595" t="s">
        <v>1145</v>
      </c>
      <c r="B30" s="596" t="s">
        <v>1088</v>
      </c>
      <c r="C30" s="439" t="s">
        <v>379</v>
      </c>
      <c r="D30" s="439" t="s">
        <v>379</v>
      </c>
      <c r="E30" s="628">
        <v>8714</v>
      </c>
      <c r="F30" s="628">
        <v>11225</v>
      </c>
      <c r="G30" s="628">
        <v>3734</v>
      </c>
      <c r="H30" s="628">
        <v>3518</v>
      </c>
      <c r="I30" s="628">
        <v>236</v>
      </c>
      <c r="J30" s="628">
        <v>7177</v>
      </c>
      <c r="K30" s="628">
        <v>836</v>
      </c>
      <c r="L30" s="628">
        <v>171</v>
      </c>
      <c r="M30" s="628">
        <v>643</v>
      </c>
      <c r="N30" s="628">
        <v>1567</v>
      </c>
      <c r="O30" s="628">
        <v>37821</v>
      </c>
      <c r="P30" s="640">
        <v>171</v>
      </c>
      <c r="Q30" s="602">
        <f t="shared" si="0"/>
        <v>132</v>
      </c>
      <c r="R30" s="648" t="str">
        <f t="shared" si="1"/>
        <v>Upplands Väsby</v>
      </c>
      <c r="S30" s="648">
        <f t="shared" si="2"/>
        <v>171</v>
      </c>
      <c r="T30" s="647" t="str">
        <f t="shared" ca="1" si="3"/>
        <v>$Q$31</v>
      </c>
      <c r="U30" s="649">
        <v>43672</v>
      </c>
      <c r="V30" s="647">
        <f t="shared" si="4"/>
        <v>7467912</v>
      </c>
    </row>
    <row r="31" spans="1:22" x14ac:dyDescent="0.2">
      <c r="A31" s="595" t="s">
        <v>1145</v>
      </c>
      <c r="B31" s="596" t="s">
        <v>1089</v>
      </c>
      <c r="C31" s="439" t="s">
        <v>380</v>
      </c>
      <c r="D31" s="439" t="s">
        <v>380</v>
      </c>
      <c r="E31" s="628">
        <v>9554</v>
      </c>
      <c r="F31" s="628">
        <v>12188</v>
      </c>
      <c r="G31" s="628">
        <v>4160</v>
      </c>
      <c r="H31" s="628">
        <v>4088</v>
      </c>
      <c r="I31" s="628">
        <v>265</v>
      </c>
      <c r="J31" s="628">
        <v>6744</v>
      </c>
      <c r="K31" s="628">
        <v>1239</v>
      </c>
      <c r="L31" s="628">
        <v>171</v>
      </c>
      <c r="M31" s="628">
        <v>461</v>
      </c>
      <c r="N31" s="628">
        <v>1567</v>
      </c>
      <c r="O31" s="628">
        <v>40437</v>
      </c>
      <c r="P31" s="640">
        <v>2787</v>
      </c>
      <c r="Q31" s="602">
        <f t="shared" si="0"/>
        <v>246</v>
      </c>
      <c r="R31" s="648" t="str">
        <f t="shared" si="1"/>
        <v>Upplands-Bro</v>
      </c>
      <c r="S31" s="648">
        <f t="shared" si="2"/>
        <v>2787</v>
      </c>
      <c r="T31" s="647" t="str">
        <f t="shared" ca="1" si="3"/>
        <v>$Q$32</v>
      </c>
      <c r="U31" s="649">
        <v>26605</v>
      </c>
      <c r="V31" s="647">
        <f t="shared" si="4"/>
        <v>74148135</v>
      </c>
    </row>
    <row r="32" spans="1:22" x14ac:dyDescent="0.2">
      <c r="A32" s="595" t="s">
        <v>1145</v>
      </c>
      <c r="B32" s="596" t="s">
        <v>1095</v>
      </c>
      <c r="C32" s="439" t="s">
        <v>381</v>
      </c>
      <c r="D32" s="439" t="s">
        <v>381</v>
      </c>
      <c r="E32" s="628">
        <v>10000</v>
      </c>
      <c r="F32" s="628">
        <v>13599</v>
      </c>
      <c r="G32" s="628">
        <v>4289</v>
      </c>
      <c r="H32" s="628">
        <v>2522</v>
      </c>
      <c r="I32" s="628">
        <v>0</v>
      </c>
      <c r="J32" s="628">
        <v>6547</v>
      </c>
      <c r="K32" s="628">
        <v>18</v>
      </c>
      <c r="L32" s="628">
        <v>171</v>
      </c>
      <c r="M32" s="628">
        <v>728</v>
      </c>
      <c r="N32" s="628">
        <v>1567</v>
      </c>
      <c r="O32" s="628">
        <v>39441</v>
      </c>
      <c r="P32" s="640">
        <v>1791</v>
      </c>
      <c r="Q32" s="602">
        <f t="shared" si="0"/>
        <v>218</v>
      </c>
      <c r="R32" s="648" t="str">
        <f t="shared" si="1"/>
        <v>Vallentuna</v>
      </c>
      <c r="S32" s="648">
        <f t="shared" si="2"/>
        <v>1791</v>
      </c>
      <c r="T32" s="647" t="str">
        <f t="shared" ca="1" si="3"/>
        <v>$Q$33</v>
      </c>
      <c r="U32" s="649">
        <v>32664</v>
      </c>
      <c r="V32" s="647">
        <f t="shared" si="4"/>
        <v>58501224</v>
      </c>
    </row>
    <row r="33" spans="1:22" x14ac:dyDescent="0.2">
      <c r="A33" s="595" t="s">
        <v>1145</v>
      </c>
      <c r="B33" s="596" t="s">
        <v>1099</v>
      </c>
      <c r="C33" s="439" t="s">
        <v>382</v>
      </c>
      <c r="D33" s="439" t="s">
        <v>382</v>
      </c>
      <c r="E33" s="628">
        <v>8812</v>
      </c>
      <c r="F33" s="628">
        <v>15126</v>
      </c>
      <c r="G33" s="628">
        <v>4250</v>
      </c>
      <c r="H33" s="628">
        <v>2131</v>
      </c>
      <c r="I33" s="628">
        <v>0</v>
      </c>
      <c r="J33" s="628">
        <v>8103</v>
      </c>
      <c r="K33" s="628">
        <v>100</v>
      </c>
      <c r="L33" s="628">
        <v>171</v>
      </c>
      <c r="M33" s="628">
        <v>1125</v>
      </c>
      <c r="N33" s="628">
        <v>1567</v>
      </c>
      <c r="O33" s="628">
        <v>41385</v>
      </c>
      <c r="P33" s="640">
        <v>3735</v>
      </c>
      <c r="Q33" s="602">
        <f t="shared" si="0"/>
        <v>262</v>
      </c>
      <c r="R33" s="648" t="str">
        <f t="shared" si="1"/>
        <v>Vaxholm</v>
      </c>
      <c r="S33" s="648">
        <f t="shared" si="2"/>
        <v>3735</v>
      </c>
      <c r="T33" s="647" t="str">
        <f t="shared" ca="1" si="3"/>
        <v>$Q$34</v>
      </c>
      <c r="U33" s="649">
        <v>11566</v>
      </c>
      <c r="V33" s="647">
        <f t="shared" si="4"/>
        <v>43199010</v>
      </c>
    </row>
    <row r="34" spans="1:22" x14ac:dyDescent="0.2">
      <c r="A34" s="595" t="s">
        <v>1145</v>
      </c>
      <c r="B34" s="596" t="s">
        <v>1109</v>
      </c>
      <c r="C34" s="439" t="s">
        <v>383</v>
      </c>
      <c r="D34" s="439" t="s">
        <v>383</v>
      </c>
      <c r="E34" s="628">
        <v>9246</v>
      </c>
      <c r="F34" s="628">
        <v>14022</v>
      </c>
      <c r="G34" s="628">
        <v>4298</v>
      </c>
      <c r="H34" s="628">
        <v>2817</v>
      </c>
      <c r="I34" s="628">
        <v>0</v>
      </c>
      <c r="J34" s="628">
        <v>6536</v>
      </c>
      <c r="K34" s="628">
        <v>441</v>
      </c>
      <c r="L34" s="628">
        <v>171</v>
      </c>
      <c r="M34" s="628">
        <v>889</v>
      </c>
      <c r="N34" s="628">
        <v>1567</v>
      </c>
      <c r="O34" s="628">
        <v>39987</v>
      </c>
      <c r="P34" s="640">
        <v>2337</v>
      </c>
      <c r="Q34" s="602">
        <f t="shared" si="0"/>
        <v>230</v>
      </c>
      <c r="R34" s="648" t="str">
        <f t="shared" si="1"/>
        <v>Värmdö</v>
      </c>
      <c r="S34" s="648">
        <f t="shared" si="2"/>
        <v>2337</v>
      </c>
      <c r="T34" s="647" t="str">
        <f t="shared" ca="1" si="3"/>
        <v>$Q$35</v>
      </c>
      <c r="U34" s="649">
        <v>41837</v>
      </c>
      <c r="V34" s="647">
        <f t="shared" si="4"/>
        <v>97773069</v>
      </c>
    </row>
    <row r="35" spans="1:22" x14ac:dyDescent="0.2">
      <c r="A35" s="595" t="s">
        <v>1145</v>
      </c>
      <c r="B35" s="596" t="s">
        <v>1134</v>
      </c>
      <c r="C35" s="439" t="s">
        <v>384</v>
      </c>
      <c r="D35" s="439" t="s">
        <v>384</v>
      </c>
      <c r="E35" s="628">
        <v>8969</v>
      </c>
      <c r="F35" s="628">
        <v>13274</v>
      </c>
      <c r="G35" s="628">
        <v>4063</v>
      </c>
      <c r="H35" s="628">
        <v>2680</v>
      </c>
      <c r="I35" s="628">
        <v>0</v>
      </c>
      <c r="J35" s="628">
        <v>7061</v>
      </c>
      <c r="K35" s="628">
        <v>813</v>
      </c>
      <c r="L35" s="628">
        <v>171</v>
      </c>
      <c r="M35" s="628">
        <v>645</v>
      </c>
      <c r="N35" s="628">
        <v>1567</v>
      </c>
      <c r="O35" s="628">
        <v>39243</v>
      </c>
      <c r="P35" s="640">
        <v>1593</v>
      </c>
      <c r="Q35" s="602">
        <f t="shared" si="0"/>
        <v>212</v>
      </c>
      <c r="R35" s="648" t="str">
        <f t="shared" si="1"/>
        <v>Österåker</v>
      </c>
      <c r="S35" s="648">
        <f t="shared" si="2"/>
        <v>1593</v>
      </c>
      <c r="T35" s="647" t="str">
        <f t="shared" ca="1" si="3"/>
        <v>$Q$36</v>
      </c>
      <c r="U35" s="649">
        <v>43163</v>
      </c>
      <c r="V35" s="647">
        <f t="shared" si="4"/>
        <v>68758659</v>
      </c>
    </row>
    <row r="36" spans="1:22" ht="25.5" x14ac:dyDescent="0.2">
      <c r="A36" s="595" t="s">
        <v>1146</v>
      </c>
      <c r="B36" s="596" t="s">
        <v>883</v>
      </c>
      <c r="C36" s="597" t="s">
        <v>386</v>
      </c>
      <c r="D36" s="598" t="s">
        <v>702</v>
      </c>
      <c r="E36" s="628">
        <v>7261</v>
      </c>
      <c r="F36" s="628">
        <v>11037</v>
      </c>
      <c r="G36" s="628">
        <v>4038</v>
      </c>
      <c r="H36" s="628">
        <v>3241</v>
      </c>
      <c r="I36" s="628">
        <v>0</v>
      </c>
      <c r="J36" s="628">
        <v>10442</v>
      </c>
      <c r="K36" s="628">
        <v>0</v>
      </c>
      <c r="L36" s="628">
        <v>75</v>
      </c>
      <c r="M36" s="628">
        <v>-253</v>
      </c>
      <c r="N36" s="628">
        <v>1069</v>
      </c>
      <c r="O36" s="628">
        <v>36910</v>
      </c>
      <c r="P36" s="640">
        <v>-740</v>
      </c>
      <c r="Q36" s="602">
        <f t="shared" si="0"/>
        <v>65</v>
      </c>
      <c r="R36" s="648" t="str">
        <f t="shared" si="1"/>
        <v>Enköping</v>
      </c>
      <c r="S36" s="648">
        <f t="shared" si="2"/>
        <v>-740</v>
      </c>
      <c r="T36" s="647" t="str">
        <f t="shared" ca="1" si="3"/>
        <v>$Q$37</v>
      </c>
      <c r="U36" s="649">
        <v>42753</v>
      </c>
      <c r="V36" s="647">
        <f t="shared" si="4"/>
        <v>-31637220</v>
      </c>
    </row>
    <row r="37" spans="1:22" x14ac:dyDescent="0.2">
      <c r="A37" s="595">
        <v>3</v>
      </c>
      <c r="B37" s="596" t="s">
        <v>916</v>
      </c>
      <c r="C37" s="439" t="s">
        <v>387</v>
      </c>
      <c r="D37" s="439" t="s">
        <v>387</v>
      </c>
      <c r="E37" s="628">
        <v>6519</v>
      </c>
      <c r="F37" s="628">
        <v>10003</v>
      </c>
      <c r="G37" s="628">
        <v>4702</v>
      </c>
      <c r="H37" s="628">
        <v>3516</v>
      </c>
      <c r="I37" s="628">
        <v>0</v>
      </c>
      <c r="J37" s="628">
        <v>12633</v>
      </c>
      <c r="K37" s="628">
        <v>249</v>
      </c>
      <c r="L37" s="628">
        <v>228</v>
      </c>
      <c r="M37" s="628">
        <v>-389</v>
      </c>
      <c r="N37" s="628">
        <v>1069</v>
      </c>
      <c r="O37" s="628">
        <v>38530</v>
      </c>
      <c r="P37" s="640">
        <v>880</v>
      </c>
      <c r="Q37" s="602">
        <f t="shared" si="0"/>
        <v>181</v>
      </c>
      <c r="R37" s="648" t="str">
        <f t="shared" si="1"/>
        <v>Heby</v>
      </c>
      <c r="S37" s="648">
        <f t="shared" si="2"/>
        <v>880</v>
      </c>
      <c r="T37" s="647" t="str">
        <f t="shared" ca="1" si="3"/>
        <v>$Q$38</v>
      </c>
      <c r="U37" s="649">
        <v>13763</v>
      </c>
      <c r="V37" s="647">
        <f t="shared" si="4"/>
        <v>12111440</v>
      </c>
    </row>
    <row r="38" spans="1:22" x14ac:dyDescent="0.2">
      <c r="A38" s="595" t="s">
        <v>1146</v>
      </c>
      <c r="B38" s="596" t="s">
        <v>926</v>
      </c>
      <c r="C38" s="439" t="s">
        <v>388</v>
      </c>
      <c r="D38" s="439" t="s">
        <v>388</v>
      </c>
      <c r="E38" s="628">
        <v>8476</v>
      </c>
      <c r="F38" s="628">
        <v>13237</v>
      </c>
      <c r="G38" s="628">
        <v>4427</v>
      </c>
      <c r="H38" s="628">
        <v>2861</v>
      </c>
      <c r="I38" s="628">
        <v>0</v>
      </c>
      <c r="J38" s="628">
        <v>6354</v>
      </c>
      <c r="K38" s="628">
        <v>0</v>
      </c>
      <c r="L38" s="628">
        <v>75</v>
      </c>
      <c r="M38" s="628">
        <v>36</v>
      </c>
      <c r="N38" s="628">
        <v>1069</v>
      </c>
      <c r="O38" s="628">
        <v>36535</v>
      </c>
      <c r="P38" s="640">
        <v>-1115</v>
      </c>
      <c r="Q38" s="602">
        <f t="shared" si="0"/>
        <v>47</v>
      </c>
      <c r="R38" s="648" t="str">
        <f t="shared" si="1"/>
        <v>Håbo</v>
      </c>
      <c r="S38" s="648">
        <f t="shared" si="2"/>
        <v>-1115</v>
      </c>
      <c r="T38" s="647" t="str">
        <f t="shared" ca="1" si="3"/>
        <v>$Q$39</v>
      </c>
      <c r="U38" s="649">
        <v>20613</v>
      </c>
      <c r="V38" s="647">
        <f t="shared" si="4"/>
        <v>-22983495</v>
      </c>
    </row>
    <row r="39" spans="1:22" x14ac:dyDescent="0.2">
      <c r="A39" s="595" t="s">
        <v>1146</v>
      </c>
      <c r="B39" s="596" t="s">
        <v>951</v>
      </c>
      <c r="C39" s="439" t="s">
        <v>389</v>
      </c>
      <c r="D39" s="439" t="s">
        <v>389</v>
      </c>
      <c r="E39" s="628">
        <v>10519</v>
      </c>
      <c r="F39" s="628">
        <v>15446</v>
      </c>
      <c r="G39" s="628">
        <v>3884</v>
      </c>
      <c r="H39" s="628">
        <v>2353</v>
      </c>
      <c r="I39" s="628">
        <v>0</v>
      </c>
      <c r="J39" s="628">
        <v>5579</v>
      </c>
      <c r="K39" s="628">
        <v>943</v>
      </c>
      <c r="L39" s="628">
        <v>75</v>
      </c>
      <c r="M39" s="628">
        <v>154</v>
      </c>
      <c r="N39" s="628">
        <v>1069</v>
      </c>
      <c r="O39" s="628">
        <v>40022</v>
      </c>
      <c r="P39" s="640">
        <v>2372</v>
      </c>
      <c r="Q39" s="602">
        <f t="shared" si="0"/>
        <v>234</v>
      </c>
      <c r="R39" s="648" t="str">
        <f t="shared" si="1"/>
        <v>Knivsta</v>
      </c>
      <c r="S39" s="648">
        <f t="shared" si="2"/>
        <v>2372</v>
      </c>
      <c r="T39" s="647" t="str">
        <f t="shared" ca="1" si="3"/>
        <v>$Q$40</v>
      </c>
      <c r="U39" s="649">
        <v>17240</v>
      </c>
      <c r="V39" s="647">
        <f t="shared" si="4"/>
        <v>40893280</v>
      </c>
    </row>
    <row r="40" spans="1:22" x14ac:dyDescent="0.2">
      <c r="A40" s="595" t="s">
        <v>1146</v>
      </c>
      <c r="B40" s="596" t="s">
        <v>1070</v>
      </c>
      <c r="C40" s="439" t="s">
        <v>390</v>
      </c>
      <c r="D40" s="439" t="s">
        <v>390</v>
      </c>
      <c r="E40" s="628">
        <v>6479</v>
      </c>
      <c r="F40" s="628">
        <v>10192</v>
      </c>
      <c r="G40" s="628">
        <v>4348</v>
      </c>
      <c r="H40" s="628">
        <v>4141</v>
      </c>
      <c r="I40" s="628">
        <v>31</v>
      </c>
      <c r="J40" s="628">
        <v>12602</v>
      </c>
      <c r="K40" s="628">
        <v>115</v>
      </c>
      <c r="L40" s="628">
        <v>98</v>
      </c>
      <c r="M40" s="628">
        <v>-389</v>
      </c>
      <c r="N40" s="628">
        <v>1069</v>
      </c>
      <c r="O40" s="628">
        <v>38686</v>
      </c>
      <c r="P40" s="640">
        <v>1036</v>
      </c>
      <c r="Q40" s="602">
        <f t="shared" si="0"/>
        <v>189</v>
      </c>
      <c r="R40" s="648" t="str">
        <f t="shared" si="1"/>
        <v>Tierp</v>
      </c>
      <c r="S40" s="648">
        <f t="shared" si="2"/>
        <v>1036</v>
      </c>
      <c r="T40" s="647" t="str">
        <f t="shared" ca="1" si="3"/>
        <v>$Q$41</v>
      </c>
      <c r="U40" s="649">
        <v>20717</v>
      </c>
      <c r="V40" s="647">
        <f t="shared" si="4"/>
        <v>21462812</v>
      </c>
    </row>
    <row r="41" spans="1:22" x14ac:dyDescent="0.2">
      <c r="A41" s="595" t="s">
        <v>1146</v>
      </c>
      <c r="B41" s="596" t="s">
        <v>1090</v>
      </c>
      <c r="C41" s="439" t="s">
        <v>385</v>
      </c>
      <c r="D41" s="439" t="s">
        <v>385</v>
      </c>
      <c r="E41" s="628">
        <v>7674</v>
      </c>
      <c r="F41" s="628">
        <v>9819</v>
      </c>
      <c r="G41" s="628">
        <v>3277</v>
      </c>
      <c r="H41" s="628">
        <v>4210</v>
      </c>
      <c r="I41" s="628">
        <v>94</v>
      </c>
      <c r="J41" s="628">
        <v>8115</v>
      </c>
      <c r="K41" s="628">
        <v>286</v>
      </c>
      <c r="L41" s="628">
        <v>139</v>
      </c>
      <c r="M41" s="628">
        <v>-67</v>
      </c>
      <c r="N41" s="628">
        <v>1069</v>
      </c>
      <c r="O41" s="628">
        <v>34616</v>
      </c>
      <c r="P41" s="640">
        <v>-3034</v>
      </c>
      <c r="Q41" s="602">
        <f t="shared" si="0"/>
        <v>7</v>
      </c>
      <c r="R41" s="648" t="str">
        <f t="shared" si="1"/>
        <v>Uppsala</v>
      </c>
      <c r="S41" s="648">
        <f t="shared" si="2"/>
        <v>-3034</v>
      </c>
      <c r="T41" s="647" t="str">
        <f t="shared" ca="1" si="3"/>
        <v>$Q$42</v>
      </c>
      <c r="U41" s="649">
        <v>213891</v>
      </c>
      <c r="V41" s="647">
        <f t="shared" si="4"/>
        <v>-648945294</v>
      </c>
    </row>
    <row r="42" spans="1:22" x14ac:dyDescent="0.2">
      <c r="A42" s="595" t="s">
        <v>1146</v>
      </c>
      <c r="B42" s="596" t="s">
        <v>1125</v>
      </c>
      <c r="C42" s="439" t="s">
        <v>391</v>
      </c>
      <c r="D42" s="439" t="s">
        <v>391</v>
      </c>
      <c r="E42" s="628">
        <v>7224</v>
      </c>
      <c r="F42" s="628">
        <v>10228</v>
      </c>
      <c r="G42" s="628">
        <v>4103</v>
      </c>
      <c r="H42" s="628">
        <v>3437</v>
      </c>
      <c r="I42" s="628">
        <v>0</v>
      </c>
      <c r="J42" s="628">
        <v>12300</v>
      </c>
      <c r="K42" s="628">
        <v>0</v>
      </c>
      <c r="L42" s="628">
        <v>98</v>
      </c>
      <c r="M42" s="628">
        <v>-389</v>
      </c>
      <c r="N42" s="628">
        <v>1069</v>
      </c>
      <c r="O42" s="628">
        <v>38070</v>
      </c>
      <c r="P42" s="640">
        <v>420</v>
      </c>
      <c r="Q42" s="602">
        <f t="shared" si="0"/>
        <v>150</v>
      </c>
      <c r="R42" s="648" t="str">
        <f t="shared" si="1"/>
        <v>Älvkarleby</v>
      </c>
      <c r="S42" s="648">
        <f t="shared" si="2"/>
        <v>420</v>
      </c>
      <c r="T42" s="647" t="str">
        <f t="shared" ca="1" si="3"/>
        <v>$Q$43</v>
      </c>
      <c r="U42" s="649">
        <v>9372</v>
      </c>
      <c r="V42" s="647">
        <f t="shared" si="4"/>
        <v>3936240</v>
      </c>
    </row>
    <row r="43" spans="1:22" x14ac:dyDescent="0.2">
      <c r="A43" s="595" t="s">
        <v>1146</v>
      </c>
      <c r="B43" s="596" t="s">
        <v>1135</v>
      </c>
      <c r="C43" s="439" t="s">
        <v>392</v>
      </c>
      <c r="D43" s="439" t="s">
        <v>392</v>
      </c>
      <c r="E43" s="628">
        <v>6394</v>
      </c>
      <c r="F43" s="628">
        <v>9713</v>
      </c>
      <c r="G43" s="628">
        <v>4263</v>
      </c>
      <c r="H43" s="628">
        <v>2606</v>
      </c>
      <c r="I43" s="628">
        <v>0</v>
      </c>
      <c r="J43" s="628">
        <v>12903</v>
      </c>
      <c r="K43" s="628">
        <v>142</v>
      </c>
      <c r="L43" s="628">
        <v>75</v>
      </c>
      <c r="M43" s="628">
        <v>-389</v>
      </c>
      <c r="N43" s="628">
        <v>1069</v>
      </c>
      <c r="O43" s="628">
        <v>36776</v>
      </c>
      <c r="P43" s="640">
        <v>-874</v>
      </c>
      <c r="Q43" s="602">
        <f t="shared" si="0"/>
        <v>55</v>
      </c>
      <c r="R43" s="648" t="str">
        <f t="shared" si="1"/>
        <v>Östhammar</v>
      </c>
      <c r="S43" s="648">
        <f t="shared" si="2"/>
        <v>-874</v>
      </c>
      <c r="T43" s="647" t="str">
        <f t="shared" ca="1" si="3"/>
        <v>$Q$44</v>
      </c>
      <c r="U43" s="649">
        <v>21775</v>
      </c>
      <c r="V43" s="647">
        <f t="shared" si="4"/>
        <v>-19031350</v>
      </c>
    </row>
    <row r="44" spans="1:22" ht="25.5" x14ac:dyDescent="0.2">
      <c r="A44" s="595" t="s">
        <v>1147</v>
      </c>
      <c r="B44" s="596" t="s">
        <v>884</v>
      </c>
      <c r="C44" s="597" t="s">
        <v>394</v>
      </c>
      <c r="D44" s="598" t="s">
        <v>703</v>
      </c>
      <c r="E44" s="628">
        <v>7922</v>
      </c>
      <c r="F44" s="628">
        <v>10951</v>
      </c>
      <c r="G44" s="628">
        <v>4070</v>
      </c>
      <c r="H44" s="628">
        <v>5628</v>
      </c>
      <c r="I44" s="628">
        <v>282</v>
      </c>
      <c r="J44" s="628">
        <v>10214</v>
      </c>
      <c r="K44" s="628">
        <v>61</v>
      </c>
      <c r="L44" s="628">
        <v>83</v>
      </c>
      <c r="M44" s="628">
        <v>-389</v>
      </c>
      <c r="N44" s="628">
        <v>880</v>
      </c>
      <c r="O44" s="628">
        <v>39702</v>
      </c>
      <c r="P44" s="640">
        <v>2052</v>
      </c>
      <c r="Q44" s="602">
        <f t="shared" si="0"/>
        <v>226</v>
      </c>
      <c r="R44" s="648" t="str">
        <f t="shared" si="1"/>
        <v>Eskilstuna</v>
      </c>
      <c r="S44" s="648">
        <f t="shared" si="2"/>
        <v>2052</v>
      </c>
      <c r="T44" s="647" t="str">
        <f t="shared" ca="1" si="3"/>
        <v>$Q$45</v>
      </c>
      <c r="U44" s="649">
        <v>103295</v>
      </c>
      <c r="V44" s="647">
        <f t="shared" si="4"/>
        <v>211961340</v>
      </c>
    </row>
    <row r="45" spans="1:22" x14ac:dyDescent="0.2">
      <c r="A45" s="595" t="s">
        <v>1147</v>
      </c>
      <c r="B45" s="596" t="s">
        <v>893</v>
      </c>
      <c r="C45" s="439" t="s">
        <v>395</v>
      </c>
      <c r="D45" s="439" t="s">
        <v>395</v>
      </c>
      <c r="E45" s="628">
        <v>6409</v>
      </c>
      <c r="F45" s="628">
        <v>10957</v>
      </c>
      <c r="G45" s="628">
        <v>4760</v>
      </c>
      <c r="H45" s="628">
        <v>3961</v>
      </c>
      <c r="I45" s="628">
        <v>252</v>
      </c>
      <c r="J45" s="628">
        <v>12795</v>
      </c>
      <c r="K45" s="628">
        <v>41</v>
      </c>
      <c r="L45" s="628">
        <v>19</v>
      </c>
      <c r="M45" s="628">
        <v>-389</v>
      </c>
      <c r="N45" s="628">
        <v>605</v>
      </c>
      <c r="O45" s="628">
        <v>39410</v>
      </c>
      <c r="P45" s="640">
        <v>1760</v>
      </c>
      <c r="Q45" s="602">
        <f t="shared" si="0"/>
        <v>216</v>
      </c>
      <c r="R45" s="648" t="str">
        <f t="shared" si="1"/>
        <v>Flen</v>
      </c>
      <c r="S45" s="648">
        <f t="shared" si="2"/>
        <v>1760</v>
      </c>
      <c r="T45" s="647" t="str">
        <f t="shared" ca="1" si="3"/>
        <v>$Q$46</v>
      </c>
      <c r="U45" s="649">
        <v>16692</v>
      </c>
      <c r="V45" s="647">
        <f t="shared" si="4"/>
        <v>29377920</v>
      </c>
    </row>
    <row r="46" spans="1:22" x14ac:dyDescent="0.2">
      <c r="A46" s="595" t="s">
        <v>1147</v>
      </c>
      <c r="B46" s="596" t="s">
        <v>898</v>
      </c>
      <c r="C46" s="439" t="s">
        <v>396</v>
      </c>
      <c r="D46" s="439" t="s">
        <v>396</v>
      </c>
      <c r="E46" s="628">
        <v>7811</v>
      </c>
      <c r="F46" s="628">
        <v>11619</v>
      </c>
      <c r="G46" s="628">
        <v>3539</v>
      </c>
      <c r="H46" s="628">
        <v>3086</v>
      </c>
      <c r="I46" s="628">
        <v>0</v>
      </c>
      <c r="J46" s="628">
        <v>10140</v>
      </c>
      <c r="K46" s="628">
        <v>91</v>
      </c>
      <c r="L46" s="628">
        <v>-3</v>
      </c>
      <c r="M46" s="628">
        <v>-389</v>
      </c>
      <c r="N46" s="628">
        <v>1120</v>
      </c>
      <c r="O46" s="628">
        <v>37014</v>
      </c>
      <c r="P46" s="640">
        <v>-636</v>
      </c>
      <c r="Q46" s="602">
        <f t="shared" si="0"/>
        <v>72</v>
      </c>
      <c r="R46" s="648" t="str">
        <f t="shared" si="1"/>
        <v>Gnesta</v>
      </c>
      <c r="S46" s="648">
        <f t="shared" si="2"/>
        <v>-636</v>
      </c>
      <c r="T46" s="647" t="str">
        <f t="shared" ca="1" si="3"/>
        <v>$Q$47</v>
      </c>
      <c r="U46" s="649">
        <v>10838</v>
      </c>
      <c r="V46" s="647">
        <f t="shared" si="4"/>
        <v>-6892968</v>
      </c>
    </row>
    <row r="47" spans="1:22" x14ac:dyDescent="0.2">
      <c r="A47" s="595" t="s">
        <v>1147</v>
      </c>
      <c r="B47" s="596" t="s">
        <v>946</v>
      </c>
      <c r="C47" s="439" t="s">
        <v>397</v>
      </c>
      <c r="D47" s="439" t="s">
        <v>397</v>
      </c>
      <c r="E47" s="628">
        <v>7193</v>
      </c>
      <c r="F47" s="628">
        <v>11032</v>
      </c>
      <c r="G47" s="628">
        <v>4220</v>
      </c>
      <c r="H47" s="628">
        <v>4777</v>
      </c>
      <c r="I47" s="628">
        <v>220</v>
      </c>
      <c r="J47" s="628">
        <v>12448</v>
      </c>
      <c r="K47" s="628">
        <v>11</v>
      </c>
      <c r="L47" s="628">
        <v>19</v>
      </c>
      <c r="M47" s="628">
        <v>-389</v>
      </c>
      <c r="N47" s="628">
        <v>596</v>
      </c>
      <c r="O47" s="628">
        <v>40127</v>
      </c>
      <c r="P47" s="640">
        <v>2477</v>
      </c>
      <c r="Q47" s="602">
        <f t="shared" si="0"/>
        <v>238</v>
      </c>
      <c r="R47" s="648" t="str">
        <f t="shared" si="1"/>
        <v>Katrineholm</v>
      </c>
      <c r="S47" s="648">
        <f t="shared" si="2"/>
        <v>2477</v>
      </c>
      <c r="T47" s="647" t="str">
        <f t="shared" ca="1" si="3"/>
        <v>$Q$48</v>
      </c>
      <c r="U47" s="649">
        <v>33611</v>
      </c>
      <c r="V47" s="647">
        <f t="shared" si="4"/>
        <v>83254447</v>
      </c>
    </row>
    <row r="48" spans="1:22" x14ac:dyDescent="0.2">
      <c r="A48" s="595" t="s">
        <v>1147</v>
      </c>
      <c r="B48" s="596" t="s">
        <v>1009</v>
      </c>
      <c r="C48" s="439" t="s">
        <v>398</v>
      </c>
      <c r="D48" s="439" t="s">
        <v>398</v>
      </c>
      <c r="E48" s="628">
        <v>7278</v>
      </c>
      <c r="F48" s="628">
        <v>10653</v>
      </c>
      <c r="G48" s="628">
        <v>3805</v>
      </c>
      <c r="H48" s="628">
        <v>3724</v>
      </c>
      <c r="I48" s="628">
        <v>52</v>
      </c>
      <c r="J48" s="628">
        <v>12049</v>
      </c>
      <c r="K48" s="628">
        <v>7</v>
      </c>
      <c r="L48" s="628">
        <v>-3</v>
      </c>
      <c r="M48" s="628">
        <v>-389</v>
      </c>
      <c r="N48" s="628">
        <v>1123</v>
      </c>
      <c r="O48" s="628">
        <v>38299</v>
      </c>
      <c r="P48" s="640">
        <v>649</v>
      </c>
      <c r="Q48" s="602">
        <f t="shared" si="0"/>
        <v>166</v>
      </c>
      <c r="R48" s="648" t="str">
        <f t="shared" si="1"/>
        <v>Nyköping</v>
      </c>
      <c r="S48" s="648">
        <f t="shared" si="2"/>
        <v>649</v>
      </c>
      <c r="T48" s="647" t="str">
        <f t="shared" ca="1" si="3"/>
        <v>$Q$49</v>
      </c>
      <c r="U48" s="649">
        <v>54833</v>
      </c>
      <c r="V48" s="647">
        <f t="shared" si="4"/>
        <v>35586617</v>
      </c>
    </row>
    <row r="49" spans="1:22" x14ac:dyDescent="0.2">
      <c r="A49" s="595" t="s">
        <v>1147</v>
      </c>
      <c r="B49" s="596" t="s">
        <v>1019</v>
      </c>
      <c r="C49" s="439" t="s">
        <v>399</v>
      </c>
      <c r="D49" s="439" t="s">
        <v>399</v>
      </c>
      <c r="E49" s="628">
        <v>6391</v>
      </c>
      <c r="F49" s="628">
        <v>8679</v>
      </c>
      <c r="G49" s="628">
        <v>3486</v>
      </c>
      <c r="H49" s="628">
        <v>3401</v>
      </c>
      <c r="I49" s="628">
        <v>0</v>
      </c>
      <c r="J49" s="628">
        <v>13616</v>
      </c>
      <c r="K49" s="628">
        <v>27</v>
      </c>
      <c r="L49" s="628">
        <v>-3</v>
      </c>
      <c r="M49" s="628">
        <v>-389</v>
      </c>
      <c r="N49" s="628">
        <v>208</v>
      </c>
      <c r="O49" s="628">
        <v>35416</v>
      </c>
      <c r="P49" s="640">
        <v>-2234</v>
      </c>
      <c r="Q49" s="602">
        <f t="shared" si="0"/>
        <v>13</v>
      </c>
      <c r="R49" s="648" t="str">
        <f t="shared" si="1"/>
        <v>Oxelösund</v>
      </c>
      <c r="S49" s="648">
        <f t="shared" si="2"/>
        <v>-2234</v>
      </c>
      <c r="T49" s="647" t="str">
        <f t="shared" ca="1" si="3"/>
        <v>$Q$50</v>
      </c>
      <c r="U49" s="649">
        <v>11847</v>
      </c>
      <c r="V49" s="647">
        <f t="shared" si="4"/>
        <v>-26466198</v>
      </c>
    </row>
    <row r="50" spans="1:22" x14ac:dyDescent="0.2">
      <c r="A50" s="595" t="s">
        <v>1147</v>
      </c>
      <c r="B50" s="596" t="s">
        <v>1050</v>
      </c>
      <c r="C50" s="439" t="s">
        <v>400</v>
      </c>
      <c r="D50" s="439" t="s">
        <v>400</v>
      </c>
      <c r="E50" s="628">
        <v>7327</v>
      </c>
      <c r="F50" s="628">
        <v>11925</v>
      </c>
      <c r="G50" s="628">
        <v>4148</v>
      </c>
      <c r="H50" s="628">
        <v>3364</v>
      </c>
      <c r="I50" s="628">
        <v>0</v>
      </c>
      <c r="J50" s="628">
        <v>10141</v>
      </c>
      <c r="K50" s="628">
        <v>21</v>
      </c>
      <c r="L50" s="628">
        <v>19</v>
      </c>
      <c r="M50" s="628">
        <v>-305</v>
      </c>
      <c r="N50" s="628">
        <v>844</v>
      </c>
      <c r="O50" s="628">
        <v>37484</v>
      </c>
      <c r="P50" s="640">
        <v>-166</v>
      </c>
      <c r="Q50" s="602">
        <f t="shared" si="0"/>
        <v>107</v>
      </c>
      <c r="R50" s="648" t="str">
        <f t="shared" si="1"/>
        <v>Strängnäs</v>
      </c>
      <c r="S50" s="648">
        <f t="shared" si="2"/>
        <v>-166</v>
      </c>
      <c r="T50" s="647" t="str">
        <f t="shared" ca="1" si="3"/>
        <v>$Q$51</v>
      </c>
      <c r="U50" s="649">
        <v>34527</v>
      </c>
      <c r="V50" s="647">
        <f t="shared" si="4"/>
        <v>-5731482</v>
      </c>
    </row>
    <row r="51" spans="1:22" x14ac:dyDescent="0.2">
      <c r="A51" s="595" t="s">
        <v>1147</v>
      </c>
      <c r="B51" s="596" t="s">
        <v>1081</v>
      </c>
      <c r="C51" s="439" t="s">
        <v>401</v>
      </c>
      <c r="D51" s="439" t="s">
        <v>401</v>
      </c>
      <c r="E51" s="628">
        <v>7350</v>
      </c>
      <c r="F51" s="628">
        <v>11182</v>
      </c>
      <c r="G51" s="628">
        <v>4266</v>
      </c>
      <c r="H51" s="628">
        <v>2506</v>
      </c>
      <c r="I51" s="628">
        <v>0</v>
      </c>
      <c r="J51" s="628">
        <v>9326</v>
      </c>
      <c r="K51" s="628">
        <v>768</v>
      </c>
      <c r="L51" s="628">
        <v>-3</v>
      </c>
      <c r="M51" s="628">
        <v>-126</v>
      </c>
      <c r="N51" s="628">
        <v>718</v>
      </c>
      <c r="O51" s="628">
        <v>35987</v>
      </c>
      <c r="P51" s="640">
        <v>-1663</v>
      </c>
      <c r="Q51" s="602">
        <f t="shared" si="0"/>
        <v>28</v>
      </c>
      <c r="R51" s="648" t="str">
        <f t="shared" si="1"/>
        <v>Trosa</v>
      </c>
      <c r="S51" s="648">
        <f t="shared" si="2"/>
        <v>-1663</v>
      </c>
      <c r="T51" s="647" t="str">
        <f t="shared" ca="1" si="3"/>
        <v>$Q$52</v>
      </c>
      <c r="U51" s="649">
        <v>12371</v>
      </c>
      <c r="V51" s="647">
        <f t="shared" si="4"/>
        <v>-20572973</v>
      </c>
    </row>
    <row r="52" spans="1:22" x14ac:dyDescent="0.2">
      <c r="A52" s="595" t="s">
        <v>1147</v>
      </c>
      <c r="B52" s="596" t="s">
        <v>1105</v>
      </c>
      <c r="C52" s="439" t="s">
        <v>402</v>
      </c>
      <c r="D52" s="439" t="s">
        <v>402</v>
      </c>
      <c r="E52" s="628">
        <v>6179</v>
      </c>
      <c r="F52" s="628">
        <v>11157</v>
      </c>
      <c r="G52" s="628">
        <v>4366</v>
      </c>
      <c r="H52" s="628">
        <v>3640</v>
      </c>
      <c r="I52" s="628">
        <v>0</v>
      </c>
      <c r="J52" s="628">
        <v>12575</v>
      </c>
      <c r="K52" s="628">
        <v>236</v>
      </c>
      <c r="L52" s="628">
        <v>19</v>
      </c>
      <c r="M52" s="628">
        <v>-389</v>
      </c>
      <c r="N52" s="628">
        <v>976</v>
      </c>
      <c r="O52" s="628">
        <v>38759</v>
      </c>
      <c r="P52" s="640">
        <v>1109</v>
      </c>
      <c r="Q52" s="602">
        <f t="shared" si="0"/>
        <v>193</v>
      </c>
      <c r="R52" s="648" t="str">
        <f t="shared" si="1"/>
        <v>Vingåker</v>
      </c>
      <c r="S52" s="648">
        <f t="shared" si="2"/>
        <v>1109</v>
      </c>
      <c r="T52" s="647" t="str">
        <f t="shared" ca="1" si="3"/>
        <v>$Q$53</v>
      </c>
      <c r="U52" s="649">
        <v>9072</v>
      </c>
      <c r="V52" s="647">
        <f t="shared" si="4"/>
        <v>10060848</v>
      </c>
    </row>
    <row r="53" spans="1:22" ht="25.5" x14ac:dyDescent="0.2">
      <c r="A53" s="595" t="s">
        <v>1148</v>
      </c>
      <c r="B53" s="596" t="s">
        <v>870</v>
      </c>
      <c r="C53" s="597" t="s">
        <v>404</v>
      </c>
      <c r="D53" s="598" t="s">
        <v>704</v>
      </c>
      <c r="E53" s="628">
        <v>7198</v>
      </c>
      <c r="F53" s="628">
        <v>9209</v>
      </c>
      <c r="G53" s="628">
        <v>4649</v>
      </c>
      <c r="H53" s="628">
        <v>3183</v>
      </c>
      <c r="I53" s="628">
        <v>0</v>
      </c>
      <c r="J53" s="628">
        <v>11958</v>
      </c>
      <c r="K53" s="628">
        <v>294</v>
      </c>
      <c r="L53" s="628">
        <v>683</v>
      </c>
      <c r="M53" s="628">
        <v>-389</v>
      </c>
      <c r="N53" s="628">
        <v>799</v>
      </c>
      <c r="O53" s="628">
        <v>37584</v>
      </c>
      <c r="P53" s="640">
        <v>-66</v>
      </c>
      <c r="Q53" s="602">
        <f t="shared" si="0"/>
        <v>115</v>
      </c>
      <c r="R53" s="648" t="str">
        <f t="shared" si="1"/>
        <v>Boxholm</v>
      </c>
      <c r="S53" s="648">
        <f t="shared" si="2"/>
        <v>-66</v>
      </c>
      <c r="T53" s="647" t="str">
        <f t="shared" ca="1" si="3"/>
        <v>$Q$54</v>
      </c>
      <c r="U53" s="649">
        <v>5351</v>
      </c>
      <c r="V53" s="647">
        <f t="shared" si="4"/>
        <v>-353166</v>
      </c>
    </row>
    <row r="54" spans="1:22" x14ac:dyDescent="0.2">
      <c r="A54" s="595" t="s">
        <v>1148</v>
      </c>
      <c r="B54" s="596" t="s">
        <v>892</v>
      </c>
      <c r="C54" s="439" t="s">
        <v>405</v>
      </c>
      <c r="D54" s="439" t="s">
        <v>405</v>
      </c>
      <c r="E54" s="628">
        <v>6863</v>
      </c>
      <c r="F54" s="628">
        <v>10051</v>
      </c>
      <c r="G54" s="628">
        <v>3900</v>
      </c>
      <c r="H54" s="628">
        <v>4148</v>
      </c>
      <c r="I54" s="628">
        <v>0</v>
      </c>
      <c r="J54" s="628">
        <v>12491</v>
      </c>
      <c r="K54" s="628">
        <v>116</v>
      </c>
      <c r="L54" s="628">
        <v>-51</v>
      </c>
      <c r="M54" s="628">
        <v>-389</v>
      </c>
      <c r="N54" s="628">
        <v>799</v>
      </c>
      <c r="O54" s="628">
        <v>37928</v>
      </c>
      <c r="P54" s="640">
        <v>278</v>
      </c>
      <c r="Q54" s="602">
        <f t="shared" si="0"/>
        <v>141</v>
      </c>
      <c r="R54" s="648" t="str">
        <f t="shared" si="1"/>
        <v>Finspång</v>
      </c>
      <c r="S54" s="648">
        <f t="shared" si="2"/>
        <v>278</v>
      </c>
      <c r="T54" s="647" t="str">
        <f t="shared" ca="1" si="3"/>
        <v>$Q$55</v>
      </c>
      <c r="U54" s="649">
        <v>21404</v>
      </c>
      <c r="V54" s="647">
        <f t="shared" si="4"/>
        <v>5950312</v>
      </c>
    </row>
    <row r="55" spans="1:22" x14ac:dyDescent="0.2">
      <c r="A55" s="595" t="s">
        <v>1148</v>
      </c>
      <c r="B55" s="596" t="s">
        <v>948</v>
      </c>
      <c r="C55" s="439" t="s">
        <v>406</v>
      </c>
      <c r="D55" s="439" t="s">
        <v>406</v>
      </c>
      <c r="E55" s="628">
        <v>6518</v>
      </c>
      <c r="F55" s="628">
        <v>11456</v>
      </c>
      <c r="G55" s="628">
        <v>4271</v>
      </c>
      <c r="H55" s="628">
        <v>3216</v>
      </c>
      <c r="I55" s="628">
        <v>0</v>
      </c>
      <c r="J55" s="628">
        <v>12778</v>
      </c>
      <c r="K55" s="628">
        <v>72</v>
      </c>
      <c r="L55" s="628">
        <v>683</v>
      </c>
      <c r="M55" s="628">
        <v>-389</v>
      </c>
      <c r="N55" s="628">
        <v>799</v>
      </c>
      <c r="O55" s="628">
        <v>39404</v>
      </c>
      <c r="P55" s="640">
        <v>1754</v>
      </c>
      <c r="Q55" s="602">
        <f t="shared" si="0"/>
        <v>215</v>
      </c>
      <c r="R55" s="648" t="str">
        <f t="shared" si="1"/>
        <v>Kinda</v>
      </c>
      <c r="S55" s="648">
        <f t="shared" si="2"/>
        <v>1754</v>
      </c>
      <c r="T55" s="647" t="str">
        <f t="shared" ca="1" si="3"/>
        <v>$Q$56</v>
      </c>
      <c r="U55" s="649">
        <v>9882</v>
      </c>
      <c r="V55" s="647">
        <f t="shared" si="4"/>
        <v>17333028</v>
      </c>
    </row>
    <row r="56" spans="1:22" x14ac:dyDescent="0.2">
      <c r="A56" s="595" t="s">
        <v>1148</v>
      </c>
      <c r="B56" s="596" t="s">
        <v>973</v>
      </c>
      <c r="C56" s="439" t="s">
        <v>407</v>
      </c>
      <c r="D56" s="439" t="s">
        <v>407</v>
      </c>
      <c r="E56" s="628">
        <v>7686</v>
      </c>
      <c r="F56" s="628">
        <v>10091</v>
      </c>
      <c r="G56" s="628">
        <v>3548</v>
      </c>
      <c r="H56" s="628">
        <v>4370</v>
      </c>
      <c r="I56" s="628">
        <v>178</v>
      </c>
      <c r="J56" s="628">
        <v>9283</v>
      </c>
      <c r="K56" s="628">
        <v>0</v>
      </c>
      <c r="L56" s="628">
        <v>13</v>
      </c>
      <c r="M56" s="628">
        <v>-232</v>
      </c>
      <c r="N56" s="628">
        <v>799</v>
      </c>
      <c r="O56" s="628">
        <v>35736</v>
      </c>
      <c r="P56" s="640">
        <v>-1914</v>
      </c>
      <c r="Q56" s="602">
        <f t="shared" si="0"/>
        <v>20</v>
      </c>
      <c r="R56" s="648" t="str">
        <f t="shared" si="1"/>
        <v>Linköping</v>
      </c>
      <c r="S56" s="648">
        <f t="shared" si="2"/>
        <v>-1914</v>
      </c>
      <c r="T56" s="647" t="str">
        <f t="shared" ca="1" si="3"/>
        <v>$Q$57</v>
      </c>
      <c r="U56" s="649">
        <v>155539</v>
      </c>
      <c r="V56" s="647">
        <f t="shared" si="4"/>
        <v>-297701646</v>
      </c>
    </row>
    <row r="57" spans="1:22" x14ac:dyDescent="0.2">
      <c r="A57" s="595" t="s">
        <v>1148</v>
      </c>
      <c r="B57" s="596" t="s">
        <v>990</v>
      </c>
      <c r="C57" s="439" t="s">
        <v>408</v>
      </c>
      <c r="D57" s="439" t="s">
        <v>408</v>
      </c>
      <c r="E57" s="628">
        <v>7192</v>
      </c>
      <c r="F57" s="628">
        <v>10609</v>
      </c>
      <c r="G57" s="628">
        <v>4071</v>
      </c>
      <c r="H57" s="628">
        <v>3799</v>
      </c>
      <c r="I57" s="628">
        <v>0</v>
      </c>
      <c r="J57" s="628">
        <v>11345</v>
      </c>
      <c r="K57" s="628">
        <v>20</v>
      </c>
      <c r="L57" s="628">
        <v>-28</v>
      </c>
      <c r="M57" s="628">
        <v>-389</v>
      </c>
      <c r="N57" s="628">
        <v>799</v>
      </c>
      <c r="O57" s="628">
        <v>37418</v>
      </c>
      <c r="P57" s="640">
        <v>-232</v>
      </c>
      <c r="Q57" s="602">
        <f t="shared" si="0"/>
        <v>102</v>
      </c>
      <c r="R57" s="648" t="str">
        <f t="shared" si="1"/>
        <v>Mjölby</v>
      </c>
      <c r="S57" s="648">
        <f t="shared" si="2"/>
        <v>-232</v>
      </c>
      <c r="T57" s="647" t="str">
        <f t="shared" ca="1" si="3"/>
        <v>$Q$58</v>
      </c>
      <c r="U57" s="649">
        <v>26649</v>
      </c>
      <c r="V57" s="647">
        <f t="shared" si="4"/>
        <v>-6182568</v>
      </c>
    </row>
    <row r="58" spans="1:22" x14ac:dyDescent="0.2">
      <c r="A58" s="595" t="s">
        <v>1148</v>
      </c>
      <c r="B58" s="596" t="s">
        <v>992</v>
      </c>
      <c r="C58" s="439" t="s">
        <v>409</v>
      </c>
      <c r="D58" s="439" t="s">
        <v>409</v>
      </c>
      <c r="E58" s="628">
        <v>6801</v>
      </c>
      <c r="F58" s="628">
        <v>10629</v>
      </c>
      <c r="G58" s="628">
        <v>3817</v>
      </c>
      <c r="H58" s="628">
        <v>3741</v>
      </c>
      <c r="I58" s="628">
        <v>0</v>
      </c>
      <c r="J58" s="628">
        <v>11542</v>
      </c>
      <c r="K58" s="628">
        <v>27</v>
      </c>
      <c r="L58" s="628">
        <v>-51</v>
      </c>
      <c r="M58" s="628">
        <v>-389</v>
      </c>
      <c r="N58" s="628">
        <v>799</v>
      </c>
      <c r="O58" s="628">
        <v>36916</v>
      </c>
      <c r="P58" s="640">
        <v>-734</v>
      </c>
      <c r="Q58" s="602">
        <f t="shared" si="0"/>
        <v>67</v>
      </c>
      <c r="R58" s="648" t="str">
        <f t="shared" si="1"/>
        <v>Motala</v>
      </c>
      <c r="S58" s="648">
        <f t="shared" si="2"/>
        <v>-734</v>
      </c>
      <c r="T58" s="647" t="str">
        <f t="shared" ca="1" si="3"/>
        <v>$Q$59</v>
      </c>
      <c r="U58" s="649">
        <v>43235</v>
      </c>
      <c r="V58" s="647">
        <f t="shared" si="4"/>
        <v>-31734490</v>
      </c>
    </row>
    <row r="59" spans="1:22" x14ac:dyDescent="0.2">
      <c r="A59" s="595" t="s">
        <v>1148</v>
      </c>
      <c r="B59" s="596" t="s">
        <v>1004</v>
      </c>
      <c r="C59" s="439" t="s">
        <v>410</v>
      </c>
      <c r="D59" s="439" t="s">
        <v>410</v>
      </c>
      <c r="E59" s="628">
        <v>7911</v>
      </c>
      <c r="F59" s="628">
        <v>10509</v>
      </c>
      <c r="G59" s="628">
        <v>3944</v>
      </c>
      <c r="H59" s="628">
        <v>5395</v>
      </c>
      <c r="I59" s="628">
        <v>215</v>
      </c>
      <c r="J59" s="628">
        <v>9923</v>
      </c>
      <c r="K59" s="628">
        <v>7</v>
      </c>
      <c r="L59" s="628">
        <v>13</v>
      </c>
      <c r="M59" s="628">
        <v>-389</v>
      </c>
      <c r="N59" s="628">
        <v>799</v>
      </c>
      <c r="O59" s="628">
        <v>38327</v>
      </c>
      <c r="P59" s="640">
        <v>677</v>
      </c>
      <c r="Q59" s="602">
        <f t="shared" si="0"/>
        <v>168</v>
      </c>
      <c r="R59" s="648" t="str">
        <f t="shared" si="1"/>
        <v>Norrköping</v>
      </c>
      <c r="S59" s="648">
        <f t="shared" si="2"/>
        <v>677</v>
      </c>
      <c r="T59" s="647" t="str">
        <f t="shared" ca="1" si="3"/>
        <v>$Q$60</v>
      </c>
      <c r="U59" s="649">
        <v>138817</v>
      </c>
      <c r="V59" s="647">
        <f t="shared" si="4"/>
        <v>93979109</v>
      </c>
    </row>
    <row r="60" spans="1:22" x14ac:dyDescent="0.2">
      <c r="A60" s="595" t="s">
        <v>1148</v>
      </c>
      <c r="B60" s="596" t="s">
        <v>1064</v>
      </c>
      <c r="C60" s="439" t="s">
        <v>411</v>
      </c>
      <c r="D60" s="439" t="s">
        <v>411</v>
      </c>
      <c r="E60" s="628">
        <v>7790</v>
      </c>
      <c r="F60" s="628">
        <v>10852</v>
      </c>
      <c r="G60" s="628">
        <v>4234</v>
      </c>
      <c r="H60" s="628">
        <v>2799</v>
      </c>
      <c r="I60" s="628">
        <v>0</v>
      </c>
      <c r="J60" s="628">
        <v>10870</v>
      </c>
      <c r="K60" s="628">
        <v>202</v>
      </c>
      <c r="L60" s="628">
        <v>-51</v>
      </c>
      <c r="M60" s="628">
        <v>-389</v>
      </c>
      <c r="N60" s="628">
        <v>799</v>
      </c>
      <c r="O60" s="628">
        <v>37106</v>
      </c>
      <c r="P60" s="640">
        <v>-544</v>
      </c>
      <c r="Q60" s="602">
        <f t="shared" si="0"/>
        <v>81</v>
      </c>
      <c r="R60" s="648" t="str">
        <f t="shared" si="1"/>
        <v>Söderköping</v>
      </c>
      <c r="S60" s="648">
        <f t="shared" si="2"/>
        <v>-544</v>
      </c>
      <c r="T60" s="647" t="str">
        <f t="shared" ca="1" si="3"/>
        <v>$Q$61</v>
      </c>
      <c r="U60" s="649">
        <v>14397</v>
      </c>
      <c r="V60" s="647">
        <f t="shared" si="4"/>
        <v>-7831968</v>
      </c>
    </row>
    <row r="61" spans="1:22" x14ac:dyDescent="0.2">
      <c r="A61" s="595" t="s">
        <v>1148</v>
      </c>
      <c r="B61" s="596" t="s">
        <v>1092</v>
      </c>
      <c r="C61" s="439" t="s">
        <v>412</v>
      </c>
      <c r="D61" s="439" t="s">
        <v>412</v>
      </c>
      <c r="E61" s="628">
        <v>5356</v>
      </c>
      <c r="F61" s="628">
        <v>8416</v>
      </c>
      <c r="G61" s="628">
        <v>4162</v>
      </c>
      <c r="H61" s="628">
        <v>3002</v>
      </c>
      <c r="I61" s="628">
        <v>0</v>
      </c>
      <c r="J61" s="628">
        <v>16589</v>
      </c>
      <c r="K61" s="628">
        <v>287</v>
      </c>
      <c r="L61" s="628">
        <v>489</v>
      </c>
      <c r="M61" s="628">
        <v>-389</v>
      </c>
      <c r="N61" s="628">
        <v>799</v>
      </c>
      <c r="O61" s="628">
        <v>38711</v>
      </c>
      <c r="P61" s="640">
        <v>1061</v>
      </c>
      <c r="Q61" s="602">
        <f t="shared" si="0"/>
        <v>191</v>
      </c>
      <c r="R61" s="648" t="str">
        <f t="shared" si="1"/>
        <v>Vadstena</v>
      </c>
      <c r="S61" s="648">
        <f t="shared" si="2"/>
        <v>1061</v>
      </c>
      <c r="T61" s="647" t="str">
        <f t="shared" ca="1" si="3"/>
        <v>$Q$62</v>
      </c>
      <c r="U61" s="649">
        <v>7348</v>
      </c>
      <c r="V61" s="647">
        <f t="shared" si="4"/>
        <v>7796228</v>
      </c>
    </row>
    <row r="62" spans="1:22" x14ac:dyDescent="0.2">
      <c r="A62" s="595" t="s">
        <v>1148</v>
      </c>
      <c r="B62" s="596" t="s">
        <v>1094</v>
      </c>
      <c r="C62" s="439" t="s">
        <v>413</v>
      </c>
      <c r="D62" s="439" t="s">
        <v>413</v>
      </c>
      <c r="E62" s="628">
        <v>5090</v>
      </c>
      <c r="F62" s="628">
        <v>9146</v>
      </c>
      <c r="G62" s="628">
        <v>4165</v>
      </c>
      <c r="H62" s="628">
        <v>2545</v>
      </c>
      <c r="I62" s="628">
        <v>0</v>
      </c>
      <c r="J62" s="628">
        <v>14736</v>
      </c>
      <c r="K62" s="628">
        <v>389</v>
      </c>
      <c r="L62" s="628">
        <v>660</v>
      </c>
      <c r="M62" s="628">
        <v>-389</v>
      </c>
      <c r="N62" s="628">
        <v>799</v>
      </c>
      <c r="O62" s="628">
        <v>37141</v>
      </c>
      <c r="P62" s="640">
        <v>-509</v>
      </c>
      <c r="Q62" s="602">
        <f t="shared" si="0"/>
        <v>84</v>
      </c>
      <c r="R62" s="648" t="str">
        <f t="shared" si="1"/>
        <v>Valdemarsvik</v>
      </c>
      <c r="S62" s="648">
        <f t="shared" si="2"/>
        <v>-509</v>
      </c>
      <c r="T62" s="647" t="str">
        <f t="shared" ca="1" si="3"/>
        <v>$Q$63</v>
      </c>
      <c r="U62" s="649">
        <v>7756</v>
      </c>
      <c r="V62" s="647">
        <f t="shared" si="4"/>
        <v>-3947804</v>
      </c>
    </row>
    <row r="63" spans="1:22" x14ac:dyDescent="0.2">
      <c r="A63" s="595" t="s">
        <v>1148</v>
      </c>
      <c r="B63" s="596" t="s">
        <v>1114</v>
      </c>
      <c r="C63" s="439" t="s">
        <v>414</v>
      </c>
      <c r="D63" s="439" t="s">
        <v>414</v>
      </c>
      <c r="E63" s="628">
        <v>6214</v>
      </c>
      <c r="F63" s="628">
        <v>11097</v>
      </c>
      <c r="G63" s="628">
        <v>4253</v>
      </c>
      <c r="H63" s="628">
        <v>2781</v>
      </c>
      <c r="I63" s="628">
        <v>9</v>
      </c>
      <c r="J63" s="628">
        <v>14354</v>
      </c>
      <c r="K63" s="628">
        <v>419</v>
      </c>
      <c r="L63" s="628">
        <v>1622</v>
      </c>
      <c r="M63" s="628">
        <v>-389</v>
      </c>
      <c r="N63" s="628">
        <v>799</v>
      </c>
      <c r="O63" s="628">
        <v>41159</v>
      </c>
      <c r="P63" s="640">
        <v>3509</v>
      </c>
      <c r="Q63" s="602">
        <f t="shared" si="0"/>
        <v>257</v>
      </c>
      <c r="R63" s="648" t="str">
        <f t="shared" si="1"/>
        <v>Ydre</v>
      </c>
      <c r="S63" s="648">
        <f t="shared" si="2"/>
        <v>3509</v>
      </c>
      <c r="T63" s="647" t="str">
        <f t="shared" ca="1" si="3"/>
        <v>$Q$64</v>
      </c>
      <c r="U63" s="649">
        <v>3665</v>
      </c>
      <c r="V63" s="647">
        <f t="shared" si="4"/>
        <v>12860485</v>
      </c>
    </row>
    <row r="64" spans="1:22" x14ac:dyDescent="0.2">
      <c r="A64" s="595" t="s">
        <v>1148</v>
      </c>
      <c r="B64" s="596" t="s">
        <v>1122</v>
      </c>
      <c r="C64" s="439" t="s">
        <v>415</v>
      </c>
      <c r="D64" s="439" t="s">
        <v>415</v>
      </c>
      <c r="E64" s="628">
        <v>5936</v>
      </c>
      <c r="F64" s="628">
        <v>10652</v>
      </c>
      <c r="G64" s="628">
        <v>4781</v>
      </c>
      <c r="H64" s="628">
        <v>3441</v>
      </c>
      <c r="I64" s="628">
        <v>0</v>
      </c>
      <c r="J64" s="628">
        <v>12446</v>
      </c>
      <c r="K64" s="628">
        <v>124</v>
      </c>
      <c r="L64" s="628">
        <v>-28</v>
      </c>
      <c r="M64" s="628">
        <v>-389</v>
      </c>
      <c r="N64" s="628">
        <v>799</v>
      </c>
      <c r="O64" s="628">
        <v>37762</v>
      </c>
      <c r="P64" s="640">
        <v>112</v>
      </c>
      <c r="Q64" s="602">
        <f t="shared" si="0"/>
        <v>126</v>
      </c>
      <c r="R64" s="648" t="str">
        <f t="shared" si="1"/>
        <v>Åtvidaberg</v>
      </c>
      <c r="S64" s="648">
        <f t="shared" si="2"/>
        <v>112</v>
      </c>
      <c r="T64" s="647" t="str">
        <f t="shared" ca="1" si="3"/>
        <v>$Q$65</v>
      </c>
      <c r="U64" s="649">
        <v>11624</v>
      </c>
      <c r="V64" s="647">
        <f t="shared" si="4"/>
        <v>1301888</v>
      </c>
    </row>
    <row r="65" spans="1:22" x14ac:dyDescent="0.2">
      <c r="A65" s="595" t="s">
        <v>1148</v>
      </c>
      <c r="B65" s="596" t="s">
        <v>1129</v>
      </c>
      <c r="C65" s="439" t="s">
        <v>416</v>
      </c>
      <c r="D65" s="439" t="s">
        <v>416</v>
      </c>
      <c r="E65" s="628">
        <v>5918</v>
      </c>
      <c r="F65" s="628">
        <v>10227</v>
      </c>
      <c r="G65" s="628">
        <v>4552</v>
      </c>
      <c r="H65" s="628">
        <v>3380</v>
      </c>
      <c r="I65" s="628">
        <v>0</v>
      </c>
      <c r="J65" s="628">
        <v>13650</v>
      </c>
      <c r="K65" s="628">
        <v>439</v>
      </c>
      <c r="L65" s="628">
        <v>660</v>
      </c>
      <c r="M65" s="628">
        <v>-389</v>
      </c>
      <c r="N65" s="628">
        <v>799</v>
      </c>
      <c r="O65" s="628">
        <v>39236</v>
      </c>
      <c r="P65" s="640">
        <v>1586</v>
      </c>
      <c r="Q65" s="602">
        <f t="shared" si="0"/>
        <v>211</v>
      </c>
      <c r="R65" s="648" t="str">
        <f t="shared" si="1"/>
        <v>Ödeshög</v>
      </c>
      <c r="S65" s="648">
        <f t="shared" si="2"/>
        <v>1586</v>
      </c>
      <c r="T65" s="647" t="str">
        <f t="shared" ca="1" si="3"/>
        <v>$Q$66</v>
      </c>
      <c r="U65" s="649">
        <v>5306</v>
      </c>
      <c r="V65" s="647">
        <f t="shared" si="4"/>
        <v>8415316</v>
      </c>
    </row>
    <row r="66" spans="1:22" ht="25.5" x14ac:dyDescent="0.2">
      <c r="A66" s="595" t="s">
        <v>1149</v>
      </c>
      <c r="B66" s="596" t="s">
        <v>852</v>
      </c>
      <c r="C66" s="597" t="s">
        <v>418</v>
      </c>
      <c r="D66" s="598" t="s">
        <v>705</v>
      </c>
      <c r="E66" s="628">
        <v>6833</v>
      </c>
      <c r="F66" s="628">
        <v>10136</v>
      </c>
      <c r="G66" s="628">
        <v>4518</v>
      </c>
      <c r="H66" s="628">
        <v>2859</v>
      </c>
      <c r="I66" s="628">
        <v>44</v>
      </c>
      <c r="J66" s="628">
        <v>11304</v>
      </c>
      <c r="K66" s="628">
        <v>194</v>
      </c>
      <c r="L66" s="628">
        <v>675</v>
      </c>
      <c r="M66" s="628">
        <v>-389</v>
      </c>
      <c r="N66" s="628">
        <v>639</v>
      </c>
      <c r="O66" s="628">
        <v>36813</v>
      </c>
      <c r="P66" s="640">
        <v>-837</v>
      </c>
      <c r="Q66" s="602">
        <f t="shared" si="0"/>
        <v>57</v>
      </c>
      <c r="R66" s="648" t="str">
        <f t="shared" si="1"/>
        <v>Aneby</v>
      </c>
      <c r="S66" s="648">
        <f t="shared" si="2"/>
        <v>-837</v>
      </c>
      <c r="T66" s="647" t="str">
        <f t="shared" ca="1" si="3"/>
        <v>$Q$67</v>
      </c>
      <c r="U66" s="649">
        <v>6621</v>
      </c>
      <c r="V66" s="647">
        <f t="shared" si="4"/>
        <v>-5541777</v>
      </c>
    </row>
    <row r="67" spans="1:22" x14ac:dyDescent="0.2">
      <c r="A67" s="595" t="s">
        <v>1149</v>
      </c>
      <c r="B67" s="596" t="s">
        <v>881</v>
      </c>
      <c r="C67" s="439" t="s">
        <v>419</v>
      </c>
      <c r="D67" s="439" t="s">
        <v>419</v>
      </c>
      <c r="E67" s="628">
        <v>6388</v>
      </c>
      <c r="F67" s="628">
        <v>10077</v>
      </c>
      <c r="G67" s="628">
        <v>3438</v>
      </c>
      <c r="H67" s="628">
        <v>3015</v>
      </c>
      <c r="I67" s="628">
        <v>0</v>
      </c>
      <c r="J67" s="628">
        <v>13575</v>
      </c>
      <c r="K67" s="628">
        <v>42</v>
      </c>
      <c r="L67" s="628">
        <v>-11</v>
      </c>
      <c r="M67" s="628">
        <v>-389</v>
      </c>
      <c r="N67" s="628">
        <v>639</v>
      </c>
      <c r="O67" s="628">
        <v>36774</v>
      </c>
      <c r="P67" s="640">
        <v>-876</v>
      </c>
      <c r="Q67" s="602">
        <f t="shared" si="0"/>
        <v>54</v>
      </c>
      <c r="R67" s="648" t="str">
        <f t="shared" si="1"/>
        <v>Eksjö</v>
      </c>
      <c r="S67" s="648">
        <f t="shared" si="2"/>
        <v>-876</v>
      </c>
      <c r="T67" s="647" t="str">
        <f t="shared" ca="1" si="3"/>
        <v>$Q$68</v>
      </c>
      <c r="U67" s="649">
        <v>17100</v>
      </c>
      <c r="V67" s="647">
        <f t="shared" si="4"/>
        <v>-14979600</v>
      </c>
    </row>
    <row r="68" spans="1:22" x14ac:dyDescent="0.2">
      <c r="A68" s="595" t="s">
        <v>1149</v>
      </c>
      <c r="B68" s="596" t="s">
        <v>897</v>
      </c>
      <c r="C68" s="439" t="s">
        <v>420</v>
      </c>
      <c r="D68" s="439" t="s">
        <v>420</v>
      </c>
      <c r="E68" s="628">
        <v>7179</v>
      </c>
      <c r="F68" s="628">
        <v>11771</v>
      </c>
      <c r="G68" s="628">
        <v>4583</v>
      </c>
      <c r="H68" s="628">
        <v>3350</v>
      </c>
      <c r="I68" s="628">
        <v>199</v>
      </c>
      <c r="J68" s="628">
        <v>10452</v>
      </c>
      <c r="K68" s="628">
        <v>48</v>
      </c>
      <c r="L68" s="628">
        <v>-11</v>
      </c>
      <c r="M68" s="628">
        <v>-389</v>
      </c>
      <c r="N68" s="628">
        <v>639</v>
      </c>
      <c r="O68" s="628">
        <v>37821</v>
      </c>
      <c r="P68" s="640">
        <v>171</v>
      </c>
      <c r="Q68" s="602">
        <f t="shared" si="0"/>
        <v>132</v>
      </c>
      <c r="R68" s="648" t="str">
        <f t="shared" si="1"/>
        <v>Gislaved</v>
      </c>
      <c r="S68" s="648">
        <f t="shared" si="2"/>
        <v>171</v>
      </c>
      <c r="T68" s="647" t="str">
        <f t="shared" ca="1" si="3"/>
        <v>$Q$69</v>
      </c>
      <c r="U68" s="649">
        <v>29435</v>
      </c>
      <c r="V68" s="647">
        <f t="shared" si="4"/>
        <v>5033385</v>
      </c>
    </row>
    <row r="69" spans="1:22" x14ac:dyDescent="0.2">
      <c r="A69" s="595" t="s">
        <v>1149</v>
      </c>
      <c r="B69" s="596" t="s">
        <v>899</v>
      </c>
      <c r="C69" s="439" t="s">
        <v>421</v>
      </c>
      <c r="D69" s="439" t="s">
        <v>421</v>
      </c>
      <c r="E69" s="628">
        <v>7009</v>
      </c>
      <c r="F69" s="628">
        <v>12127</v>
      </c>
      <c r="G69" s="628">
        <v>4721</v>
      </c>
      <c r="H69" s="628">
        <v>3148</v>
      </c>
      <c r="I69" s="628">
        <v>313</v>
      </c>
      <c r="J69" s="628">
        <v>9806</v>
      </c>
      <c r="K69" s="628">
        <v>87</v>
      </c>
      <c r="L69" s="628">
        <v>-11</v>
      </c>
      <c r="M69" s="628">
        <v>-389</v>
      </c>
      <c r="N69" s="628">
        <v>639</v>
      </c>
      <c r="O69" s="628">
        <v>37450</v>
      </c>
      <c r="P69" s="640">
        <v>-200</v>
      </c>
      <c r="Q69" s="602">
        <f t="shared" si="0"/>
        <v>103</v>
      </c>
      <c r="R69" s="648" t="str">
        <f t="shared" si="1"/>
        <v>Gnosjö</v>
      </c>
      <c r="S69" s="648">
        <f t="shared" si="2"/>
        <v>-200</v>
      </c>
      <c r="T69" s="647" t="str">
        <f t="shared" ca="1" si="3"/>
        <v>$Q$70</v>
      </c>
      <c r="U69" s="649">
        <v>9609</v>
      </c>
      <c r="V69" s="647">
        <f t="shared" si="4"/>
        <v>-1921800</v>
      </c>
    </row>
    <row r="70" spans="1:22" x14ac:dyDescent="0.2">
      <c r="A70" s="595" t="s">
        <v>1149</v>
      </c>
      <c r="B70" s="596" t="s">
        <v>908</v>
      </c>
      <c r="C70" s="439" t="s">
        <v>422</v>
      </c>
      <c r="D70" s="439" t="s">
        <v>422</v>
      </c>
      <c r="E70" s="628">
        <v>10814</v>
      </c>
      <c r="F70" s="628">
        <v>14008</v>
      </c>
      <c r="G70" s="628">
        <v>4221</v>
      </c>
      <c r="H70" s="628">
        <v>2123</v>
      </c>
      <c r="I70" s="628">
        <v>0</v>
      </c>
      <c r="J70" s="628">
        <v>6688</v>
      </c>
      <c r="K70" s="628">
        <v>103</v>
      </c>
      <c r="L70" s="628">
        <v>-59</v>
      </c>
      <c r="M70" s="628">
        <v>-389</v>
      </c>
      <c r="N70" s="628">
        <v>639</v>
      </c>
      <c r="O70" s="628">
        <v>38148</v>
      </c>
      <c r="P70" s="640">
        <v>498</v>
      </c>
      <c r="Q70" s="602">
        <f t="shared" si="0"/>
        <v>159</v>
      </c>
      <c r="R70" s="648" t="str">
        <f t="shared" si="1"/>
        <v>Habo</v>
      </c>
      <c r="S70" s="648">
        <f t="shared" si="2"/>
        <v>498</v>
      </c>
      <c r="T70" s="647" t="str">
        <f t="shared" ca="1" si="3"/>
        <v>$Q$71</v>
      </c>
      <c r="U70" s="649">
        <v>11576</v>
      </c>
      <c r="V70" s="647">
        <f t="shared" si="4"/>
        <v>5764848</v>
      </c>
    </row>
    <row r="71" spans="1:22" x14ac:dyDescent="0.2">
      <c r="A71" s="595" t="s">
        <v>1149</v>
      </c>
      <c r="B71" s="596" t="s">
        <v>938</v>
      </c>
      <c r="C71" s="439" t="s">
        <v>423</v>
      </c>
      <c r="D71" s="439" t="s">
        <v>423</v>
      </c>
      <c r="E71" s="628">
        <v>7975</v>
      </c>
      <c r="F71" s="628">
        <v>10313</v>
      </c>
      <c r="G71" s="628">
        <v>3690</v>
      </c>
      <c r="H71" s="628">
        <v>3722</v>
      </c>
      <c r="I71" s="628">
        <v>141</v>
      </c>
      <c r="J71" s="628">
        <v>9960</v>
      </c>
      <c r="K71" s="628">
        <v>5</v>
      </c>
      <c r="L71" s="628">
        <v>5</v>
      </c>
      <c r="M71" s="628">
        <v>-389</v>
      </c>
      <c r="N71" s="628">
        <v>639</v>
      </c>
      <c r="O71" s="628">
        <v>36061</v>
      </c>
      <c r="P71" s="640">
        <v>-1589</v>
      </c>
      <c r="Q71" s="602">
        <f t="shared" si="0"/>
        <v>31</v>
      </c>
      <c r="R71" s="648" t="str">
        <f t="shared" si="1"/>
        <v>Jönköping</v>
      </c>
      <c r="S71" s="648">
        <f t="shared" si="2"/>
        <v>-1589</v>
      </c>
      <c r="T71" s="647" t="str">
        <f t="shared" ca="1" si="3"/>
        <v>$Q$72</v>
      </c>
      <c r="U71" s="649">
        <v>135103</v>
      </c>
      <c r="V71" s="647">
        <f t="shared" si="4"/>
        <v>-214678667</v>
      </c>
    </row>
    <row r="72" spans="1:22" x14ac:dyDescent="0.2">
      <c r="A72" s="595" t="s">
        <v>1149</v>
      </c>
      <c r="B72" s="596" t="s">
        <v>993</v>
      </c>
      <c r="C72" s="439" t="s">
        <v>424</v>
      </c>
      <c r="D72" s="439" t="s">
        <v>424</v>
      </c>
      <c r="E72" s="628">
        <v>8084</v>
      </c>
      <c r="F72" s="628">
        <v>11576</v>
      </c>
      <c r="G72" s="628">
        <v>4276</v>
      </c>
      <c r="H72" s="628">
        <v>2842</v>
      </c>
      <c r="I72" s="628">
        <v>0</v>
      </c>
      <c r="J72" s="628">
        <v>10425</v>
      </c>
      <c r="K72" s="628">
        <v>47</v>
      </c>
      <c r="L72" s="628">
        <v>504</v>
      </c>
      <c r="M72" s="628">
        <v>-389</v>
      </c>
      <c r="N72" s="628">
        <v>639</v>
      </c>
      <c r="O72" s="628">
        <v>38004</v>
      </c>
      <c r="P72" s="640">
        <v>354</v>
      </c>
      <c r="Q72" s="602">
        <f t="shared" si="0"/>
        <v>146</v>
      </c>
      <c r="R72" s="648" t="str">
        <f t="shared" si="1"/>
        <v>Mullsjö</v>
      </c>
      <c r="S72" s="648">
        <f t="shared" si="2"/>
        <v>354</v>
      </c>
      <c r="T72" s="647" t="str">
        <f t="shared" ca="1" si="3"/>
        <v>$Q$73</v>
      </c>
      <c r="U72" s="649">
        <v>7237</v>
      </c>
      <c r="V72" s="647">
        <f t="shared" si="4"/>
        <v>2561898</v>
      </c>
    </row>
    <row r="73" spans="1:22" x14ac:dyDescent="0.2">
      <c r="A73" s="595" t="s">
        <v>1149</v>
      </c>
      <c r="B73" s="596" t="s">
        <v>1011</v>
      </c>
      <c r="C73" s="439" t="s">
        <v>425</v>
      </c>
      <c r="D73" s="439" t="s">
        <v>425</v>
      </c>
      <c r="E73" s="628">
        <v>7451</v>
      </c>
      <c r="F73" s="628">
        <v>11134</v>
      </c>
      <c r="G73" s="628">
        <v>4178</v>
      </c>
      <c r="H73" s="628">
        <v>3908</v>
      </c>
      <c r="I73" s="628">
        <v>141</v>
      </c>
      <c r="J73" s="628">
        <v>11965</v>
      </c>
      <c r="K73" s="628">
        <v>33</v>
      </c>
      <c r="L73" s="628">
        <v>-11</v>
      </c>
      <c r="M73" s="628">
        <v>-389</v>
      </c>
      <c r="N73" s="628">
        <v>639</v>
      </c>
      <c r="O73" s="628">
        <v>39049</v>
      </c>
      <c r="P73" s="640">
        <v>1399</v>
      </c>
      <c r="Q73" s="602">
        <f t="shared" si="0"/>
        <v>205</v>
      </c>
      <c r="R73" s="648" t="str">
        <f t="shared" si="1"/>
        <v>Nässjö</v>
      </c>
      <c r="S73" s="648">
        <f t="shared" si="2"/>
        <v>1399</v>
      </c>
      <c r="T73" s="647" t="str">
        <f t="shared" ca="1" si="3"/>
        <v>$Q$74</v>
      </c>
      <c r="U73" s="649">
        <v>30711</v>
      </c>
      <c r="V73" s="647">
        <f t="shared" si="4"/>
        <v>42964689</v>
      </c>
    </row>
    <row r="74" spans="1:22" x14ac:dyDescent="0.2">
      <c r="A74" s="595" t="s">
        <v>1149</v>
      </c>
      <c r="B74" s="596" t="s">
        <v>1062</v>
      </c>
      <c r="C74" s="439" t="s">
        <v>426</v>
      </c>
      <c r="D74" s="439" t="s">
        <v>426</v>
      </c>
      <c r="E74" s="628">
        <v>7360</v>
      </c>
      <c r="F74" s="628">
        <v>11619</v>
      </c>
      <c r="G74" s="628">
        <v>4795</v>
      </c>
      <c r="H74" s="628">
        <v>3134</v>
      </c>
      <c r="I74" s="628">
        <v>113</v>
      </c>
      <c r="J74" s="628">
        <v>12822</v>
      </c>
      <c r="K74" s="628">
        <v>39</v>
      </c>
      <c r="L74" s="628">
        <v>-11</v>
      </c>
      <c r="M74" s="628">
        <v>-389</v>
      </c>
      <c r="N74" s="628">
        <v>639</v>
      </c>
      <c r="O74" s="628">
        <v>40121</v>
      </c>
      <c r="P74" s="640">
        <v>2471</v>
      </c>
      <c r="Q74" s="602">
        <f t="shared" si="0"/>
        <v>237</v>
      </c>
      <c r="R74" s="648" t="str">
        <f t="shared" si="1"/>
        <v>Sävsjö</v>
      </c>
      <c r="S74" s="648">
        <f t="shared" si="2"/>
        <v>2471</v>
      </c>
      <c r="T74" s="647" t="str">
        <f t="shared" ca="1" si="3"/>
        <v>$Q$75</v>
      </c>
      <c r="U74" s="649">
        <v>11338</v>
      </c>
      <c r="V74" s="647">
        <f t="shared" si="4"/>
        <v>28016198</v>
      </c>
    </row>
    <row r="75" spans="1:22" x14ac:dyDescent="0.2">
      <c r="A75" s="595" t="s">
        <v>1149</v>
      </c>
      <c r="B75" s="596" t="s">
        <v>1078</v>
      </c>
      <c r="C75" s="439" t="s">
        <v>427</v>
      </c>
      <c r="D75" s="439" t="s">
        <v>427</v>
      </c>
      <c r="E75" s="628">
        <v>6804</v>
      </c>
      <c r="F75" s="628">
        <v>10859</v>
      </c>
      <c r="G75" s="628">
        <v>4049</v>
      </c>
      <c r="H75" s="628">
        <v>3994</v>
      </c>
      <c r="I75" s="628">
        <v>0</v>
      </c>
      <c r="J75" s="628">
        <v>13127</v>
      </c>
      <c r="K75" s="628">
        <v>0</v>
      </c>
      <c r="L75" s="628">
        <v>-11</v>
      </c>
      <c r="M75" s="628">
        <v>-389</v>
      </c>
      <c r="N75" s="628">
        <v>639</v>
      </c>
      <c r="O75" s="628">
        <v>39072</v>
      </c>
      <c r="P75" s="640">
        <v>1422</v>
      </c>
      <c r="Q75" s="602">
        <f t="shared" ref="Q75:Q138" si="5">RANK(P75,$P$10:$P$299,1)</f>
        <v>208</v>
      </c>
      <c r="R75" s="648" t="str">
        <f t="shared" ref="R75:R138" si="6">C75</f>
        <v>Tranås</v>
      </c>
      <c r="S75" s="648">
        <f t="shared" ref="S75:S138" si="7">P75</f>
        <v>1422</v>
      </c>
      <c r="T75" s="647" t="str">
        <f t="shared" ref="T75:T138" ca="1" si="8">CELL("adress",Q76)</f>
        <v>$Q$76</v>
      </c>
      <c r="U75" s="649">
        <v>18718</v>
      </c>
      <c r="V75" s="647">
        <f t="shared" ref="V75:V138" si="9">U75*P75</f>
        <v>26616996</v>
      </c>
    </row>
    <row r="76" spans="1:22" x14ac:dyDescent="0.2">
      <c r="A76" s="595" t="s">
        <v>1149</v>
      </c>
      <c r="B76" s="596" t="s">
        <v>1093</v>
      </c>
      <c r="C76" s="439" t="s">
        <v>428</v>
      </c>
      <c r="D76" s="439" t="s">
        <v>428</v>
      </c>
      <c r="E76" s="628">
        <v>8162</v>
      </c>
      <c r="F76" s="628">
        <v>11918</v>
      </c>
      <c r="G76" s="628">
        <v>4418</v>
      </c>
      <c r="H76" s="628">
        <v>2670</v>
      </c>
      <c r="I76" s="628">
        <v>51</v>
      </c>
      <c r="J76" s="628">
        <v>10370</v>
      </c>
      <c r="K76" s="628">
        <v>2</v>
      </c>
      <c r="L76" s="628">
        <v>-11</v>
      </c>
      <c r="M76" s="628">
        <v>-389</v>
      </c>
      <c r="N76" s="628">
        <v>639</v>
      </c>
      <c r="O76" s="628">
        <v>37830</v>
      </c>
      <c r="P76" s="640">
        <v>180</v>
      </c>
      <c r="Q76" s="602">
        <f t="shared" si="5"/>
        <v>134</v>
      </c>
      <c r="R76" s="648" t="str">
        <f t="shared" si="6"/>
        <v>Vaggeryd</v>
      </c>
      <c r="S76" s="648">
        <f t="shared" si="7"/>
        <v>180</v>
      </c>
      <c r="T76" s="647" t="str">
        <f t="shared" ca="1" si="8"/>
        <v>$Q$77</v>
      </c>
      <c r="U76" s="649">
        <v>13540</v>
      </c>
      <c r="V76" s="647">
        <f t="shared" si="9"/>
        <v>2437200</v>
      </c>
    </row>
    <row r="77" spans="1:22" x14ac:dyDescent="0.2">
      <c r="A77" s="595" t="s">
        <v>1149</v>
      </c>
      <c r="B77" s="596" t="s">
        <v>1101</v>
      </c>
      <c r="C77" s="439" t="s">
        <v>429</v>
      </c>
      <c r="D77" s="439" t="s">
        <v>429</v>
      </c>
      <c r="E77" s="628">
        <v>7162</v>
      </c>
      <c r="F77" s="628">
        <v>10816</v>
      </c>
      <c r="G77" s="628">
        <v>4431</v>
      </c>
      <c r="H77" s="628">
        <v>2957</v>
      </c>
      <c r="I77" s="628">
        <v>43</v>
      </c>
      <c r="J77" s="628">
        <v>12367</v>
      </c>
      <c r="K77" s="628">
        <v>93</v>
      </c>
      <c r="L77" s="628">
        <v>-11</v>
      </c>
      <c r="M77" s="628">
        <v>-389</v>
      </c>
      <c r="N77" s="628">
        <v>639</v>
      </c>
      <c r="O77" s="628">
        <v>38108</v>
      </c>
      <c r="P77" s="640">
        <v>458</v>
      </c>
      <c r="Q77" s="602">
        <f t="shared" si="5"/>
        <v>155</v>
      </c>
      <c r="R77" s="648" t="str">
        <f t="shared" si="6"/>
        <v>Vetlanda</v>
      </c>
      <c r="S77" s="648">
        <f t="shared" si="7"/>
        <v>458</v>
      </c>
      <c r="T77" s="647" t="str">
        <f t="shared" ca="1" si="8"/>
        <v>$Q$78</v>
      </c>
      <c r="U77" s="649">
        <v>27174</v>
      </c>
      <c r="V77" s="647">
        <f t="shared" si="9"/>
        <v>12445692</v>
      </c>
    </row>
    <row r="78" spans="1:22" x14ac:dyDescent="0.2">
      <c r="A78" s="595" t="s">
        <v>1149</v>
      </c>
      <c r="B78" s="596" t="s">
        <v>1110</v>
      </c>
      <c r="C78" s="439" t="s">
        <v>430</v>
      </c>
      <c r="D78" s="439" t="s">
        <v>430</v>
      </c>
      <c r="E78" s="628">
        <v>7094</v>
      </c>
      <c r="F78" s="628">
        <v>11080</v>
      </c>
      <c r="G78" s="628">
        <v>3776</v>
      </c>
      <c r="H78" s="628">
        <v>3243</v>
      </c>
      <c r="I78" s="628">
        <v>115</v>
      </c>
      <c r="J78" s="628">
        <v>11241</v>
      </c>
      <c r="K78" s="628">
        <v>36</v>
      </c>
      <c r="L78" s="628">
        <v>-11</v>
      </c>
      <c r="M78" s="628">
        <v>-389</v>
      </c>
      <c r="N78" s="628">
        <v>639</v>
      </c>
      <c r="O78" s="628">
        <v>36824</v>
      </c>
      <c r="P78" s="640">
        <v>-826</v>
      </c>
      <c r="Q78" s="602">
        <f t="shared" si="5"/>
        <v>59</v>
      </c>
      <c r="R78" s="648" t="str">
        <f t="shared" si="6"/>
        <v>Värnamo</v>
      </c>
      <c r="S78" s="648">
        <f t="shared" si="7"/>
        <v>-826</v>
      </c>
      <c r="T78" s="647" t="str">
        <f t="shared" ca="1" si="8"/>
        <v>$Q$79</v>
      </c>
      <c r="U78" s="649">
        <v>33840</v>
      </c>
      <c r="V78" s="647">
        <f t="shared" si="9"/>
        <v>-27951840</v>
      </c>
    </row>
    <row r="79" spans="1:22" ht="25.5" x14ac:dyDescent="0.2">
      <c r="A79" s="595" t="s">
        <v>1150</v>
      </c>
      <c r="B79" s="596" t="s">
        <v>851</v>
      </c>
      <c r="C79" s="597" t="s">
        <v>432</v>
      </c>
      <c r="D79" s="598" t="s">
        <v>706</v>
      </c>
      <c r="E79" s="628">
        <v>7968</v>
      </c>
      <c r="F79" s="628">
        <v>11806</v>
      </c>
      <c r="G79" s="628">
        <v>4178</v>
      </c>
      <c r="H79" s="628">
        <v>3863</v>
      </c>
      <c r="I79" s="628">
        <v>247</v>
      </c>
      <c r="J79" s="628">
        <v>11706</v>
      </c>
      <c r="K79" s="628">
        <v>97</v>
      </c>
      <c r="L79" s="628">
        <v>-77</v>
      </c>
      <c r="M79" s="628">
        <v>-389</v>
      </c>
      <c r="N79" s="628">
        <v>608</v>
      </c>
      <c r="O79" s="628">
        <v>40007</v>
      </c>
      <c r="P79" s="640">
        <v>2357</v>
      </c>
      <c r="Q79" s="602">
        <f t="shared" si="5"/>
        <v>233</v>
      </c>
      <c r="R79" s="648" t="str">
        <f t="shared" si="6"/>
        <v>Alvesta</v>
      </c>
      <c r="S79" s="648">
        <f t="shared" si="7"/>
        <v>2357</v>
      </c>
      <c r="T79" s="647" t="str">
        <f t="shared" ca="1" si="8"/>
        <v>$Q$80</v>
      </c>
      <c r="U79" s="649">
        <v>19780</v>
      </c>
      <c r="V79" s="647">
        <f t="shared" si="9"/>
        <v>46621460</v>
      </c>
    </row>
    <row r="80" spans="1:22" x14ac:dyDescent="0.2">
      <c r="A80" s="595" t="s">
        <v>1150</v>
      </c>
      <c r="B80" s="596" t="s">
        <v>968</v>
      </c>
      <c r="C80" s="439" t="s">
        <v>433</v>
      </c>
      <c r="D80" s="439" t="s">
        <v>433</v>
      </c>
      <c r="E80" s="628">
        <v>7653</v>
      </c>
      <c r="F80" s="628">
        <v>12530</v>
      </c>
      <c r="G80" s="628">
        <v>4798</v>
      </c>
      <c r="H80" s="628">
        <v>3038</v>
      </c>
      <c r="I80" s="628">
        <v>255</v>
      </c>
      <c r="J80" s="628">
        <v>11889</v>
      </c>
      <c r="K80" s="628">
        <v>98</v>
      </c>
      <c r="L80" s="628">
        <v>-52</v>
      </c>
      <c r="M80" s="628">
        <v>-389</v>
      </c>
      <c r="N80" s="628">
        <v>608</v>
      </c>
      <c r="O80" s="628">
        <v>40428</v>
      </c>
      <c r="P80" s="640">
        <v>2778</v>
      </c>
      <c r="Q80" s="602">
        <f t="shared" si="5"/>
        <v>245</v>
      </c>
      <c r="R80" s="648" t="str">
        <f t="shared" si="6"/>
        <v>Lessebo</v>
      </c>
      <c r="S80" s="648">
        <f t="shared" si="7"/>
        <v>2778</v>
      </c>
      <c r="T80" s="647" t="str">
        <f t="shared" ca="1" si="8"/>
        <v>$Q$81</v>
      </c>
      <c r="U80" s="649">
        <v>8645</v>
      </c>
      <c r="V80" s="647">
        <f t="shared" si="9"/>
        <v>24015810</v>
      </c>
    </row>
    <row r="81" spans="1:22" x14ac:dyDescent="0.2">
      <c r="A81" s="595" t="s">
        <v>1150</v>
      </c>
      <c r="B81" s="596" t="s">
        <v>974</v>
      </c>
      <c r="C81" s="439" t="s">
        <v>434</v>
      </c>
      <c r="D81" s="439" t="s">
        <v>434</v>
      </c>
      <c r="E81" s="628">
        <v>6396</v>
      </c>
      <c r="F81" s="628">
        <v>10538</v>
      </c>
      <c r="G81" s="628">
        <v>4003</v>
      </c>
      <c r="H81" s="628">
        <v>2754</v>
      </c>
      <c r="I81" s="628">
        <v>43</v>
      </c>
      <c r="J81" s="628">
        <v>12189</v>
      </c>
      <c r="K81" s="628">
        <v>0</v>
      </c>
      <c r="L81" s="628">
        <v>-52</v>
      </c>
      <c r="M81" s="628">
        <v>-389</v>
      </c>
      <c r="N81" s="628">
        <v>608</v>
      </c>
      <c r="O81" s="628">
        <v>36090</v>
      </c>
      <c r="P81" s="640">
        <v>-1560</v>
      </c>
      <c r="Q81" s="602">
        <f t="shared" si="5"/>
        <v>32</v>
      </c>
      <c r="R81" s="648" t="str">
        <f t="shared" si="6"/>
        <v>Ljungby</v>
      </c>
      <c r="S81" s="648">
        <f t="shared" si="7"/>
        <v>-1560</v>
      </c>
      <c r="T81" s="647" t="str">
        <f t="shared" ca="1" si="8"/>
        <v>$Q$82</v>
      </c>
      <c r="U81" s="649">
        <v>27949</v>
      </c>
      <c r="V81" s="647">
        <f t="shared" si="9"/>
        <v>-43600440</v>
      </c>
    </row>
    <row r="82" spans="1:22" x14ac:dyDescent="0.2">
      <c r="A82" s="595" t="s">
        <v>1150</v>
      </c>
      <c r="B82" s="596" t="s">
        <v>988</v>
      </c>
      <c r="C82" s="439" t="s">
        <v>435</v>
      </c>
      <c r="D82" s="439" t="s">
        <v>435</v>
      </c>
      <c r="E82" s="628">
        <v>6229</v>
      </c>
      <c r="F82" s="628">
        <v>10151</v>
      </c>
      <c r="G82" s="628">
        <v>4029</v>
      </c>
      <c r="H82" s="628">
        <v>3020</v>
      </c>
      <c r="I82" s="628">
        <v>63</v>
      </c>
      <c r="J82" s="628">
        <v>13412</v>
      </c>
      <c r="K82" s="628">
        <v>0</v>
      </c>
      <c r="L82" s="628">
        <v>-77</v>
      </c>
      <c r="M82" s="628">
        <v>-389</v>
      </c>
      <c r="N82" s="628">
        <v>608</v>
      </c>
      <c r="O82" s="628">
        <v>37046</v>
      </c>
      <c r="P82" s="640">
        <v>-604</v>
      </c>
      <c r="Q82" s="602">
        <f t="shared" si="5"/>
        <v>76</v>
      </c>
      <c r="R82" s="648" t="str">
        <f t="shared" si="6"/>
        <v>Markaryd</v>
      </c>
      <c r="S82" s="648">
        <f t="shared" si="7"/>
        <v>-604</v>
      </c>
      <c r="T82" s="647" t="str">
        <f t="shared" ca="1" si="8"/>
        <v>$Q$83</v>
      </c>
      <c r="U82" s="649">
        <v>9912</v>
      </c>
      <c r="V82" s="647">
        <f t="shared" si="9"/>
        <v>-5986848</v>
      </c>
    </row>
    <row r="83" spans="1:22" x14ac:dyDescent="0.2">
      <c r="A83" s="595" t="s">
        <v>1150</v>
      </c>
      <c r="B83" s="596" t="s">
        <v>1072</v>
      </c>
      <c r="C83" s="439" t="s">
        <v>436</v>
      </c>
      <c r="D83" s="439" t="s">
        <v>436</v>
      </c>
      <c r="E83" s="628">
        <v>5739</v>
      </c>
      <c r="F83" s="628">
        <v>9910</v>
      </c>
      <c r="G83" s="628">
        <v>4284</v>
      </c>
      <c r="H83" s="628">
        <v>2891</v>
      </c>
      <c r="I83" s="628">
        <v>0</v>
      </c>
      <c r="J83" s="628">
        <v>16765</v>
      </c>
      <c r="K83" s="628">
        <v>259</v>
      </c>
      <c r="L83" s="628">
        <v>118</v>
      </c>
      <c r="M83" s="628">
        <v>-389</v>
      </c>
      <c r="N83" s="628">
        <v>608</v>
      </c>
      <c r="O83" s="628">
        <v>40185</v>
      </c>
      <c r="P83" s="640">
        <v>2535</v>
      </c>
      <c r="Q83" s="602">
        <f t="shared" si="5"/>
        <v>241</v>
      </c>
      <c r="R83" s="648" t="str">
        <f t="shared" si="6"/>
        <v>Tingsryd</v>
      </c>
      <c r="S83" s="648">
        <f t="shared" si="7"/>
        <v>2535</v>
      </c>
      <c r="T83" s="647" t="str">
        <f t="shared" ca="1" si="8"/>
        <v>$Q$84</v>
      </c>
      <c r="U83" s="649">
        <v>12344</v>
      </c>
      <c r="V83" s="647">
        <f t="shared" si="9"/>
        <v>31292040</v>
      </c>
    </row>
    <row r="84" spans="1:22" x14ac:dyDescent="0.2">
      <c r="A84" s="595" t="s">
        <v>1150</v>
      </c>
      <c r="B84" s="596" t="s">
        <v>1091</v>
      </c>
      <c r="C84" s="439" t="s">
        <v>437</v>
      </c>
      <c r="D84" s="439" t="s">
        <v>437</v>
      </c>
      <c r="E84" s="628">
        <v>6282</v>
      </c>
      <c r="F84" s="628">
        <v>11034</v>
      </c>
      <c r="G84" s="628">
        <v>4673</v>
      </c>
      <c r="H84" s="628">
        <v>2799</v>
      </c>
      <c r="I84" s="628">
        <v>46</v>
      </c>
      <c r="J84" s="628">
        <v>14118</v>
      </c>
      <c r="K84" s="628">
        <v>42</v>
      </c>
      <c r="L84" s="628">
        <v>568</v>
      </c>
      <c r="M84" s="628">
        <v>-389</v>
      </c>
      <c r="N84" s="628">
        <v>608</v>
      </c>
      <c r="O84" s="628">
        <v>39781</v>
      </c>
      <c r="P84" s="640">
        <v>2131</v>
      </c>
      <c r="Q84" s="602">
        <f t="shared" si="5"/>
        <v>227</v>
      </c>
      <c r="R84" s="648" t="str">
        <f t="shared" si="6"/>
        <v>Uppvidinge</v>
      </c>
      <c r="S84" s="648">
        <f t="shared" si="7"/>
        <v>2131</v>
      </c>
      <c r="T84" s="647" t="str">
        <f t="shared" ca="1" si="8"/>
        <v>$Q$85</v>
      </c>
      <c r="U84" s="649">
        <v>9443</v>
      </c>
      <c r="V84" s="647">
        <f t="shared" si="9"/>
        <v>20123033</v>
      </c>
    </row>
    <row r="85" spans="1:22" x14ac:dyDescent="0.2">
      <c r="A85" s="595" t="s">
        <v>1150</v>
      </c>
      <c r="B85" s="596" t="s">
        <v>1113</v>
      </c>
      <c r="C85" s="439" t="s">
        <v>438</v>
      </c>
      <c r="D85" s="439" t="s">
        <v>438</v>
      </c>
      <c r="E85" s="628">
        <v>8070</v>
      </c>
      <c r="F85" s="628">
        <v>10670</v>
      </c>
      <c r="G85" s="628">
        <v>3785</v>
      </c>
      <c r="H85" s="628">
        <v>3653</v>
      </c>
      <c r="I85" s="628">
        <v>181</v>
      </c>
      <c r="J85" s="628">
        <v>9421</v>
      </c>
      <c r="K85" s="628">
        <v>169</v>
      </c>
      <c r="L85" s="628">
        <v>-14</v>
      </c>
      <c r="M85" s="628">
        <v>-389</v>
      </c>
      <c r="N85" s="628">
        <v>608</v>
      </c>
      <c r="O85" s="628">
        <v>36154</v>
      </c>
      <c r="P85" s="640">
        <v>-1496</v>
      </c>
      <c r="Q85" s="602">
        <f t="shared" si="5"/>
        <v>35</v>
      </c>
      <c r="R85" s="648" t="str">
        <f t="shared" si="6"/>
        <v>Växjö</v>
      </c>
      <c r="S85" s="648">
        <f t="shared" si="7"/>
        <v>-1496</v>
      </c>
      <c r="T85" s="647" t="str">
        <f t="shared" ca="1" si="8"/>
        <v>$Q$86</v>
      </c>
      <c r="U85" s="649">
        <v>89277</v>
      </c>
      <c r="V85" s="647">
        <f t="shared" si="9"/>
        <v>-133558392</v>
      </c>
    </row>
    <row r="86" spans="1:22" x14ac:dyDescent="0.2">
      <c r="A86" s="595" t="s">
        <v>1150</v>
      </c>
      <c r="B86" s="596" t="s">
        <v>1123</v>
      </c>
      <c r="C86" s="439" t="s">
        <v>439</v>
      </c>
      <c r="D86" s="439" t="s">
        <v>439</v>
      </c>
      <c r="E86" s="628">
        <v>8090</v>
      </c>
      <c r="F86" s="628">
        <v>11173</v>
      </c>
      <c r="G86" s="628">
        <v>3863</v>
      </c>
      <c r="H86" s="628">
        <v>2675</v>
      </c>
      <c r="I86" s="628">
        <v>98</v>
      </c>
      <c r="J86" s="628">
        <v>11991</v>
      </c>
      <c r="K86" s="628">
        <v>49</v>
      </c>
      <c r="L86" s="628">
        <v>-77</v>
      </c>
      <c r="M86" s="628">
        <v>-389</v>
      </c>
      <c r="N86" s="628">
        <v>608</v>
      </c>
      <c r="O86" s="628">
        <v>38081</v>
      </c>
      <c r="P86" s="640">
        <v>431</v>
      </c>
      <c r="Q86" s="602">
        <f t="shared" si="5"/>
        <v>152</v>
      </c>
      <c r="R86" s="648" t="str">
        <f t="shared" si="6"/>
        <v>Älmhult</v>
      </c>
      <c r="S86" s="648">
        <f t="shared" si="7"/>
        <v>431</v>
      </c>
      <c r="T86" s="647" t="str">
        <f t="shared" ca="1" si="8"/>
        <v>$Q$87</v>
      </c>
      <c r="U86" s="649">
        <v>16556</v>
      </c>
      <c r="V86" s="647">
        <f t="shared" si="9"/>
        <v>7135636</v>
      </c>
    </row>
    <row r="87" spans="1:22" ht="25.5" x14ac:dyDescent="0.2">
      <c r="A87" s="595" t="s">
        <v>1151</v>
      </c>
      <c r="B87" s="596" t="s">
        <v>866</v>
      </c>
      <c r="C87" s="597" t="s">
        <v>441</v>
      </c>
      <c r="D87" s="598" t="s">
        <v>707</v>
      </c>
      <c r="E87" s="628">
        <v>4554</v>
      </c>
      <c r="F87" s="628">
        <v>8864</v>
      </c>
      <c r="G87" s="628">
        <v>3701</v>
      </c>
      <c r="H87" s="628">
        <v>2111</v>
      </c>
      <c r="I87" s="628">
        <v>0</v>
      </c>
      <c r="J87" s="628">
        <v>17170</v>
      </c>
      <c r="K87" s="628">
        <v>248</v>
      </c>
      <c r="L87" s="628">
        <v>-97</v>
      </c>
      <c r="M87" s="628">
        <v>-389</v>
      </c>
      <c r="N87" s="628">
        <v>638</v>
      </c>
      <c r="O87" s="628">
        <v>36800</v>
      </c>
      <c r="P87" s="640">
        <v>-850</v>
      </c>
      <c r="Q87" s="602">
        <f t="shared" si="5"/>
        <v>56</v>
      </c>
      <c r="R87" s="648" t="str">
        <f t="shared" si="6"/>
        <v>Borgholm</v>
      </c>
      <c r="S87" s="648">
        <f t="shared" si="7"/>
        <v>-850</v>
      </c>
      <c r="T87" s="647" t="str">
        <f t="shared" ca="1" si="8"/>
        <v>$Q$88</v>
      </c>
      <c r="U87" s="649">
        <v>10860</v>
      </c>
      <c r="V87" s="647">
        <f t="shared" si="9"/>
        <v>-9231000</v>
      </c>
    </row>
    <row r="88" spans="1:22" x14ac:dyDescent="0.2">
      <c r="A88" s="595" t="s">
        <v>1151</v>
      </c>
      <c r="B88" s="596" t="s">
        <v>882</v>
      </c>
      <c r="C88" s="439" t="s">
        <v>442</v>
      </c>
      <c r="D88" s="439" t="s">
        <v>442</v>
      </c>
      <c r="E88" s="628">
        <v>5668</v>
      </c>
      <c r="F88" s="628">
        <v>9337</v>
      </c>
      <c r="G88" s="628">
        <v>4440</v>
      </c>
      <c r="H88" s="628">
        <v>3064</v>
      </c>
      <c r="I88" s="628">
        <v>25</v>
      </c>
      <c r="J88" s="628">
        <v>14774</v>
      </c>
      <c r="K88" s="628">
        <v>378</v>
      </c>
      <c r="L88" s="628">
        <v>-48</v>
      </c>
      <c r="M88" s="628">
        <v>-389</v>
      </c>
      <c r="N88" s="628">
        <v>638</v>
      </c>
      <c r="O88" s="628">
        <v>37887</v>
      </c>
      <c r="P88" s="640">
        <v>237</v>
      </c>
      <c r="Q88" s="602">
        <f t="shared" si="5"/>
        <v>138</v>
      </c>
      <c r="R88" s="648" t="str">
        <f t="shared" si="6"/>
        <v>Emmaboda</v>
      </c>
      <c r="S88" s="648">
        <f t="shared" si="7"/>
        <v>237</v>
      </c>
      <c r="T88" s="647" t="str">
        <f t="shared" ca="1" si="8"/>
        <v>$Q$89</v>
      </c>
      <c r="U88" s="649">
        <v>9272</v>
      </c>
      <c r="V88" s="647">
        <f t="shared" si="9"/>
        <v>2197464</v>
      </c>
    </row>
    <row r="89" spans="1:22" x14ac:dyDescent="0.2">
      <c r="A89" s="595" t="s">
        <v>1151</v>
      </c>
      <c r="B89" s="596" t="s">
        <v>924</v>
      </c>
      <c r="C89" s="439" t="s">
        <v>443</v>
      </c>
      <c r="D89" s="439" t="s">
        <v>443</v>
      </c>
      <c r="E89" s="628">
        <v>5829</v>
      </c>
      <c r="F89" s="628">
        <v>9610</v>
      </c>
      <c r="G89" s="628">
        <v>3896</v>
      </c>
      <c r="H89" s="628">
        <v>3002</v>
      </c>
      <c r="I89" s="628">
        <v>72</v>
      </c>
      <c r="J89" s="628">
        <v>14714</v>
      </c>
      <c r="K89" s="628">
        <v>338</v>
      </c>
      <c r="L89" s="628">
        <v>146</v>
      </c>
      <c r="M89" s="628">
        <v>-389</v>
      </c>
      <c r="N89" s="628">
        <v>638</v>
      </c>
      <c r="O89" s="628">
        <v>37856</v>
      </c>
      <c r="P89" s="640">
        <v>206</v>
      </c>
      <c r="Q89" s="602">
        <f t="shared" si="5"/>
        <v>137</v>
      </c>
      <c r="R89" s="648" t="str">
        <f t="shared" si="6"/>
        <v>Hultsfred</v>
      </c>
      <c r="S89" s="648">
        <f t="shared" si="7"/>
        <v>206</v>
      </c>
      <c r="T89" s="647" t="str">
        <f t="shared" ca="1" si="8"/>
        <v>$Q$90</v>
      </c>
      <c r="U89" s="649">
        <v>14405</v>
      </c>
      <c r="V89" s="647">
        <f t="shared" si="9"/>
        <v>2967430</v>
      </c>
    </row>
    <row r="90" spans="1:22" x14ac:dyDescent="0.2">
      <c r="A90" s="595" t="s">
        <v>1151</v>
      </c>
      <c r="B90" s="596" t="s">
        <v>933</v>
      </c>
      <c r="C90" s="439" t="s">
        <v>444</v>
      </c>
      <c r="D90" s="439" t="s">
        <v>444</v>
      </c>
      <c r="E90" s="628">
        <v>6058</v>
      </c>
      <c r="F90" s="628">
        <v>10366</v>
      </c>
      <c r="G90" s="628">
        <v>5017</v>
      </c>
      <c r="H90" s="628">
        <v>3539</v>
      </c>
      <c r="I90" s="628">
        <v>72</v>
      </c>
      <c r="J90" s="628">
        <v>15254</v>
      </c>
      <c r="K90" s="628">
        <v>215</v>
      </c>
      <c r="L90" s="628">
        <v>1603</v>
      </c>
      <c r="M90" s="628">
        <v>-389</v>
      </c>
      <c r="N90" s="628">
        <v>638</v>
      </c>
      <c r="O90" s="628">
        <v>42373</v>
      </c>
      <c r="P90" s="640">
        <v>4723</v>
      </c>
      <c r="Q90" s="602">
        <f t="shared" si="5"/>
        <v>270</v>
      </c>
      <c r="R90" s="648" t="str">
        <f t="shared" si="6"/>
        <v>Högsby</v>
      </c>
      <c r="S90" s="648">
        <f t="shared" si="7"/>
        <v>4723</v>
      </c>
      <c r="T90" s="647" t="str">
        <f t="shared" ca="1" si="8"/>
        <v>$Q$91</v>
      </c>
      <c r="U90" s="649">
        <v>5951</v>
      </c>
      <c r="V90" s="647">
        <f t="shared" si="9"/>
        <v>28106573</v>
      </c>
    </row>
    <row r="91" spans="1:22" x14ac:dyDescent="0.2">
      <c r="A91" s="595" t="s">
        <v>1151</v>
      </c>
      <c r="B91" s="596" t="s">
        <v>940</v>
      </c>
      <c r="C91" s="439" t="s">
        <v>440</v>
      </c>
      <c r="D91" s="439" t="s">
        <v>440</v>
      </c>
      <c r="E91" s="628">
        <v>7384</v>
      </c>
      <c r="F91" s="628">
        <v>9776</v>
      </c>
      <c r="G91" s="628">
        <v>3439</v>
      </c>
      <c r="H91" s="628">
        <v>3309</v>
      </c>
      <c r="I91" s="628">
        <v>61</v>
      </c>
      <c r="J91" s="628">
        <v>10399</v>
      </c>
      <c r="K91" s="628">
        <v>17</v>
      </c>
      <c r="L91" s="628">
        <v>-9</v>
      </c>
      <c r="M91" s="628">
        <v>-389</v>
      </c>
      <c r="N91" s="628">
        <v>638</v>
      </c>
      <c r="O91" s="628">
        <v>34625</v>
      </c>
      <c r="P91" s="640">
        <v>-3025</v>
      </c>
      <c r="Q91" s="602">
        <f t="shared" si="5"/>
        <v>8</v>
      </c>
      <c r="R91" s="648" t="str">
        <f t="shared" si="6"/>
        <v>Kalmar</v>
      </c>
      <c r="S91" s="648">
        <f t="shared" si="7"/>
        <v>-3025</v>
      </c>
      <c r="T91" s="647" t="str">
        <f t="shared" ca="1" si="8"/>
        <v>$Q$92</v>
      </c>
      <c r="U91" s="649">
        <v>66298</v>
      </c>
      <c r="V91" s="647">
        <f t="shared" si="9"/>
        <v>-200551450</v>
      </c>
    </row>
    <row r="92" spans="1:22" x14ac:dyDescent="0.2">
      <c r="A92" s="595" t="s">
        <v>1151</v>
      </c>
      <c r="B92" s="596" t="s">
        <v>997</v>
      </c>
      <c r="C92" s="439" t="s">
        <v>708</v>
      </c>
      <c r="D92" s="439" t="s">
        <v>708</v>
      </c>
      <c r="E92" s="628">
        <v>6759</v>
      </c>
      <c r="F92" s="628">
        <v>9818</v>
      </c>
      <c r="G92" s="628">
        <v>4364</v>
      </c>
      <c r="H92" s="628">
        <v>2591</v>
      </c>
      <c r="I92" s="628">
        <v>0</v>
      </c>
      <c r="J92" s="628">
        <v>13150</v>
      </c>
      <c r="K92" s="628">
        <v>159</v>
      </c>
      <c r="L92" s="628">
        <v>-73</v>
      </c>
      <c r="M92" s="628">
        <v>-389</v>
      </c>
      <c r="N92" s="628">
        <v>638</v>
      </c>
      <c r="O92" s="628">
        <v>37017</v>
      </c>
      <c r="P92" s="640">
        <v>-633</v>
      </c>
      <c r="Q92" s="602">
        <f t="shared" si="5"/>
        <v>73</v>
      </c>
      <c r="R92" s="648" t="str">
        <f t="shared" si="6"/>
        <v xml:space="preserve">Mönsterås           </v>
      </c>
      <c r="S92" s="648">
        <f t="shared" si="7"/>
        <v>-633</v>
      </c>
      <c r="T92" s="647" t="str">
        <f t="shared" ca="1" si="8"/>
        <v>$Q$93</v>
      </c>
      <c r="U92" s="649">
        <v>13237</v>
      </c>
      <c r="V92" s="647">
        <f t="shared" si="9"/>
        <v>-8379021</v>
      </c>
    </row>
    <row r="93" spans="1:22" x14ac:dyDescent="0.2">
      <c r="A93" s="595" t="s">
        <v>1151</v>
      </c>
      <c r="B93" s="596" t="s">
        <v>998</v>
      </c>
      <c r="C93" s="439" t="s">
        <v>446</v>
      </c>
      <c r="D93" s="439" t="s">
        <v>446</v>
      </c>
      <c r="E93" s="628">
        <v>7907</v>
      </c>
      <c r="F93" s="628">
        <v>10662</v>
      </c>
      <c r="G93" s="628">
        <v>3801</v>
      </c>
      <c r="H93" s="628">
        <v>1980</v>
      </c>
      <c r="I93" s="628">
        <v>0</v>
      </c>
      <c r="J93" s="628">
        <v>11854</v>
      </c>
      <c r="K93" s="628">
        <v>5</v>
      </c>
      <c r="L93" s="628">
        <v>-97</v>
      </c>
      <c r="M93" s="628">
        <v>-389</v>
      </c>
      <c r="N93" s="628">
        <v>638</v>
      </c>
      <c r="O93" s="628">
        <v>36361</v>
      </c>
      <c r="P93" s="640">
        <v>-1289</v>
      </c>
      <c r="Q93" s="602">
        <f t="shared" si="5"/>
        <v>42</v>
      </c>
      <c r="R93" s="648" t="str">
        <f t="shared" si="6"/>
        <v>Mörbylånga</v>
      </c>
      <c r="S93" s="648">
        <f t="shared" si="7"/>
        <v>-1289</v>
      </c>
      <c r="T93" s="647" t="str">
        <f t="shared" ca="1" si="8"/>
        <v>$Q$94</v>
      </c>
      <c r="U93" s="649">
        <v>14837</v>
      </c>
      <c r="V93" s="647">
        <f t="shared" si="9"/>
        <v>-19124893</v>
      </c>
    </row>
    <row r="94" spans="1:22" x14ac:dyDescent="0.2">
      <c r="A94" s="595" t="s">
        <v>1151</v>
      </c>
      <c r="B94" s="596" t="s">
        <v>1007</v>
      </c>
      <c r="C94" s="439" t="s">
        <v>447</v>
      </c>
      <c r="D94" s="439" t="s">
        <v>447</v>
      </c>
      <c r="E94" s="628">
        <v>6573</v>
      </c>
      <c r="F94" s="628">
        <v>9626</v>
      </c>
      <c r="G94" s="628">
        <v>3541</v>
      </c>
      <c r="H94" s="628">
        <v>2777</v>
      </c>
      <c r="I94" s="628">
        <v>16</v>
      </c>
      <c r="J94" s="628">
        <v>13350</v>
      </c>
      <c r="K94" s="628">
        <v>101</v>
      </c>
      <c r="L94" s="628">
        <v>-48</v>
      </c>
      <c r="M94" s="628">
        <v>-389</v>
      </c>
      <c r="N94" s="628">
        <v>638</v>
      </c>
      <c r="O94" s="628">
        <v>36185</v>
      </c>
      <c r="P94" s="640">
        <v>-1465</v>
      </c>
      <c r="Q94" s="602">
        <f t="shared" si="5"/>
        <v>36</v>
      </c>
      <c r="R94" s="648" t="str">
        <f t="shared" si="6"/>
        <v>Nybro</v>
      </c>
      <c r="S94" s="648">
        <f t="shared" si="7"/>
        <v>-1465</v>
      </c>
      <c r="T94" s="647" t="str">
        <f t="shared" ca="1" si="8"/>
        <v>$Q$95</v>
      </c>
      <c r="U94" s="649">
        <v>20123</v>
      </c>
      <c r="V94" s="647">
        <f t="shared" si="9"/>
        <v>-29480195</v>
      </c>
    </row>
    <row r="95" spans="1:22" x14ac:dyDescent="0.2">
      <c r="A95" s="595" t="s">
        <v>1151</v>
      </c>
      <c r="B95" s="596" t="s">
        <v>1017</v>
      </c>
      <c r="C95" s="439" t="s">
        <v>448</v>
      </c>
      <c r="D95" s="439" t="s">
        <v>448</v>
      </c>
      <c r="E95" s="628">
        <v>6651</v>
      </c>
      <c r="F95" s="628">
        <v>10383</v>
      </c>
      <c r="G95" s="628">
        <v>3730</v>
      </c>
      <c r="H95" s="628">
        <v>3028</v>
      </c>
      <c r="I95" s="628">
        <v>0</v>
      </c>
      <c r="J95" s="628">
        <v>11952</v>
      </c>
      <c r="K95" s="628">
        <v>16</v>
      </c>
      <c r="L95" s="628">
        <v>-73</v>
      </c>
      <c r="M95" s="628">
        <v>-389</v>
      </c>
      <c r="N95" s="628">
        <v>638</v>
      </c>
      <c r="O95" s="628">
        <v>35936</v>
      </c>
      <c r="P95" s="640">
        <v>-1714</v>
      </c>
      <c r="Q95" s="602">
        <f t="shared" si="5"/>
        <v>25</v>
      </c>
      <c r="R95" s="648" t="str">
        <f t="shared" si="6"/>
        <v>Oskarshamn</v>
      </c>
      <c r="S95" s="648">
        <f t="shared" si="7"/>
        <v>-1714</v>
      </c>
      <c r="T95" s="647" t="str">
        <f t="shared" ca="1" si="8"/>
        <v>$Q$96</v>
      </c>
      <c r="U95" s="649">
        <v>26713</v>
      </c>
      <c r="V95" s="647">
        <f t="shared" si="9"/>
        <v>-45786082</v>
      </c>
    </row>
    <row r="96" spans="1:22" x14ac:dyDescent="0.2">
      <c r="A96" s="595" t="s">
        <v>1151</v>
      </c>
      <c r="B96" s="596" t="s">
        <v>1076</v>
      </c>
      <c r="C96" s="439" t="s">
        <v>449</v>
      </c>
      <c r="D96" s="439" t="s">
        <v>449</v>
      </c>
      <c r="E96" s="628">
        <v>5365</v>
      </c>
      <c r="F96" s="628">
        <v>10187</v>
      </c>
      <c r="G96" s="628">
        <v>3983</v>
      </c>
      <c r="H96" s="628">
        <v>2389</v>
      </c>
      <c r="I96" s="628">
        <v>0</v>
      </c>
      <c r="J96" s="628">
        <v>15199</v>
      </c>
      <c r="K96" s="628">
        <v>280</v>
      </c>
      <c r="L96" s="628">
        <v>468</v>
      </c>
      <c r="M96" s="628">
        <v>-389</v>
      </c>
      <c r="N96" s="628">
        <v>638</v>
      </c>
      <c r="O96" s="628">
        <v>38120</v>
      </c>
      <c r="P96" s="640">
        <v>470</v>
      </c>
      <c r="Q96" s="602">
        <f t="shared" si="5"/>
        <v>156</v>
      </c>
      <c r="R96" s="648" t="str">
        <f t="shared" si="6"/>
        <v>Torsås</v>
      </c>
      <c r="S96" s="648">
        <f t="shared" si="7"/>
        <v>470</v>
      </c>
      <c r="T96" s="647" t="str">
        <f t="shared" ca="1" si="8"/>
        <v>$Q$97</v>
      </c>
      <c r="U96" s="649">
        <v>7006</v>
      </c>
      <c r="V96" s="647">
        <f t="shared" si="9"/>
        <v>3292820</v>
      </c>
    </row>
    <row r="97" spans="1:22" x14ac:dyDescent="0.2">
      <c r="A97" s="595" t="s">
        <v>1151</v>
      </c>
      <c r="B97" s="596" t="s">
        <v>1103</v>
      </c>
      <c r="C97" s="439" t="s">
        <v>450</v>
      </c>
      <c r="D97" s="439" t="s">
        <v>450</v>
      </c>
      <c r="E97" s="628">
        <v>6439</v>
      </c>
      <c r="F97" s="628">
        <v>10085</v>
      </c>
      <c r="G97" s="628">
        <v>4220</v>
      </c>
      <c r="H97" s="628">
        <v>2856</v>
      </c>
      <c r="I97" s="628">
        <v>0</v>
      </c>
      <c r="J97" s="628">
        <v>13055</v>
      </c>
      <c r="K97" s="628">
        <v>184</v>
      </c>
      <c r="L97" s="628">
        <v>-25</v>
      </c>
      <c r="M97" s="628">
        <v>-389</v>
      </c>
      <c r="N97" s="628">
        <v>638</v>
      </c>
      <c r="O97" s="628">
        <v>37063</v>
      </c>
      <c r="P97" s="640">
        <v>-587</v>
      </c>
      <c r="Q97" s="602">
        <f t="shared" si="5"/>
        <v>78</v>
      </c>
      <c r="R97" s="648" t="str">
        <f t="shared" si="6"/>
        <v>Vimmerby</v>
      </c>
      <c r="S97" s="648">
        <f t="shared" si="7"/>
        <v>-587</v>
      </c>
      <c r="T97" s="647" t="str">
        <f t="shared" ca="1" si="8"/>
        <v>$Q$98</v>
      </c>
      <c r="U97" s="649">
        <v>15594</v>
      </c>
      <c r="V97" s="647">
        <f t="shared" si="9"/>
        <v>-9153678</v>
      </c>
    </row>
    <row r="98" spans="1:22" x14ac:dyDescent="0.2">
      <c r="A98" s="595" t="s">
        <v>1151</v>
      </c>
      <c r="B98" s="596" t="s">
        <v>1111</v>
      </c>
      <c r="C98" s="439" t="s">
        <v>451</v>
      </c>
      <c r="D98" s="439" t="s">
        <v>451</v>
      </c>
      <c r="E98" s="628">
        <v>5968</v>
      </c>
      <c r="F98" s="628">
        <v>9444</v>
      </c>
      <c r="G98" s="628">
        <v>3722</v>
      </c>
      <c r="H98" s="628">
        <v>3774</v>
      </c>
      <c r="I98" s="628">
        <v>0</v>
      </c>
      <c r="J98" s="628">
        <v>14102</v>
      </c>
      <c r="K98" s="628">
        <v>117</v>
      </c>
      <c r="L98" s="628">
        <v>-73</v>
      </c>
      <c r="M98" s="628">
        <v>-389</v>
      </c>
      <c r="N98" s="628">
        <v>638</v>
      </c>
      <c r="O98" s="628">
        <v>37303</v>
      </c>
      <c r="P98" s="640">
        <v>-347</v>
      </c>
      <c r="Q98" s="602">
        <f t="shared" si="5"/>
        <v>96</v>
      </c>
      <c r="R98" s="648" t="str">
        <f t="shared" si="6"/>
        <v>Västervik</v>
      </c>
      <c r="S98" s="648">
        <f t="shared" si="7"/>
        <v>-347</v>
      </c>
      <c r="T98" s="647" t="str">
        <f t="shared" ca="1" si="8"/>
        <v>$Q$99</v>
      </c>
      <c r="U98" s="649">
        <v>36290</v>
      </c>
      <c r="V98" s="647">
        <f t="shared" si="9"/>
        <v>-12592630</v>
      </c>
    </row>
    <row r="99" spans="1:22" ht="25.5" x14ac:dyDescent="0.2">
      <c r="A99" s="595" t="s">
        <v>1152</v>
      </c>
      <c r="B99" s="596" t="s">
        <v>900</v>
      </c>
      <c r="C99" s="597" t="s">
        <v>453</v>
      </c>
      <c r="D99" s="598" t="s">
        <v>709</v>
      </c>
      <c r="E99" s="628">
        <v>6313</v>
      </c>
      <c r="F99" s="628">
        <v>9519</v>
      </c>
      <c r="G99" s="628">
        <v>3615</v>
      </c>
      <c r="H99" s="628">
        <v>3348</v>
      </c>
      <c r="I99" s="628">
        <v>0</v>
      </c>
      <c r="J99" s="628">
        <v>12379</v>
      </c>
      <c r="K99" s="628">
        <v>130</v>
      </c>
      <c r="L99" s="628">
        <v>-102</v>
      </c>
      <c r="M99" s="628">
        <v>-389</v>
      </c>
      <c r="N99" s="628">
        <v>357</v>
      </c>
      <c r="O99" s="628">
        <v>35170</v>
      </c>
      <c r="P99" s="640">
        <v>-2480</v>
      </c>
      <c r="Q99" s="602">
        <f t="shared" si="5"/>
        <v>10</v>
      </c>
      <c r="R99" s="648" t="str">
        <f t="shared" si="6"/>
        <v>Gotland</v>
      </c>
      <c r="S99" s="648">
        <f t="shared" si="7"/>
        <v>-2480</v>
      </c>
      <c r="T99" s="647" t="str">
        <f t="shared" ca="1" si="8"/>
        <v>$Q$100</v>
      </c>
      <c r="U99" s="649">
        <v>57834</v>
      </c>
      <c r="V99" s="647">
        <f t="shared" si="9"/>
        <v>-143428320</v>
      </c>
    </row>
    <row r="100" spans="1:22" ht="25.5" x14ac:dyDescent="0.2">
      <c r="A100" s="595" t="s">
        <v>1153</v>
      </c>
      <c r="B100" s="596" t="s">
        <v>942</v>
      </c>
      <c r="C100" s="597" t="s">
        <v>455</v>
      </c>
      <c r="D100" s="598" t="s">
        <v>710</v>
      </c>
      <c r="E100" s="628">
        <v>6611</v>
      </c>
      <c r="F100" s="628">
        <v>9605</v>
      </c>
      <c r="G100" s="628">
        <v>3623</v>
      </c>
      <c r="H100" s="628">
        <v>3051</v>
      </c>
      <c r="I100" s="628">
        <v>0</v>
      </c>
      <c r="J100" s="628">
        <v>12745</v>
      </c>
      <c r="K100" s="628">
        <v>18</v>
      </c>
      <c r="L100" s="628">
        <v>-156</v>
      </c>
      <c r="M100" s="628">
        <v>-389</v>
      </c>
      <c r="N100" s="628">
        <v>436</v>
      </c>
      <c r="O100" s="628">
        <v>35544</v>
      </c>
      <c r="P100" s="640">
        <v>-2106</v>
      </c>
      <c r="Q100" s="602">
        <f t="shared" si="5"/>
        <v>16</v>
      </c>
      <c r="R100" s="648" t="str">
        <f t="shared" si="6"/>
        <v>Karlshamn</v>
      </c>
      <c r="S100" s="648">
        <f t="shared" si="7"/>
        <v>-2106</v>
      </c>
      <c r="T100" s="647" t="str">
        <f t="shared" ca="1" si="8"/>
        <v>$Q$101</v>
      </c>
      <c r="U100" s="649">
        <v>32041</v>
      </c>
      <c r="V100" s="647">
        <f t="shared" si="9"/>
        <v>-67478346</v>
      </c>
    </row>
    <row r="101" spans="1:22" x14ac:dyDescent="0.2">
      <c r="A101" s="595" t="s">
        <v>1153</v>
      </c>
      <c r="B101" s="596" t="s">
        <v>944</v>
      </c>
      <c r="C101" s="439" t="s">
        <v>456</v>
      </c>
      <c r="D101" s="439" t="s">
        <v>456</v>
      </c>
      <c r="E101" s="628">
        <v>7504</v>
      </c>
      <c r="F101" s="628">
        <v>10860</v>
      </c>
      <c r="G101" s="628">
        <v>3621</v>
      </c>
      <c r="H101" s="628">
        <v>3701</v>
      </c>
      <c r="I101" s="628">
        <v>47</v>
      </c>
      <c r="J101" s="628">
        <v>11006</v>
      </c>
      <c r="K101" s="628">
        <v>24</v>
      </c>
      <c r="L101" s="628">
        <v>-92</v>
      </c>
      <c r="M101" s="628">
        <v>-389</v>
      </c>
      <c r="N101" s="628">
        <v>741</v>
      </c>
      <c r="O101" s="628">
        <v>37023</v>
      </c>
      <c r="P101" s="640">
        <v>-627</v>
      </c>
      <c r="Q101" s="602">
        <f t="shared" si="5"/>
        <v>74</v>
      </c>
      <c r="R101" s="648" t="str">
        <f t="shared" si="6"/>
        <v>Karlskrona</v>
      </c>
      <c r="S101" s="648">
        <f t="shared" si="7"/>
        <v>-627</v>
      </c>
      <c r="T101" s="647" t="str">
        <f t="shared" ca="1" si="8"/>
        <v>$Q$102</v>
      </c>
      <c r="U101" s="649">
        <v>66157</v>
      </c>
      <c r="V101" s="647">
        <f t="shared" si="9"/>
        <v>-41480439</v>
      </c>
    </row>
    <row r="102" spans="1:22" x14ac:dyDescent="0.2">
      <c r="A102" s="595" t="s">
        <v>1153</v>
      </c>
      <c r="B102" s="596" t="s">
        <v>1013</v>
      </c>
      <c r="C102" s="439" t="s">
        <v>457</v>
      </c>
      <c r="D102" s="439" t="s">
        <v>457</v>
      </c>
      <c r="E102" s="628">
        <v>5717</v>
      </c>
      <c r="F102" s="628">
        <v>9326</v>
      </c>
      <c r="G102" s="628">
        <v>3924</v>
      </c>
      <c r="H102" s="628">
        <v>2443</v>
      </c>
      <c r="I102" s="628">
        <v>43</v>
      </c>
      <c r="J102" s="628">
        <v>13645</v>
      </c>
      <c r="K102" s="628">
        <v>79</v>
      </c>
      <c r="L102" s="628">
        <v>-132</v>
      </c>
      <c r="M102" s="628">
        <v>-389</v>
      </c>
      <c r="N102" s="628">
        <v>362</v>
      </c>
      <c r="O102" s="628">
        <v>35018</v>
      </c>
      <c r="P102" s="640">
        <v>-2632</v>
      </c>
      <c r="Q102" s="602">
        <f t="shared" si="5"/>
        <v>9</v>
      </c>
      <c r="R102" s="648" t="str">
        <f t="shared" si="6"/>
        <v>Olofström</v>
      </c>
      <c r="S102" s="648">
        <f t="shared" si="7"/>
        <v>-2632</v>
      </c>
      <c r="T102" s="647" t="str">
        <f t="shared" ca="1" si="8"/>
        <v>$Q$103</v>
      </c>
      <c r="U102" s="649">
        <v>13338</v>
      </c>
      <c r="V102" s="647">
        <f t="shared" si="9"/>
        <v>-35105616</v>
      </c>
    </row>
    <row r="103" spans="1:22" x14ac:dyDescent="0.2">
      <c r="A103" s="595" t="s">
        <v>1153</v>
      </c>
      <c r="B103" s="596" t="s">
        <v>1026</v>
      </c>
      <c r="C103" s="439" t="s">
        <v>458</v>
      </c>
      <c r="D103" s="439" t="s">
        <v>458</v>
      </c>
      <c r="E103" s="628">
        <v>6987</v>
      </c>
      <c r="F103" s="628">
        <v>10512</v>
      </c>
      <c r="G103" s="628">
        <v>3844</v>
      </c>
      <c r="H103" s="628">
        <v>3313</v>
      </c>
      <c r="I103" s="628">
        <v>39</v>
      </c>
      <c r="J103" s="628">
        <v>12592</v>
      </c>
      <c r="K103" s="628">
        <v>25</v>
      </c>
      <c r="L103" s="628">
        <v>-156</v>
      </c>
      <c r="M103" s="628">
        <v>-389</v>
      </c>
      <c r="N103" s="628">
        <v>460</v>
      </c>
      <c r="O103" s="628">
        <v>37227</v>
      </c>
      <c r="P103" s="640">
        <v>-423</v>
      </c>
      <c r="Q103" s="602">
        <f t="shared" si="5"/>
        <v>92</v>
      </c>
      <c r="R103" s="648" t="str">
        <f t="shared" si="6"/>
        <v>Ronneby</v>
      </c>
      <c r="S103" s="648">
        <f t="shared" si="7"/>
        <v>-423</v>
      </c>
      <c r="T103" s="647" t="str">
        <f t="shared" ca="1" si="8"/>
        <v>$Q$104</v>
      </c>
      <c r="U103" s="649">
        <v>28933</v>
      </c>
      <c r="V103" s="647">
        <f t="shared" si="9"/>
        <v>-12238659</v>
      </c>
    </row>
    <row r="104" spans="1:22" x14ac:dyDescent="0.2">
      <c r="A104" s="595" t="s">
        <v>1153</v>
      </c>
      <c r="B104" s="596" t="s">
        <v>1066</v>
      </c>
      <c r="C104" s="439" t="s">
        <v>459</v>
      </c>
      <c r="D104" s="439" t="s">
        <v>459</v>
      </c>
      <c r="E104" s="628">
        <v>6333</v>
      </c>
      <c r="F104" s="628">
        <v>9871</v>
      </c>
      <c r="G104" s="628">
        <v>3873</v>
      </c>
      <c r="H104" s="628">
        <v>3022</v>
      </c>
      <c r="I104" s="628">
        <v>0</v>
      </c>
      <c r="J104" s="628">
        <v>12946</v>
      </c>
      <c r="K104" s="628">
        <v>0</v>
      </c>
      <c r="L104" s="628">
        <v>-156</v>
      </c>
      <c r="M104" s="628">
        <v>-389</v>
      </c>
      <c r="N104" s="628">
        <v>455</v>
      </c>
      <c r="O104" s="628">
        <v>35955</v>
      </c>
      <c r="P104" s="640">
        <v>-1695</v>
      </c>
      <c r="Q104" s="602">
        <f t="shared" si="5"/>
        <v>26</v>
      </c>
      <c r="R104" s="648" t="str">
        <f t="shared" si="6"/>
        <v>Sölvesborg</v>
      </c>
      <c r="S104" s="648">
        <f t="shared" si="7"/>
        <v>-1695</v>
      </c>
      <c r="T104" s="647" t="str">
        <f t="shared" ca="1" si="8"/>
        <v>$Q$105</v>
      </c>
      <c r="U104" s="649">
        <v>17420</v>
      </c>
      <c r="V104" s="647">
        <f t="shared" si="9"/>
        <v>-29526900</v>
      </c>
    </row>
    <row r="105" spans="1:22" ht="25.5" x14ac:dyDescent="0.2">
      <c r="A105" s="595" t="s">
        <v>1154</v>
      </c>
      <c r="B105" s="596" t="s">
        <v>862</v>
      </c>
      <c r="C105" s="597" t="s">
        <v>461</v>
      </c>
      <c r="D105" s="598" t="s">
        <v>711</v>
      </c>
      <c r="E105" s="628">
        <v>7888</v>
      </c>
      <c r="F105" s="628">
        <v>11708</v>
      </c>
      <c r="G105" s="628">
        <v>4575</v>
      </c>
      <c r="H105" s="628">
        <v>3651</v>
      </c>
      <c r="I105" s="628">
        <v>125</v>
      </c>
      <c r="J105" s="628">
        <v>9302</v>
      </c>
      <c r="K105" s="628">
        <v>13</v>
      </c>
      <c r="L105" s="628">
        <v>-31</v>
      </c>
      <c r="M105" s="628">
        <v>-389</v>
      </c>
      <c r="N105" s="628">
        <v>1204</v>
      </c>
      <c r="O105" s="628">
        <v>38046</v>
      </c>
      <c r="P105" s="640">
        <v>396</v>
      </c>
      <c r="Q105" s="602">
        <f t="shared" si="5"/>
        <v>149</v>
      </c>
      <c r="R105" s="648" t="str">
        <f t="shared" si="6"/>
        <v>Bjuv</v>
      </c>
      <c r="S105" s="648">
        <f t="shared" si="7"/>
        <v>396</v>
      </c>
      <c r="T105" s="647" t="str">
        <f t="shared" ca="1" si="8"/>
        <v>$Q$106</v>
      </c>
      <c r="U105" s="649">
        <v>15141</v>
      </c>
      <c r="V105" s="647">
        <f t="shared" si="9"/>
        <v>5995836</v>
      </c>
    </row>
    <row r="106" spans="1:22" x14ac:dyDescent="0.2">
      <c r="A106" s="595" t="s">
        <v>1154</v>
      </c>
      <c r="B106" s="596" t="s">
        <v>871</v>
      </c>
      <c r="C106" s="439" t="s">
        <v>462</v>
      </c>
      <c r="D106" s="439" t="s">
        <v>462</v>
      </c>
      <c r="E106" s="628">
        <v>6997</v>
      </c>
      <c r="F106" s="628">
        <v>11107</v>
      </c>
      <c r="G106" s="628">
        <v>4256</v>
      </c>
      <c r="H106" s="628">
        <v>2806</v>
      </c>
      <c r="I106" s="628">
        <v>0</v>
      </c>
      <c r="J106" s="628">
        <v>11714</v>
      </c>
      <c r="K106" s="628">
        <v>19</v>
      </c>
      <c r="L106" s="628">
        <v>-31</v>
      </c>
      <c r="M106" s="628">
        <v>-389</v>
      </c>
      <c r="N106" s="628">
        <v>1204</v>
      </c>
      <c r="O106" s="628">
        <v>37683</v>
      </c>
      <c r="P106" s="640">
        <v>33</v>
      </c>
      <c r="Q106" s="602">
        <f t="shared" si="5"/>
        <v>121</v>
      </c>
      <c r="R106" s="648" t="str">
        <f t="shared" si="6"/>
        <v>Bromölla</v>
      </c>
      <c r="S106" s="648">
        <f t="shared" si="7"/>
        <v>33</v>
      </c>
      <c r="T106" s="647" t="str">
        <f t="shared" ca="1" si="8"/>
        <v>$Q$107</v>
      </c>
      <c r="U106" s="649">
        <v>12572</v>
      </c>
      <c r="V106" s="647">
        <f t="shared" si="9"/>
        <v>414876</v>
      </c>
    </row>
    <row r="107" spans="1:22" x14ac:dyDescent="0.2">
      <c r="A107" s="595" t="s">
        <v>1154</v>
      </c>
      <c r="B107" s="596" t="s">
        <v>873</v>
      </c>
      <c r="C107" s="439" t="s">
        <v>463</v>
      </c>
      <c r="D107" s="439" t="s">
        <v>463</v>
      </c>
      <c r="E107" s="628">
        <v>9526</v>
      </c>
      <c r="F107" s="628">
        <v>11383</v>
      </c>
      <c r="G107" s="628">
        <v>4025</v>
      </c>
      <c r="H107" s="628">
        <v>4590</v>
      </c>
      <c r="I107" s="628">
        <v>497</v>
      </c>
      <c r="J107" s="628">
        <v>8724</v>
      </c>
      <c r="K107" s="628">
        <v>44</v>
      </c>
      <c r="L107" s="628">
        <v>22</v>
      </c>
      <c r="M107" s="628">
        <v>-17</v>
      </c>
      <c r="N107" s="628">
        <v>1204</v>
      </c>
      <c r="O107" s="628">
        <v>39998</v>
      </c>
      <c r="P107" s="640">
        <v>2348</v>
      </c>
      <c r="Q107" s="602">
        <f t="shared" si="5"/>
        <v>232</v>
      </c>
      <c r="R107" s="648" t="str">
        <f t="shared" si="6"/>
        <v>Burlöv</v>
      </c>
      <c r="S107" s="648">
        <f t="shared" si="7"/>
        <v>2348</v>
      </c>
      <c r="T107" s="647" t="str">
        <f t="shared" ca="1" si="8"/>
        <v>$Q$108</v>
      </c>
      <c r="U107" s="649">
        <v>17635</v>
      </c>
      <c r="V107" s="647">
        <f t="shared" si="9"/>
        <v>41406980</v>
      </c>
    </row>
    <row r="108" spans="1:22" x14ac:dyDescent="0.2">
      <c r="A108" s="595" t="s">
        <v>1154</v>
      </c>
      <c r="B108" s="596" t="s">
        <v>874</v>
      </c>
      <c r="C108" s="439" t="s">
        <v>464</v>
      </c>
      <c r="D108" s="439" t="s">
        <v>464</v>
      </c>
      <c r="E108" s="628">
        <v>5734</v>
      </c>
      <c r="F108" s="628">
        <v>9231</v>
      </c>
      <c r="G108" s="628">
        <v>3406</v>
      </c>
      <c r="H108" s="628">
        <v>2408</v>
      </c>
      <c r="I108" s="628">
        <v>0</v>
      </c>
      <c r="J108" s="628">
        <v>14902</v>
      </c>
      <c r="K108" s="628">
        <v>28</v>
      </c>
      <c r="L108" s="628">
        <v>-31</v>
      </c>
      <c r="M108" s="628">
        <v>75</v>
      </c>
      <c r="N108" s="628">
        <v>1204</v>
      </c>
      <c r="O108" s="628">
        <v>36957</v>
      </c>
      <c r="P108" s="640">
        <v>-693</v>
      </c>
      <c r="Q108" s="602">
        <f t="shared" si="5"/>
        <v>69</v>
      </c>
      <c r="R108" s="648" t="str">
        <f t="shared" si="6"/>
        <v>Båstad</v>
      </c>
      <c r="S108" s="648">
        <f t="shared" si="7"/>
        <v>-693</v>
      </c>
      <c r="T108" s="647" t="str">
        <f t="shared" ca="1" si="8"/>
        <v>$Q$109</v>
      </c>
      <c r="U108" s="649">
        <v>14564</v>
      </c>
      <c r="V108" s="647">
        <f t="shared" si="9"/>
        <v>-10092852</v>
      </c>
    </row>
    <row r="109" spans="1:22" x14ac:dyDescent="0.2">
      <c r="A109" s="595" t="s">
        <v>1154</v>
      </c>
      <c r="B109" s="596" t="s">
        <v>885</v>
      </c>
      <c r="C109" s="439" t="s">
        <v>465</v>
      </c>
      <c r="D109" s="439" t="s">
        <v>465</v>
      </c>
      <c r="E109" s="628">
        <v>8117</v>
      </c>
      <c r="F109" s="628">
        <v>11374</v>
      </c>
      <c r="G109" s="628">
        <v>4206</v>
      </c>
      <c r="H109" s="628">
        <v>3623</v>
      </c>
      <c r="I109" s="628">
        <v>100</v>
      </c>
      <c r="J109" s="628">
        <v>9757</v>
      </c>
      <c r="K109" s="628">
        <v>0</v>
      </c>
      <c r="L109" s="628">
        <v>22</v>
      </c>
      <c r="M109" s="628">
        <v>-389</v>
      </c>
      <c r="N109" s="628">
        <v>1204</v>
      </c>
      <c r="O109" s="628">
        <v>38014</v>
      </c>
      <c r="P109" s="640">
        <v>364</v>
      </c>
      <c r="Q109" s="602">
        <f t="shared" si="5"/>
        <v>147</v>
      </c>
      <c r="R109" s="648" t="str">
        <f t="shared" si="6"/>
        <v>Eslöv</v>
      </c>
      <c r="S109" s="648">
        <f t="shared" si="7"/>
        <v>364</v>
      </c>
      <c r="T109" s="647" t="str">
        <f t="shared" ca="1" si="8"/>
        <v>$Q$110</v>
      </c>
      <c r="U109" s="649">
        <v>32807</v>
      </c>
      <c r="V109" s="647">
        <f t="shared" si="9"/>
        <v>11941748</v>
      </c>
    </row>
    <row r="110" spans="1:22" x14ac:dyDescent="0.2">
      <c r="A110" s="595" t="s">
        <v>1154</v>
      </c>
      <c r="B110" s="596" t="s">
        <v>918</v>
      </c>
      <c r="C110" s="439" t="s">
        <v>466</v>
      </c>
      <c r="D110" s="439" t="s">
        <v>466</v>
      </c>
      <c r="E110" s="628">
        <v>7792</v>
      </c>
      <c r="F110" s="628">
        <v>10117</v>
      </c>
      <c r="G110" s="628">
        <v>3634</v>
      </c>
      <c r="H110" s="628">
        <v>4702</v>
      </c>
      <c r="I110" s="628">
        <v>264</v>
      </c>
      <c r="J110" s="628">
        <v>10227</v>
      </c>
      <c r="K110" s="628">
        <v>301</v>
      </c>
      <c r="L110" s="628">
        <v>33</v>
      </c>
      <c r="M110" s="628">
        <v>102</v>
      </c>
      <c r="N110" s="628">
        <v>1204</v>
      </c>
      <c r="O110" s="628">
        <v>38376</v>
      </c>
      <c r="P110" s="640">
        <v>726</v>
      </c>
      <c r="Q110" s="602">
        <f t="shared" si="5"/>
        <v>172</v>
      </c>
      <c r="R110" s="648" t="str">
        <f t="shared" si="6"/>
        <v>Helsingborg</v>
      </c>
      <c r="S110" s="648">
        <f t="shared" si="7"/>
        <v>726</v>
      </c>
      <c r="T110" s="647" t="str">
        <f t="shared" ca="1" si="8"/>
        <v>$Q$111</v>
      </c>
      <c r="U110" s="649">
        <v>139938</v>
      </c>
      <c r="V110" s="647">
        <f t="shared" si="9"/>
        <v>101594988</v>
      </c>
    </row>
    <row r="111" spans="1:22" x14ac:dyDescent="0.2">
      <c r="A111" s="595" t="s">
        <v>1154</v>
      </c>
      <c r="B111" s="596" t="s">
        <v>931</v>
      </c>
      <c r="C111" s="439" t="s">
        <v>467</v>
      </c>
      <c r="D111" s="439" t="s">
        <v>467</v>
      </c>
      <c r="E111" s="628">
        <v>6830</v>
      </c>
      <c r="F111" s="628">
        <v>10126</v>
      </c>
      <c r="G111" s="628">
        <v>4206</v>
      </c>
      <c r="H111" s="628">
        <v>3255</v>
      </c>
      <c r="I111" s="628">
        <v>81</v>
      </c>
      <c r="J111" s="628">
        <v>12211</v>
      </c>
      <c r="K111" s="628">
        <v>39</v>
      </c>
      <c r="L111" s="628">
        <v>-31</v>
      </c>
      <c r="M111" s="628">
        <v>-389</v>
      </c>
      <c r="N111" s="628">
        <v>1204</v>
      </c>
      <c r="O111" s="628">
        <v>37532</v>
      </c>
      <c r="P111" s="640">
        <v>-118</v>
      </c>
      <c r="Q111" s="602">
        <f t="shared" si="5"/>
        <v>111</v>
      </c>
      <c r="R111" s="648" t="str">
        <f t="shared" si="6"/>
        <v>Hässleholm</v>
      </c>
      <c r="S111" s="648">
        <f t="shared" si="7"/>
        <v>-118</v>
      </c>
      <c r="T111" s="647" t="str">
        <f t="shared" ca="1" si="8"/>
        <v>$Q$112</v>
      </c>
      <c r="U111" s="649">
        <v>51385</v>
      </c>
      <c r="V111" s="647">
        <f t="shared" si="9"/>
        <v>-6063430</v>
      </c>
    </row>
    <row r="112" spans="1:22" x14ac:dyDescent="0.2">
      <c r="A112" s="595" t="s">
        <v>1154</v>
      </c>
      <c r="B112" s="596" t="s">
        <v>932</v>
      </c>
      <c r="C112" s="439" t="s">
        <v>712</v>
      </c>
      <c r="D112" s="439" t="s">
        <v>712</v>
      </c>
      <c r="E112" s="628">
        <v>7205</v>
      </c>
      <c r="F112" s="628">
        <v>11038</v>
      </c>
      <c r="G112" s="628">
        <v>3999</v>
      </c>
      <c r="H112" s="628">
        <v>2378</v>
      </c>
      <c r="I112" s="628">
        <v>0</v>
      </c>
      <c r="J112" s="628">
        <v>12638</v>
      </c>
      <c r="K112" s="628">
        <v>0</v>
      </c>
      <c r="L112" s="628">
        <v>-31</v>
      </c>
      <c r="M112" s="628">
        <v>-105</v>
      </c>
      <c r="N112" s="628">
        <v>1204</v>
      </c>
      <c r="O112" s="628">
        <v>38326</v>
      </c>
      <c r="P112" s="640">
        <v>676</v>
      </c>
      <c r="Q112" s="602">
        <f t="shared" si="5"/>
        <v>167</v>
      </c>
      <c r="R112" s="648" t="str">
        <f t="shared" si="6"/>
        <v xml:space="preserve">Höganäs             </v>
      </c>
      <c r="S112" s="648">
        <f t="shared" si="7"/>
        <v>676</v>
      </c>
      <c r="T112" s="647" t="str">
        <f t="shared" ca="1" si="8"/>
        <v>$Q$113</v>
      </c>
      <c r="U112" s="649">
        <v>25797</v>
      </c>
      <c r="V112" s="647">
        <f t="shared" si="9"/>
        <v>17438772</v>
      </c>
    </row>
    <row r="113" spans="1:22" x14ac:dyDescent="0.2">
      <c r="A113" s="595" t="s">
        <v>1154</v>
      </c>
      <c r="B113" s="596" t="s">
        <v>934</v>
      </c>
      <c r="C113" s="439" t="s">
        <v>469</v>
      </c>
      <c r="D113" s="439" t="s">
        <v>469</v>
      </c>
      <c r="E113" s="628">
        <v>7246</v>
      </c>
      <c r="F113" s="628">
        <v>10390</v>
      </c>
      <c r="G113" s="628">
        <v>4085</v>
      </c>
      <c r="H113" s="628">
        <v>3456</v>
      </c>
      <c r="I113" s="628">
        <v>0</v>
      </c>
      <c r="J113" s="628">
        <v>11876</v>
      </c>
      <c r="K113" s="628">
        <v>6</v>
      </c>
      <c r="L113" s="628">
        <v>-31</v>
      </c>
      <c r="M113" s="628">
        <v>-389</v>
      </c>
      <c r="N113" s="628">
        <v>1204</v>
      </c>
      <c r="O113" s="628">
        <v>37843</v>
      </c>
      <c r="P113" s="640">
        <v>193</v>
      </c>
      <c r="Q113" s="602">
        <f t="shared" si="5"/>
        <v>136</v>
      </c>
      <c r="R113" s="648" t="str">
        <f t="shared" si="6"/>
        <v>Hörby</v>
      </c>
      <c r="S113" s="648">
        <f t="shared" si="7"/>
        <v>193</v>
      </c>
      <c r="T113" s="647" t="str">
        <f t="shared" ca="1" si="8"/>
        <v>$Q$114</v>
      </c>
      <c r="U113" s="649">
        <v>15261</v>
      </c>
      <c r="V113" s="647">
        <f t="shared" si="9"/>
        <v>2945373</v>
      </c>
    </row>
    <row r="114" spans="1:22" x14ac:dyDescent="0.2">
      <c r="A114" s="595" t="s">
        <v>1154</v>
      </c>
      <c r="B114" s="596" t="s">
        <v>935</v>
      </c>
      <c r="C114" s="439" t="s">
        <v>470</v>
      </c>
      <c r="D114" s="439" t="s">
        <v>470</v>
      </c>
      <c r="E114" s="628">
        <v>7939</v>
      </c>
      <c r="F114" s="628">
        <v>11186</v>
      </c>
      <c r="G114" s="628">
        <v>4314</v>
      </c>
      <c r="H114" s="628">
        <v>2943</v>
      </c>
      <c r="I114" s="628">
        <v>0</v>
      </c>
      <c r="J114" s="628">
        <v>9967</v>
      </c>
      <c r="K114" s="628">
        <v>0</v>
      </c>
      <c r="L114" s="628">
        <v>22</v>
      </c>
      <c r="M114" s="628">
        <v>-389</v>
      </c>
      <c r="N114" s="628">
        <v>1204</v>
      </c>
      <c r="O114" s="628">
        <v>37186</v>
      </c>
      <c r="P114" s="640">
        <v>-464</v>
      </c>
      <c r="Q114" s="602">
        <f t="shared" si="5"/>
        <v>85</v>
      </c>
      <c r="R114" s="648" t="str">
        <f t="shared" si="6"/>
        <v>Höör</v>
      </c>
      <c r="S114" s="648">
        <f t="shared" si="7"/>
        <v>-464</v>
      </c>
      <c r="T114" s="647" t="str">
        <f t="shared" ca="1" si="8"/>
        <v>$Q$115</v>
      </c>
      <c r="U114" s="649">
        <v>16166</v>
      </c>
      <c r="V114" s="647">
        <f t="shared" si="9"/>
        <v>-7501024</v>
      </c>
    </row>
    <row r="115" spans="1:22" x14ac:dyDescent="0.2">
      <c r="A115" s="595" t="s">
        <v>1154</v>
      </c>
      <c r="B115" s="596" t="s">
        <v>950</v>
      </c>
      <c r="C115" s="439" t="s">
        <v>471</v>
      </c>
      <c r="D115" s="439" t="s">
        <v>471</v>
      </c>
      <c r="E115" s="628">
        <v>6903</v>
      </c>
      <c r="F115" s="628">
        <v>10034</v>
      </c>
      <c r="G115" s="628">
        <v>4393</v>
      </c>
      <c r="H115" s="628">
        <v>2863</v>
      </c>
      <c r="I115" s="628">
        <v>23</v>
      </c>
      <c r="J115" s="628">
        <v>11754</v>
      </c>
      <c r="K115" s="628">
        <v>70</v>
      </c>
      <c r="L115" s="628">
        <v>-31</v>
      </c>
      <c r="M115" s="628">
        <v>-389</v>
      </c>
      <c r="N115" s="628">
        <v>1204</v>
      </c>
      <c r="O115" s="628">
        <v>36824</v>
      </c>
      <c r="P115" s="640">
        <v>-826</v>
      </c>
      <c r="Q115" s="602">
        <f t="shared" si="5"/>
        <v>59</v>
      </c>
      <c r="R115" s="648" t="str">
        <f t="shared" si="6"/>
        <v>Klippan</v>
      </c>
      <c r="S115" s="648">
        <f t="shared" si="7"/>
        <v>-826</v>
      </c>
      <c r="T115" s="647" t="str">
        <f t="shared" ca="1" si="8"/>
        <v>$Q$116</v>
      </c>
      <c r="U115" s="649">
        <v>17086</v>
      </c>
      <c r="V115" s="647">
        <f t="shared" si="9"/>
        <v>-14113036</v>
      </c>
    </row>
    <row r="116" spans="1:22" x14ac:dyDescent="0.2">
      <c r="A116" s="595" t="s">
        <v>1154</v>
      </c>
      <c r="B116" s="596" t="s">
        <v>953</v>
      </c>
      <c r="C116" s="439" t="s">
        <v>472</v>
      </c>
      <c r="D116" s="439" t="s">
        <v>472</v>
      </c>
      <c r="E116" s="628">
        <v>7466</v>
      </c>
      <c r="F116" s="628">
        <v>10650</v>
      </c>
      <c r="G116" s="628">
        <v>3951</v>
      </c>
      <c r="H116" s="628">
        <v>3917</v>
      </c>
      <c r="I116" s="628">
        <v>233</v>
      </c>
      <c r="J116" s="628">
        <v>11027</v>
      </c>
      <c r="K116" s="628">
        <v>0</v>
      </c>
      <c r="L116" s="628">
        <v>33</v>
      </c>
      <c r="M116" s="628">
        <v>-389</v>
      </c>
      <c r="N116" s="628">
        <v>1204</v>
      </c>
      <c r="O116" s="628">
        <v>38092</v>
      </c>
      <c r="P116" s="640">
        <v>442</v>
      </c>
      <c r="Q116" s="602">
        <f t="shared" si="5"/>
        <v>154</v>
      </c>
      <c r="R116" s="648" t="str">
        <f t="shared" si="6"/>
        <v>Kristianstad</v>
      </c>
      <c r="S116" s="648">
        <f t="shared" si="7"/>
        <v>442</v>
      </c>
      <c r="T116" s="647" t="str">
        <f t="shared" ca="1" si="8"/>
        <v>$Q$117</v>
      </c>
      <c r="U116" s="649">
        <v>82969</v>
      </c>
      <c r="V116" s="647">
        <f t="shared" si="9"/>
        <v>36672298</v>
      </c>
    </row>
    <row r="117" spans="1:22" x14ac:dyDescent="0.2">
      <c r="A117" s="595" t="s">
        <v>1154</v>
      </c>
      <c r="B117" s="596" t="s">
        <v>960</v>
      </c>
      <c r="C117" s="439" t="s">
        <v>473</v>
      </c>
      <c r="D117" s="439" t="s">
        <v>473</v>
      </c>
      <c r="E117" s="628">
        <v>9209</v>
      </c>
      <c r="F117" s="628">
        <v>13302</v>
      </c>
      <c r="G117" s="628">
        <v>3893</v>
      </c>
      <c r="H117" s="628">
        <v>2555</v>
      </c>
      <c r="I117" s="628">
        <v>0</v>
      </c>
      <c r="J117" s="628">
        <v>7790</v>
      </c>
      <c r="K117" s="628">
        <v>137</v>
      </c>
      <c r="L117" s="628">
        <v>22</v>
      </c>
      <c r="M117" s="628">
        <v>-83</v>
      </c>
      <c r="N117" s="628">
        <v>1204</v>
      </c>
      <c r="O117" s="628">
        <v>38029</v>
      </c>
      <c r="P117" s="640">
        <v>379</v>
      </c>
      <c r="Q117" s="602">
        <f t="shared" si="5"/>
        <v>148</v>
      </c>
      <c r="R117" s="648" t="str">
        <f t="shared" si="6"/>
        <v>Kävlinge</v>
      </c>
      <c r="S117" s="648">
        <f t="shared" si="7"/>
        <v>379</v>
      </c>
      <c r="T117" s="647" t="str">
        <f t="shared" ca="1" si="8"/>
        <v>$Q$118</v>
      </c>
      <c r="U117" s="649">
        <v>30476</v>
      </c>
      <c r="V117" s="647">
        <f t="shared" si="9"/>
        <v>11550404</v>
      </c>
    </row>
    <row r="118" spans="1:22" x14ac:dyDescent="0.2">
      <c r="A118" s="595" t="s">
        <v>1154</v>
      </c>
      <c r="B118" s="596" t="s">
        <v>963</v>
      </c>
      <c r="C118" s="439" t="s">
        <v>474</v>
      </c>
      <c r="D118" s="439" t="s">
        <v>474</v>
      </c>
      <c r="E118" s="628">
        <v>8021</v>
      </c>
      <c r="F118" s="628">
        <v>10343</v>
      </c>
      <c r="G118" s="628">
        <v>3712</v>
      </c>
      <c r="H118" s="628">
        <v>4698</v>
      </c>
      <c r="I118" s="628">
        <v>397</v>
      </c>
      <c r="J118" s="628">
        <v>10456</v>
      </c>
      <c r="K118" s="628">
        <v>59</v>
      </c>
      <c r="L118" s="628">
        <v>-31</v>
      </c>
      <c r="M118" s="628">
        <v>-305</v>
      </c>
      <c r="N118" s="628">
        <v>1204</v>
      </c>
      <c r="O118" s="628">
        <v>38554</v>
      </c>
      <c r="P118" s="640">
        <v>904</v>
      </c>
      <c r="Q118" s="602">
        <f t="shared" si="5"/>
        <v>183</v>
      </c>
      <c r="R118" s="648" t="str">
        <f t="shared" si="6"/>
        <v>Landskrona</v>
      </c>
      <c r="S118" s="648">
        <f t="shared" si="7"/>
        <v>904</v>
      </c>
      <c r="T118" s="647" t="str">
        <f t="shared" ca="1" si="8"/>
        <v>$Q$119</v>
      </c>
      <c r="U118" s="649">
        <v>44447</v>
      </c>
      <c r="V118" s="647">
        <f t="shared" si="9"/>
        <v>40180088</v>
      </c>
    </row>
    <row r="119" spans="1:22" x14ac:dyDescent="0.2">
      <c r="A119" s="595" t="s">
        <v>1154</v>
      </c>
      <c r="B119" s="596" t="s">
        <v>977</v>
      </c>
      <c r="C119" s="439" t="s">
        <v>475</v>
      </c>
      <c r="D119" s="439" t="s">
        <v>475</v>
      </c>
      <c r="E119" s="628">
        <v>10047</v>
      </c>
      <c r="F119" s="628">
        <v>13792</v>
      </c>
      <c r="G119" s="628">
        <v>3647</v>
      </c>
      <c r="H119" s="628">
        <v>1814</v>
      </c>
      <c r="I119" s="628">
        <v>0</v>
      </c>
      <c r="J119" s="628">
        <v>8776</v>
      </c>
      <c r="K119" s="628">
        <v>715</v>
      </c>
      <c r="L119" s="628">
        <v>22</v>
      </c>
      <c r="M119" s="628">
        <v>309</v>
      </c>
      <c r="N119" s="628">
        <v>1204</v>
      </c>
      <c r="O119" s="628">
        <v>40326</v>
      </c>
      <c r="P119" s="640">
        <v>2676</v>
      </c>
      <c r="Q119" s="602">
        <f t="shared" si="5"/>
        <v>243</v>
      </c>
      <c r="R119" s="648" t="str">
        <f t="shared" si="6"/>
        <v>Lomma</v>
      </c>
      <c r="S119" s="648">
        <f t="shared" si="7"/>
        <v>2676</v>
      </c>
      <c r="T119" s="647" t="str">
        <f t="shared" ca="1" si="8"/>
        <v>$Q$120</v>
      </c>
      <c r="U119" s="649">
        <v>23858</v>
      </c>
      <c r="V119" s="647">
        <f t="shared" si="9"/>
        <v>63844008</v>
      </c>
    </row>
    <row r="120" spans="1:22" x14ac:dyDescent="0.2">
      <c r="A120" s="595" t="s">
        <v>1154</v>
      </c>
      <c r="B120" s="596" t="s">
        <v>980</v>
      </c>
      <c r="C120" s="439" t="s">
        <v>476</v>
      </c>
      <c r="D120" s="439" t="s">
        <v>476</v>
      </c>
      <c r="E120" s="628">
        <v>7327</v>
      </c>
      <c r="F120" s="628">
        <v>9806</v>
      </c>
      <c r="G120" s="628">
        <v>3003</v>
      </c>
      <c r="H120" s="628">
        <v>3642</v>
      </c>
      <c r="I120" s="628">
        <v>88</v>
      </c>
      <c r="J120" s="628">
        <v>7989</v>
      </c>
      <c r="K120" s="628">
        <v>81</v>
      </c>
      <c r="L120" s="628">
        <v>85</v>
      </c>
      <c r="M120" s="628">
        <v>-103</v>
      </c>
      <c r="N120" s="628">
        <v>1204</v>
      </c>
      <c r="O120" s="628">
        <v>33122</v>
      </c>
      <c r="P120" s="640">
        <v>-4528</v>
      </c>
      <c r="Q120" s="602">
        <f t="shared" si="5"/>
        <v>3</v>
      </c>
      <c r="R120" s="648" t="str">
        <f t="shared" si="6"/>
        <v>Lund</v>
      </c>
      <c r="S120" s="648">
        <f t="shared" si="7"/>
        <v>-4528</v>
      </c>
      <c r="T120" s="647" t="str">
        <f t="shared" ca="1" si="8"/>
        <v>$Q$121</v>
      </c>
      <c r="U120" s="649">
        <v>118334</v>
      </c>
      <c r="V120" s="647">
        <f t="shared" si="9"/>
        <v>-535816352</v>
      </c>
    </row>
    <row r="121" spans="1:22" x14ac:dyDescent="0.2">
      <c r="A121" s="595" t="s">
        <v>1154</v>
      </c>
      <c r="B121" s="596" t="s">
        <v>983</v>
      </c>
      <c r="C121" s="439" t="s">
        <v>477</v>
      </c>
      <c r="D121" s="439" t="s">
        <v>477</v>
      </c>
      <c r="E121" s="628">
        <v>9063</v>
      </c>
      <c r="F121" s="628">
        <v>9111</v>
      </c>
      <c r="G121" s="628">
        <v>3004</v>
      </c>
      <c r="H121" s="628">
        <v>6951</v>
      </c>
      <c r="I121" s="628">
        <v>493</v>
      </c>
      <c r="J121" s="628">
        <v>9098</v>
      </c>
      <c r="K121" s="628">
        <v>329</v>
      </c>
      <c r="L121" s="628">
        <v>148</v>
      </c>
      <c r="M121" s="628">
        <v>214</v>
      </c>
      <c r="N121" s="628">
        <v>1204</v>
      </c>
      <c r="O121" s="628">
        <v>39615</v>
      </c>
      <c r="P121" s="640">
        <v>1965</v>
      </c>
      <c r="Q121" s="602">
        <f t="shared" si="5"/>
        <v>221</v>
      </c>
      <c r="R121" s="648" t="str">
        <f t="shared" si="6"/>
        <v>Malmö</v>
      </c>
      <c r="S121" s="648">
        <f t="shared" si="7"/>
        <v>1965</v>
      </c>
      <c r="T121" s="647" t="str">
        <f t="shared" ca="1" si="8"/>
        <v>$Q$122</v>
      </c>
      <c r="U121" s="649">
        <v>327049</v>
      </c>
      <c r="V121" s="647">
        <f t="shared" si="9"/>
        <v>642651285</v>
      </c>
    </row>
    <row r="122" spans="1:22" x14ac:dyDescent="0.2">
      <c r="A122" s="595" t="s">
        <v>1154</v>
      </c>
      <c r="B122" s="596" t="s">
        <v>1016</v>
      </c>
      <c r="C122" s="439" t="s">
        <v>478</v>
      </c>
      <c r="D122" s="439" t="s">
        <v>478</v>
      </c>
      <c r="E122" s="628">
        <v>7080</v>
      </c>
      <c r="F122" s="628">
        <v>10065</v>
      </c>
      <c r="G122" s="628">
        <v>4469</v>
      </c>
      <c r="H122" s="628">
        <v>3062</v>
      </c>
      <c r="I122" s="628">
        <v>28</v>
      </c>
      <c r="J122" s="628">
        <v>13484</v>
      </c>
      <c r="K122" s="628">
        <v>54</v>
      </c>
      <c r="L122" s="628">
        <v>-7</v>
      </c>
      <c r="M122" s="628">
        <v>-389</v>
      </c>
      <c r="N122" s="628">
        <v>1204</v>
      </c>
      <c r="O122" s="628">
        <v>39050</v>
      </c>
      <c r="P122" s="640">
        <v>1400</v>
      </c>
      <c r="Q122" s="602">
        <f t="shared" si="5"/>
        <v>206</v>
      </c>
      <c r="R122" s="648" t="str">
        <f t="shared" si="6"/>
        <v>Osby</v>
      </c>
      <c r="S122" s="648">
        <f t="shared" si="7"/>
        <v>1400</v>
      </c>
      <c r="T122" s="647" t="str">
        <f t="shared" ca="1" si="8"/>
        <v>$Q$123</v>
      </c>
      <c r="U122" s="649">
        <v>13086</v>
      </c>
      <c r="V122" s="647">
        <f t="shared" si="9"/>
        <v>18320400</v>
      </c>
    </row>
    <row r="123" spans="1:22" x14ac:dyDescent="0.2">
      <c r="A123" s="595" t="s">
        <v>1154</v>
      </c>
      <c r="B123" s="596" t="s">
        <v>1022</v>
      </c>
      <c r="C123" s="439" t="s">
        <v>479</v>
      </c>
      <c r="D123" s="439" t="s">
        <v>479</v>
      </c>
      <c r="E123" s="628">
        <v>7137</v>
      </c>
      <c r="F123" s="628">
        <v>10865</v>
      </c>
      <c r="G123" s="628">
        <v>4297</v>
      </c>
      <c r="H123" s="628">
        <v>4067</v>
      </c>
      <c r="I123" s="628">
        <v>68</v>
      </c>
      <c r="J123" s="628">
        <v>11938</v>
      </c>
      <c r="K123" s="628">
        <v>0</v>
      </c>
      <c r="L123" s="628">
        <v>510</v>
      </c>
      <c r="M123" s="628">
        <v>-389</v>
      </c>
      <c r="N123" s="628">
        <v>1204</v>
      </c>
      <c r="O123" s="628">
        <v>39697</v>
      </c>
      <c r="P123" s="640">
        <v>2047</v>
      </c>
      <c r="Q123" s="602">
        <f t="shared" si="5"/>
        <v>225</v>
      </c>
      <c r="R123" s="648" t="str">
        <f t="shared" si="6"/>
        <v>Perstorp</v>
      </c>
      <c r="S123" s="648">
        <f t="shared" si="7"/>
        <v>2047</v>
      </c>
      <c r="T123" s="647" t="str">
        <f t="shared" ca="1" si="8"/>
        <v>$Q$124</v>
      </c>
      <c r="U123" s="649">
        <v>7210</v>
      </c>
      <c r="V123" s="647">
        <f t="shared" si="9"/>
        <v>14758870</v>
      </c>
    </row>
    <row r="124" spans="1:22" x14ac:dyDescent="0.2">
      <c r="A124" s="595" t="s">
        <v>1154</v>
      </c>
      <c r="B124" s="596" t="s">
        <v>1032</v>
      </c>
      <c r="C124" s="439" t="s">
        <v>480</v>
      </c>
      <c r="D124" s="439" t="s">
        <v>480</v>
      </c>
      <c r="E124" s="628">
        <v>4639</v>
      </c>
      <c r="F124" s="628">
        <v>8451</v>
      </c>
      <c r="G124" s="628">
        <v>3811</v>
      </c>
      <c r="H124" s="628">
        <v>2587</v>
      </c>
      <c r="I124" s="628">
        <v>0</v>
      </c>
      <c r="J124" s="628">
        <v>16336</v>
      </c>
      <c r="K124" s="628">
        <v>154</v>
      </c>
      <c r="L124" s="628">
        <v>-31</v>
      </c>
      <c r="M124" s="628">
        <v>-334</v>
      </c>
      <c r="N124" s="628">
        <v>1204</v>
      </c>
      <c r="O124" s="628">
        <v>36817</v>
      </c>
      <c r="P124" s="640">
        <v>-833</v>
      </c>
      <c r="Q124" s="602">
        <f t="shared" si="5"/>
        <v>58</v>
      </c>
      <c r="R124" s="648" t="str">
        <f t="shared" si="6"/>
        <v>Simrishamn</v>
      </c>
      <c r="S124" s="648">
        <f t="shared" si="7"/>
        <v>-833</v>
      </c>
      <c r="T124" s="647" t="str">
        <f t="shared" ca="1" si="8"/>
        <v>$Q$125</v>
      </c>
      <c r="U124" s="649">
        <v>19380</v>
      </c>
      <c r="V124" s="647">
        <f t="shared" si="9"/>
        <v>-16143540</v>
      </c>
    </row>
    <row r="125" spans="1:22" x14ac:dyDescent="0.2">
      <c r="A125" s="595" t="s">
        <v>1154</v>
      </c>
      <c r="B125" s="596" t="s">
        <v>1033</v>
      </c>
      <c r="C125" s="439" t="s">
        <v>481</v>
      </c>
      <c r="D125" s="439" t="s">
        <v>481</v>
      </c>
      <c r="E125" s="628">
        <v>7256</v>
      </c>
      <c r="F125" s="628">
        <v>10033</v>
      </c>
      <c r="G125" s="628">
        <v>3601</v>
      </c>
      <c r="H125" s="628">
        <v>2767</v>
      </c>
      <c r="I125" s="628">
        <v>0</v>
      </c>
      <c r="J125" s="628">
        <v>11128</v>
      </c>
      <c r="K125" s="628">
        <v>58</v>
      </c>
      <c r="L125" s="628">
        <v>-31</v>
      </c>
      <c r="M125" s="628">
        <v>-389</v>
      </c>
      <c r="N125" s="628">
        <v>1204</v>
      </c>
      <c r="O125" s="628">
        <v>35627</v>
      </c>
      <c r="P125" s="640">
        <v>-2023</v>
      </c>
      <c r="Q125" s="602">
        <f t="shared" si="5"/>
        <v>18</v>
      </c>
      <c r="R125" s="648" t="str">
        <f t="shared" si="6"/>
        <v>Sjöbo</v>
      </c>
      <c r="S125" s="648">
        <f t="shared" si="7"/>
        <v>-2023</v>
      </c>
      <c r="T125" s="647" t="str">
        <f t="shared" ca="1" si="8"/>
        <v>$Q$126</v>
      </c>
      <c r="U125" s="649">
        <v>18710</v>
      </c>
      <c r="V125" s="647">
        <f t="shared" si="9"/>
        <v>-37850330</v>
      </c>
    </row>
    <row r="126" spans="1:22" x14ac:dyDescent="0.2">
      <c r="A126" s="595" t="s">
        <v>1154</v>
      </c>
      <c r="B126" s="596" t="s">
        <v>1037</v>
      </c>
      <c r="C126" s="439" t="s">
        <v>482</v>
      </c>
      <c r="D126" s="439" t="s">
        <v>482</v>
      </c>
      <c r="E126" s="628">
        <v>8041</v>
      </c>
      <c r="F126" s="628">
        <v>11601</v>
      </c>
      <c r="G126" s="628">
        <v>4222</v>
      </c>
      <c r="H126" s="628">
        <v>2471</v>
      </c>
      <c r="I126" s="628">
        <v>0</v>
      </c>
      <c r="J126" s="628">
        <v>9995</v>
      </c>
      <c r="K126" s="628">
        <v>18</v>
      </c>
      <c r="L126" s="628">
        <v>22</v>
      </c>
      <c r="M126" s="628">
        <v>-361</v>
      </c>
      <c r="N126" s="628">
        <v>1204</v>
      </c>
      <c r="O126" s="628">
        <v>37213</v>
      </c>
      <c r="P126" s="640">
        <v>-437</v>
      </c>
      <c r="Q126" s="602">
        <f t="shared" si="5"/>
        <v>90</v>
      </c>
      <c r="R126" s="648" t="str">
        <f t="shared" si="6"/>
        <v>Skurup</v>
      </c>
      <c r="S126" s="648">
        <f t="shared" si="7"/>
        <v>-437</v>
      </c>
      <c r="T126" s="647" t="str">
        <f t="shared" ca="1" si="8"/>
        <v>$Q$127</v>
      </c>
      <c r="U126" s="649">
        <v>15399</v>
      </c>
      <c r="V126" s="647">
        <f t="shared" si="9"/>
        <v>-6729363</v>
      </c>
    </row>
    <row r="127" spans="1:22" x14ac:dyDescent="0.2">
      <c r="A127" s="595" t="s">
        <v>1154</v>
      </c>
      <c r="B127" s="596" t="s">
        <v>1045</v>
      </c>
      <c r="C127" s="439" t="s">
        <v>483</v>
      </c>
      <c r="D127" s="439" t="s">
        <v>483</v>
      </c>
      <c r="E127" s="628">
        <v>9724</v>
      </c>
      <c r="F127" s="628">
        <v>13078</v>
      </c>
      <c r="G127" s="628">
        <v>4162</v>
      </c>
      <c r="H127" s="628">
        <v>2358</v>
      </c>
      <c r="I127" s="628">
        <v>0</v>
      </c>
      <c r="J127" s="628">
        <v>7484</v>
      </c>
      <c r="K127" s="628">
        <v>0</v>
      </c>
      <c r="L127" s="628">
        <v>22</v>
      </c>
      <c r="M127" s="628">
        <v>-54</v>
      </c>
      <c r="N127" s="628">
        <v>1204</v>
      </c>
      <c r="O127" s="628">
        <v>37978</v>
      </c>
      <c r="P127" s="640">
        <v>328</v>
      </c>
      <c r="Q127" s="602">
        <f t="shared" si="5"/>
        <v>145</v>
      </c>
      <c r="R127" s="648" t="str">
        <f t="shared" si="6"/>
        <v>Staffanstorp</v>
      </c>
      <c r="S127" s="648">
        <f t="shared" si="7"/>
        <v>328</v>
      </c>
      <c r="T127" s="647" t="str">
        <f t="shared" ca="1" si="8"/>
        <v>$Q$128</v>
      </c>
      <c r="U127" s="649">
        <v>23506</v>
      </c>
      <c r="V127" s="647">
        <f t="shared" si="9"/>
        <v>7709968</v>
      </c>
    </row>
    <row r="128" spans="1:22" x14ac:dyDescent="0.2">
      <c r="A128" s="595" t="s">
        <v>1154</v>
      </c>
      <c r="B128" s="596" t="s">
        <v>1057</v>
      </c>
      <c r="C128" s="439" t="s">
        <v>484</v>
      </c>
      <c r="D128" s="439" t="s">
        <v>484</v>
      </c>
      <c r="E128" s="628">
        <v>7639</v>
      </c>
      <c r="F128" s="628">
        <v>11477</v>
      </c>
      <c r="G128" s="628">
        <v>4651</v>
      </c>
      <c r="H128" s="628">
        <v>3114</v>
      </c>
      <c r="I128" s="628">
        <v>58</v>
      </c>
      <c r="J128" s="628">
        <v>9173</v>
      </c>
      <c r="K128" s="628">
        <v>14</v>
      </c>
      <c r="L128" s="628">
        <v>-31</v>
      </c>
      <c r="M128" s="628">
        <v>-389</v>
      </c>
      <c r="N128" s="628">
        <v>1204</v>
      </c>
      <c r="O128" s="628">
        <v>36910</v>
      </c>
      <c r="P128" s="640">
        <v>-740</v>
      </c>
      <c r="Q128" s="602">
        <f t="shared" si="5"/>
        <v>65</v>
      </c>
      <c r="R128" s="648" t="str">
        <f t="shared" si="6"/>
        <v>Svalöv</v>
      </c>
      <c r="S128" s="648">
        <f t="shared" si="7"/>
        <v>-740</v>
      </c>
      <c r="T128" s="647" t="str">
        <f t="shared" ca="1" si="8"/>
        <v>$Q$129</v>
      </c>
      <c r="U128" s="649">
        <v>13815</v>
      </c>
      <c r="V128" s="647">
        <f t="shared" si="9"/>
        <v>-10223100</v>
      </c>
    </row>
    <row r="129" spans="1:22" x14ac:dyDescent="0.2">
      <c r="A129" s="595" t="s">
        <v>1154</v>
      </c>
      <c r="B129" s="596" t="s">
        <v>1058</v>
      </c>
      <c r="C129" s="439" t="s">
        <v>485</v>
      </c>
      <c r="D129" s="439" t="s">
        <v>485</v>
      </c>
      <c r="E129" s="628">
        <v>9878</v>
      </c>
      <c r="F129" s="628">
        <v>13122</v>
      </c>
      <c r="G129" s="628">
        <v>4240</v>
      </c>
      <c r="H129" s="628">
        <v>2437</v>
      </c>
      <c r="I129" s="628">
        <v>1</v>
      </c>
      <c r="J129" s="628">
        <v>7541</v>
      </c>
      <c r="K129" s="628">
        <v>24</v>
      </c>
      <c r="L129" s="628">
        <v>22</v>
      </c>
      <c r="M129" s="628">
        <v>-135</v>
      </c>
      <c r="N129" s="628">
        <v>1204</v>
      </c>
      <c r="O129" s="628">
        <v>38334</v>
      </c>
      <c r="P129" s="640">
        <v>684</v>
      </c>
      <c r="Q129" s="602">
        <f t="shared" si="5"/>
        <v>171</v>
      </c>
      <c r="R129" s="648" t="str">
        <f t="shared" si="6"/>
        <v>Svedala</v>
      </c>
      <c r="S129" s="648">
        <f t="shared" si="7"/>
        <v>684</v>
      </c>
      <c r="T129" s="647" t="str">
        <f t="shared" ca="1" si="8"/>
        <v>$Q$130</v>
      </c>
      <c r="U129" s="649">
        <v>20737</v>
      </c>
      <c r="V129" s="647">
        <f t="shared" si="9"/>
        <v>14184108</v>
      </c>
    </row>
    <row r="130" spans="1:22" x14ac:dyDescent="0.2">
      <c r="A130" s="595" t="s">
        <v>1154</v>
      </c>
      <c r="B130" s="596" t="s">
        <v>1074</v>
      </c>
      <c r="C130" s="439" t="s">
        <v>486</v>
      </c>
      <c r="D130" s="439" t="s">
        <v>486</v>
      </c>
      <c r="E130" s="628">
        <v>7099</v>
      </c>
      <c r="F130" s="628">
        <v>10287</v>
      </c>
      <c r="G130" s="628">
        <v>4239</v>
      </c>
      <c r="H130" s="628">
        <v>2995</v>
      </c>
      <c r="I130" s="628">
        <v>23</v>
      </c>
      <c r="J130" s="628">
        <v>12806</v>
      </c>
      <c r="K130" s="628">
        <v>0</v>
      </c>
      <c r="L130" s="628">
        <v>-31</v>
      </c>
      <c r="M130" s="628">
        <v>-389</v>
      </c>
      <c r="N130" s="628">
        <v>1204</v>
      </c>
      <c r="O130" s="628">
        <v>38233</v>
      </c>
      <c r="P130" s="640">
        <v>583</v>
      </c>
      <c r="Q130" s="602">
        <f t="shared" si="5"/>
        <v>162</v>
      </c>
      <c r="R130" s="648" t="str">
        <f t="shared" si="6"/>
        <v>Tomelilla</v>
      </c>
      <c r="S130" s="648">
        <f t="shared" si="7"/>
        <v>583</v>
      </c>
      <c r="T130" s="647" t="str">
        <f t="shared" ca="1" si="8"/>
        <v>$Q$131</v>
      </c>
      <c r="U130" s="649">
        <v>13271</v>
      </c>
      <c r="V130" s="647">
        <f t="shared" si="9"/>
        <v>7736993</v>
      </c>
    </row>
    <row r="131" spans="1:22" x14ac:dyDescent="0.2">
      <c r="A131" s="595" t="s">
        <v>1154</v>
      </c>
      <c r="B131" s="596" t="s">
        <v>1079</v>
      </c>
      <c r="C131" s="439" t="s">
        <v>487</v>
      </c>
      <c r="D131" s="439" t="s">
        <v>487</v>
      </c>
      <c r="E131" s="628">
        <v>7304</v>
      </c>
      <c r="F131" s="628">
        <v>10601</v>
      </c>
      <c r="G131" s="628">
        <v>3694</v>
      </c>
      <c r="H131" s="628">
        <v>3524</v>
      </c>
      <c r="I131" s="628">
        <v>41</v>
      </c>
      <c r="J131" s="628">
        <v>10811</v>
      </c>
      <c r="K131" s="628">
        <v>0</v>
      </c>
      <c r="L131" s="628">
        <v>22</v>
      </c>
      <c r="M131" s="628">
        <v>-281</v>
      </c>
      <c r="N131" s="628">
        <v>1204</v>
      </c>
      <c r="O131" s="628">
        <v>36920</v>
      </c>
      <c r="P131" s="640">
        <v>-730</v>
      </c>
      <c r="Q131" s="602">
        <f t="shared" si="5"/>
        <v>68</v>
      </c>
      <c r="R131" s="648" t="str">
        <f t="shared" si="6"/>
        <v>Trelleborg</v>
      </c>
      <c r="S131" s="648">
        <f t="shared" si="7"/>
        <v>-730</v>
      </c>
      <c r="T131" s="647" t="str">
        <f t="shared" ca="1" si="8"/>
        <v>$Q$132</v>
      </c>
      <c r="U131" s="649">
        <v>43826</v>
      </c>
      <c r="V131" s="647">
        <f t="shared" si="9"/>
        <v>-31992980</v>
      </c>
    </row>
    <row r="132" spans="1:22" x14ac:dyDescent="0.2">
      <c r="A132" s="595" t="s">
        <v>1154</v>
      </c>
      <c r="B132" s="596" t="s">
        <v>1100</v>
      </c>
      <c r="C132" s="439" t="s">
        <v>488</v>
      </c>
      <c r="D132" s="439" t="s">
        <v>488</v>
      </c>
      <c r="E132" s="628">
        <v>8349</v>
      </c>
      <c r="F132" s="628">
        <v>12615</v>
      </c>
      <c r="G132" s="628">
        <v>4073</v>
      </c>
      <c r="H132" s="628">
        <v>1946</v>
      </c>
      <c r="I132" s="628">
        <v>0</v>
      </c>
      <c r="J132" s="628">
        <v>8932</v>
      </c>
      <c r="K132" s="628">
        <v>0</v>
      </c>
      <c r="L132" s="628">
        <v>22</v>
      </c>
      <c r="M132" s="628">
        <v>621</v>
      </c>
      <c r="N132" s="628">
        <v>1204</v>
      </c>
      <c r="O132" s="628">
        <v>37762</v>
      </c>
      <c r="P132" s="640">
        <v>112</v>
      </c>
      <c r="Q132" s="602">
        <f t="shared" si="5"/>
        <v>126</v>
      </c>
      <c r="R132" s="648" t="str">
        <f t="shared" si="6"/>
        <v>Vellinge</v>
      </c>
      <c r="S132" s="648">
        <f t="shared" si="7"/>
        <v>112</v>
      </c>
      <c r="T132" s="647" t="str">
        <f t="shared" ca="1" si="8"/>
        <v>$Q$133</v>
      </c>
      <c r="U132" s="649">
        <v>35200</v>
      </c>
      <c r="V132" s="647">
        <f t="shared" si="9"/>
        <v>3942400</v>
      </c>
    </row>
    <row r="133" spans="1:22" x14ac:dyDescent="0.2">
      <c r="A133" s="595" t="s">
        <v>1154</v>
      </c>
      <c r="B133" s="596" t="s">
        <v>1115</v>
      </c>
      <c r="C133" s="439" t="s">
        <v>489</v>
      </c>
      <c r="D133" s="439" t="s">
        <v>489</v>
      </c>
      <c r="E133" s="628">
        <v>6118</v>
      </c>
      <c r="F133" s="628">
        <v>9194</v>
      </c>
      <c r="G133" s="628">
        <v>3369</v>
      </c>
      <c r="H133" s="628">
        <v>2484</v>
      </c>
      <c r="I133" s="628">
        <v>0</v>
      </c>
      <c r="J133" s="628">
        <v>13555</v>
      </c>
      <c r="K133" s="628">
        <v>0</v>
      </c>
      <c r="L133" s="628">
        <v>-31</v>
      </c>
      <c r="M133" s="628">
        <v>-309</v>
      </c>
      <c r="N133" s="628">
        <v>1204</v>
      </c>
      <c r="O133" s="628">
        <v>35584</v>
      </c>
      <c r="P133" s="640">
        <v>-2066</v>
      </c>
      <c r="Q133" s="602">
        <f t="shared" si="5"/>
        <v>17</v>
      </c>
      <c r="R133" s="648" t="str">
        <f t="shared" si="6"/>
        <v>Ystad</v>
      </c>
      <c r="S133" s="648">
        <f t="shared" si="7"/>
        <v>-2066</v>
      </c>
      <c r="T133" s="647" t="str">
        <f t="shared" ca="1" si="8"/>
        <v>$Q$134</v>
      </c>
      <c r="U133" s="649">
        <v>29316</v>
      </c>
      <c r="V133" s="647">
        <f t="shared" si="9"/>
        <v>-60566856</v>
      </c>
    </row>
    <row r="134" spans="1:22" x14ac:dyDescent="0.2">
      <c r="A134" s="595" t="s">
        <v>1154</v>
      </c>
      <c r="B134" s="596" t="s">
        <v>1121</v>
      </c>
      <c r="C134" s="439" t="s">
        <v>490</v>
      </c>
      <c r="D134" s="439" t="s">
        <v>490</v>
      </c>
      <c r="E134" s="628">
        <v>8623</v>
      </c>
      <c r="F134" s="628">
        <v>12306</v>
      </c>
      <c r="G134" s="628">
        <v>4411</v>
      </c>
      <c r="H134" s="628">
        <v>3581</v>
      </c>
      <c r="I134" s="628">
        <v>230</v>
      </c>
      <c r="J134" s="628">
        <v>8911</v>
      </c>
      <c r="K134" s="628">
        <v>0</v>
      </c>
      <c r="L134" s="628">
        <v>-31</v>
      </c>
      <c r="M134" s="628">
        <v>-389</v>
      </c>
      <c r="N134" s="628">
        <v>1204</v>
      </c>
      <c r="O134" s="628">
        <v>38846</v>
      </c>
      <c r="P134" s="640">
        <v>1196</v>
      </c>
      <c r="Q134" s="602">
        <f t="shared" si="5"/>
        <v>199</v>
      </c>
      <c r="R134" s="648" t="str">
        <f t="shared" si="6"/>
        <v>Åstorp</v>
      </c>
      <c r="S134" s="648">
        <f t="shared" si="7"/>
        <v>1196</v>
      </c>
      <c r="T134" s="647" t="str">
        <f t="shared" ca="1" si="8"/>
        <v>$Q$135</v>
      </c>
      <c r="U134" s="649">
        <v>15428</v>
      </c>
      <c r="V134" s="647">
        <f t="shared" si="9"/>
        <v>18451888</v>
      </c>
    </row>
    <row r="135" spans="1:22" x14ac:dyDescent="0.2">
      <c r="A135" s="595" t="s">
        <v>1154</v>
      </c>
      <c r="B135" s="596" t="s">
        <v>1127</v>
      </c>
      <c r="C135" s="439" t="s">
        <v>491</v>
      </c>
      <c r="D135" s="439" t="s">
        <v>491</v>
      </c>
      <c r="E135" s="628">
        <v>6845</v>
      </c>
      <c r="F135" s="628">
        <v>9928</v>
      </c>
      <c r="G135" s="628">
        <v>3740</v>
      </c>
      <c r="H135" s="628">
        <v>2728</v>
      </c>
      <c r="I135" s="628">
        <v>5</v>
      </c>
      <c r="J135" s="628">
        <v>12666</v>
      </c>
      <c r="K135" s="628">
        <v>21</v>
      </c>
      <c r="L135" s="628">
        <v>-31</v>
      </c>
      <c r="M135" s="628">
        <v>-224</v>
      </c>
      <c r="N135" s="628">
        <v>1204</v>
      </c>
      <c r="O135" s="628">
        <v>36882</v>
      </c>
      <c r="P135" s="640">
        <v>-768</v>
      </c>
      <c r="Q135" s="602">
        <f t="shared" si="5"/>
        <v>62</v>
      </c>
      <c r="R135" s="648" t="str">
        <f t="shared" si="6"/>
        <v>Ängelholm</v>
      </c>
      <c r="S135" s="648">
        <f t="shared" si="7"/>
        <v>-768</v>
      </c>
      <c r="T135" s="647" t="str">
        <f t="shared" ca="1" si="8"/>
        <v>$Q$136</v>
      </c>
      <c r="U135" s="649">
        <v>41166</v>
      </c>
      <c r="V135" s="647">
        <f t="shared" si="9"/>
        <v>-31615488</v>
      </c>
    </row>
    <row r="136" spans="1:22" x14ac:dyDescent="0.2">
      <c r="A136" s="595" t="s">
        <v>1154</v>
      </c>
      <c r="B136" s="596" t="s">
        <v>1131</v>
      </c>
      <c r="C136" s="439" t="s">
        <v>492</v>
      </c>
      <c r="D136" s="439" t="s">
        <v>492</v>
      </c>
      <c r="E136" s="628">
        <v>6377</v>
      </c>
      <c r="F136" s="628">
        <v>10476</v>
      </c>
      <c r="G136" s="628">
        <v>4283</v>
      </c>
      <c r="H136" s="628">
        <v>3275</v>
      </c>
      <c r="I136" s="628">
        <v>0</v>
      </c>
      <c r="J136" s="628">
        <v>12739</v>
      </c>
      <c r="K136" s="628">
        <v>35</v>
      </c>
      <c r="L136" s="628">
        <v>-31</v>
      </c>
      <c r="M136" s="628">
        <v>-389</v>
      </c>
      <c r="N136" s="628">
        <v>1204</v>
      </c>
      <c r="O136" s="628">
        <v>37969</v>
      </c>
      <c r="P136" s="640">
        <v>319</v>
      </c>
      <c r="Q136" s="602">
        <f t="shared" si="5"/>
        <v>143</v>
      </c>
      <c r="R136" s="648" t="str">
        <f t="shared" si="6"/>
        <v>Örkelljunga</v>
      </c>
      <c r="S136" s="648">
        <f t="shared" si="7"/>
        <v>319</v>
      </c>
      <c r="T136" s="647" t="str">
        <f t="shared" ca="1" si="8"/>
        <v>$Q$137</v>
      </c>
      <c r="U136" s="649">
        <v>9921</v>
      </c>
      <c r="V136" s="647">
        <f t="shared" si="9"/>
        <v>3164799</v>
      </c>
    </row>
    <row r="137" spans="1:22" x14ac:dyDescent="0.2">
      <c r="A137" s="595" t="s">
        <v>1154</v>
      </c>
      <c r="B137" s="596" t="s">
        <v>1136</v>
      </c>
      <c r="C137" s="439" t="s">
        <v>493</v>
      </c>
      <c r="D137" s="439" t="s">
        <v>493</v>
      </c>
      <c r="E137" s="628">
        <v>6971</v>
      </c>
      <c r="F137" s="628">
        <v>11078</v>
      </c>
      <c r="G137" s="628">
        <v>4423</v>
      </c>
      <c r="H137" s="628">
        <v>3239</v>
      </c>
      <c r="I137" s="628">
        <v>16</v>
      </c>
      <c r="J137" s="628">
        <v>11806</v>
      </c>
      <c r="K137" s="628">
        <v>14</v>
      </c>
      <c r="L137" s="628">
        <v>-31</v>
      </c>
      <c r="M137" s="628">
        <v>-389</v>
      </c>
      <c r="N137" s="628">
        <v>1204</v>
      </c>
      <c r="O137" s="628">
        <v>38331</v>
      </c>
      <c r="P137" s="640">
        <v>681</v>
      </c>
      <c r="Q137" s="602">
        <f t="shared" si="5"/>
        <v>169</v>
      </c>
      <c r="R137" s="648" t="str">
        <f t="shared" si="6"/>
        <v>Östra Göinge</v>
      </c>
      <c r="S137" s="648">
        <f t="shared" si="7"/>
        <v>681</v>
      </c>
      <c r="T137" s="647" t="str">
        <f t="shared" ca="1" si="8"/>
        <v>$Q$138</v>
      </c>
      <c r="U137" s="649">
        <v>14207</v>
      </c>
      <c r="V137" s="647">
        <f t="shared" si="9"/>
        <v>9674967</v>
      </c>
    </row>
    <row r="138" spans="1:22" ht="25.5" x14ac:dyDescent="0.2">
      <c r="A138" s="595" t="s">
        <v>1155</v>
      </c>
      <c r="B138" s="596" t="s">
        <v>888</v>
      </c>
      <c r="C138" s="597" t="s">
        <v>495</v>
      </c>
      <c r="D138" s="598" t="s">
        <v>713</v>
      </c>
      <c r="E138" s="628">
        <v>7047</v>
      </c>
      <c r="F138" s="628">
        <v>10149</v>
      </c>
      <c r="G138" s="628">
        <v>4159</v>
      </c>
      <c r="H138" s="628">
        <v>3132</v>
      </c>
      <c r="I138" s="628">
        <v>47</v>
      </c>
      <c r="J138" s="628">
        <v>11956</v>
      </c>
      <c r="K138" s="628">
        <v>80</v>
      </c>
      <c r="L138" s="628">
        <v>-148</v>
      </c>
      <c r="M138" s="628">
        <v>-361</v>
      </c>
      <c r="N138" s="628">
        <v>986</v>
      </c>
      <c r="O138" s="628">
        <v>37047</v>
      </c>
      <c r="P138" s="640">
        <v>-603</v>
      </c>
      <c r="Q138" s="602">
        <f t="shared" si="5"/>
        <v>77</v>
      </c>
      <c r="R138" s="648" t="str">
        <f t="shared" si="6"/>
        <v>Falkenberg</v>
      </c>
      <c r="S138" s="648">
        <f t="shared" si="7"/>
        <v>-603</v>
      </c>
      <c r="T138" s="647" t="str">
        <f t="shared" ca="1" si="8"/>
        <v>$Q$139</v>
      </c>
      <c r="U138" s="649">
        <v>43664</v>
      </c>
      <c r="V138" s="647">
        <f t="shared" si="9"/>
        <v>-26329392</v>
      </c>
    </row>
    <row r="139" spans="1:22" x14ac:dyDescent="0.2">
      <c r="A139" s="595" t="s">
        <v>1155</v>
      </c>
      <c r="B139" s="596" t="s">
        <v>912</v>
      </c>
      <c r="C139" s="439" t="s">
        <v>496</v>
      </c>
      <c r="D139" s="439" t="s">
        <v>496</v>
      </c>
      <c r="E139" s="628">
        <v>7613</v>
      </c>
      <c r="F139" s="628">
        <v>9910</v>
      </c>
      <c r="G139" s="628">
        <v>3534</v>
      </c>
      <c r="H139" s="628">
        <v>3316</v>
      </c>
      <c r="I139" s="628">
        <v>118</v>
      </c>
      <c r="J139" s="628">
        <v>10679</v>
      </c>
      <c r="K139" s="628">
        <v>33</v>
      </c>
      <c r="L139" s="628">
        <v>-84</v>
      </c>
      <c r="M139" s="628">
        <v>-283</v>
      </c>
      <c r="N139" s="628">
        <v>986</v>
      </c>
      <c r="O139" s="628">
        <v>35822</v>
      </c>
      <c r="P139" s="640">
        <v>-1828</v>
      </c>
      <c r="Q139" s="602">
        <f t="shared" ref="Q139:Q202" si="10">RANK(P139,$P$10:$P$299,1)</f>
        <v>23</v>
      </c>
      <c r="R139" s="648" t="str">
        <f t="shared" ref="R139:R202" si="11">C139</f>
        <v>Halmstad</v>
      </c>
      <c r="S139" s="648">
        <f t="shared" ref="S139:S202" si="12">P139</f>
        <v>-1828</v>
      </c>
      <c r="T139" s="647" t="str">
        <f t="shared" ref="T139:T202" ca="1" si="13">CELL("adress",Q140)</f>
        <v>$Q$140</v>
      </c>
      <c r="U139" s="649">
        <v>98316</v>
      </c>
      <c r="V139" s="647">
        <f t="shared" ref="V139:V202" si="14">U139*P139</f>
        <v>-179721648</v>
      </c>
    </row>
    <row r="140" spans="1:22" x14ac:dyDescent="0.2">
      <c r="A140" s="595" t="s">
        <v>1155</v>
      </c>
      <c r="B140" s="596" t="s">
        <v>925</v>
      </c>
      <c r="C140" s="439" t="s">
        <v>497</v>
      </c>
      <c r="D140" s="439" t="s">
        <v>497</v>
      </c>
      <c r="E140" s="628">
        <v>7534</v>
      </c>
      <c r="F140" s="628">
        <v>12321</v>
      </c>
      <c r="G140" s="628">
        <v>4504</v>
      </c>
      <c r="H140" s="628">
        <v>3591</v>
      </c>
      <c r="I140" s="628">
        <v>183</v>
      </c>
      <c r="J140" s="628">
        <v>12134</v>
      </c>
      <c r="K140" s="628">
        <v>0</v>
      </c>
      <c r="L140" s="628">
        <v>69</v>
      </c>
      <c r="M140" s="628">
        <v>-389</v>
      </c>
      <c r="N140" s="628">
        <v>986</v>
      </c>
      <c r="O140" s="628">
        <v>40933</v>
      </c>
      <c r="P140" s="640">
        <v>3283</v>
      </c>
      <c r="Q140" s="602">
        <f t="shared" si="10"/>
        <v>254</v>
      </c>
      <c r="R140" s="648" t="str">
        <f t="shared" si="11"/>
        <v>Hylte</v>
      </c>
      <c r="S140" s="648">
        <f t="shared" si="12"/>
        <v>3283</v>
      </c>
      <c r="T140" s="647" t="str">
        <f t="shared" ca="1" si="13"/>
        <v>$Q$141</v>
      </c>
      <c r="U140" s="649">
        <v>10868</v>
      </c>
      <c r="V140" s="647">
        <f t="shared" si="14"/>
        <v>35679644</v>
      </c>
    </row>
    <row r="141" spans="1:22" x14ac:dyDescent="0.2">
      <c r="A141" s="595" t="s">
        <v>1155</v>
      </c>
      <c r="B141" s="596" t="s">
        <v>957</v>
      </c>
      <c r="C141" s="439" t="s">
        <v>498</v>
      </c>
      <c r="D141" s="439" t="s">
        <v>498</v>
      </c>
      <c r="E141" s="628">
        <v>8870</v>
      </c>
      <c r="F141" s="628">
        <v>13111</v>
      </c>
      <c r="G141" s="628">
        <v>4287</v>
      </c>
      <c r="H141" s="628">
        <v>2494</v>
      </c>
      <c r="I141" s="628">
        <v>0</v>
      </c>
      <c r="J141" s="628">
        <v>8677</v>
      </c>
      <c r="K141" s="628">
        <v>0</v>
      </c>
      <c r="L141" s="628">
        <v>-63</v>
      </c>
      <c r="M141" s="628">
        <v>121</v>
      </c>
      <c r="N141" s="628">
        <v>986</v>
      </c>
      <c r="O141" s="628">
        <v>38483</v>
      </c>
      <c r="P141" s="640">
        <v>833</v>
      </c>
      <c r="Q141" s="602">
        <f t="shared" si="10"/>
        <v>177</v>
      </c>
      <c r="R141" s="648" t="str">
        <f t="shared" si="11"/>
        <v>Kungsbacka</v>
      </c>
      <c r="S141" s="648">
        <f t="shared" si="12"/>
        <v>833</v>
      </c>
      <c r="T141" s="647" t="str">
        <f t="shared" ca="1" si="13"/>
        <v>$Q$142</v>
      </c>
      <c r="U141" s="649">
        <v>80246</v>
      </c>
      <c r="V141" s="647">
        <f t="shared" si="14"/>
        <v>66844918</v>
      </c>
    </row>
    <row r="142" spans="1:22" x14ac:dyDescent="0.2">
      <c r="A142" s="595" t="s">
        <v>1155</v>
      </c>
      <c r="B142" s="596" t="s">
        <v>962</v>
      </c>
      <c r="C142" s="439" t="s">
        <v>499</v>
      </c>
      <c r="D142" s="439" t="s">
        <v>499</v>
      </c>
      <c r="E142" s="628">
        <v>6668</v>
      </c>
      <c r="F142" s="628">
        <v>10679</v>
      </c>
      <c r="G142" s="628">
        <v>3952</v>
      </c>
      <c r="H142" s="628">
        <v>2982</v>
      </c>
      <c r="I142" s="628">
        <v>0</v>
      </c>
      <c r="J142" s="628">
        <v>12234</v>
      </c>
      <c r="K142" s="628">
        <v>7</v>
      </c>
      <c r="L142" s="628">
        <v>-148</v>
      </c>
      <c r="M142" s="628">
        <v>-389</v>
      </c>
      <c r="N142" s="628">
        <v>986</v>
      </c>
      <c r="O142" s="628">
        <v>36971</v>
      </c>
      <c r="P142" s="640">
        <v>-679</v>
      </c>
      <c r="Q142" s="602">
        <f t="shared" si="10"/>
        <v>71</v>
      </c>
      <c r="R142" s="648" t="str">
        <f t="shared" si="11"/>
        <v>Laholm</v>
      </c>
      <c r="S142" s="648">
        <f t="shared" si="12"/>
        <v>-679</v>
      </c>
      <c r="T142" s="647" t="str">
        <f t="shared" ca="1" si="13"/>
        <v>$Q$143</v>
      </c>
      <c r="U142" s="649">
        <v>24568</v>
      </c>
      <c r="V142" s="647">
        <f t="shared" si="14"/>
        <v>-16681672</v>
      </c>
    </row>
    <row r="143" spans="1:22" x14ac:dyDescent="0.2">
      <c r="A143" s="595" t="s">
        <v>1155</v>
      </c>
      <c r="B143" s="596" t="s">
        <v>1098</v>
      </c>
      <c r="C143" s="439" t="s">
        <v>500</v>
      </c>
      <c r="D143" s="439" t="s">
        <v>500</v>
      </c>
      <c r="E143" s="628">
        <v>7543</v>
      </c>
      <c r="F143" s="628">
        <v>10307</v>
      </c>
      <c r="G143" s="628">
        <v>3703</v>
      </c>
      <c r="H143" s="628">
        <v>2740</v>
      </c>
      <c r="I143" s="628">
        <v>0</v>
      </c>
      <c r="J143" s="628">
        <v>11399</v>
      </c>
      <c r="K143" s="628">
        <v>0</v>
      </c>
      <c r="L143" s="628">
        <v>-148</v>
      </c>
      <c r="M143" s="628">
        <v>-281</v>
      </c>
      <c r="N143" s="628">
        <v>986</v>
      </c>
      <c r="O143" s="628">
        <v>36249</v>
      </c>
      <c r="P143" s="640">
        <v>-1401</v>
      </c>
      <c r="Q143" s="602">
        <f t="shared" si="10"/>
        <v>39</v>
      </c>
      <c r="R143" s="648" t="str">
        <f t="shared" si="11"/>
        <v>Varberg</v>
      </c>
      <c r="S143" s="648">
        <f t="shared" si="12"/>
        <v>-1401</v>
      </c>
      <c r="T143" s="647" t="str">
        <f t="shared" ca="1" si="13"/>
        <v>$Q$144</v>
      </c>
      <c r="U143" s="649">
        <v>61643</v>
      </c>
      <c r="V143" s="647">
        <f t="shared" si="14"/>
        <v>-86361843</v>
      </c>
    </row>
    <row r="144" spans="1:22" ht="25.5" x14ac:dyDescent="0.2">
      <c r="A144" s="595" t="s">
        <v>1156</v>
      </c>
      <c r="B144" s="596" t="s">
        <v>849</v>
      </c>
      <c r="C144" s="603" t="s">
        <v>502</v>
      </c>
      <c r="D144" s="650" t="s">
        <v>714</v>
      </c>
      <c r="E144" s="628">
        <v>8826</v>
      </c>
      <c r="F144" s="628">
        <v>11888</v>
      </c>
      <c r="G144" s="628">
        <v>4527</v>
      </c>
      <c r="H144" s="628">
        <v>3169</v>
      </c>
      <c r="I144" s="628">
        <v>71</v>
      </c>
      <c r="J144" s="628">
        <v>7761</v>
      </c>
      <c r="K144" s="628">
        <v>0</v>
      </c>
      <c r="L144" s="628">
        <v>-13</v>
      </c>
      <c r="M144" s="628">
        <v>-225</v>
      </c>
      <c r="N144" s="628">
        <v>1184</v>
      </c>
      <c r="O144" s="628">
        <v>37188</v>
      </c>
      <c r="P144" s="640">
        <v>-462</v>
      </c>
      <c r="Q144" s="602">
        <f t="shared" si="10"/>
        <v>86</v>
      </c>
      <c r="R144" s="648" t="str">
        <f t="shared" si="11"/>
        <v>Ale</v>
      </c>
      <c r="S144" s="648">
        <f t="shared" si="12"/>
        <v>-462</v>
      </c>
      <c r="T144" s="647" t="str">
        <f t="shared" ca="1" si="13"/>
        <v>$Q$145</v>
      </c>
      <c r="U144" s="649">
        <v>29400</v>
      </c>
      <c r="V144" s="647">
        <f t="shared" si="14"/>
        <v>-13582800</v>
      </c>
    </row>
    <row r="145" spans="1:22" x14ac:dyDescent="0.2">
      <c r="A145" s="595" t="s">
        <v>1156</v>
      </c>
      <c r="B145" s="596" t="s">
        <v>850</v>
      </c>
      <c r="C145" s="439" t="s">
        <v>503</v>
      </c>
      <c r="D145" s="439" t="s">
        <v>503</v>
      </c>
      <c r="E145" s="628">
        <v>7665</v>
      </c>
      <c r="F145" s="628">
        <v>11018</v>
      </c>
      <c r="G145" s="628">
        <v>3701</v>
      </c>
      <c r="H145" s="628">
        <v>2705</v>
      </c>
      <c r="I145" s="628">
        <v>0</v>
      </c>
      <c r="J145" s="628">
        <v>10754</v>
      </c>
      <c r="K145" s="628">
        <v>0</v>
      </c>
      <c r="L145" s="628">
        <v>-13</v>
      </c>
      <c r="M145" s="628">
        <v>-389</v>
      </c>
      <c r="N145" s="628">
        <v>1184</v>
      </c>
      <c r="O145" s="628">
        <v>36625</v>
      </c>
      <c r="P145" s="640">
        <v>-1025</v>
      </c>
      <c r="Q145" s="602">
        <f t="shared" si="10"/>
        <v>49</v>
      </c>
      <c r="R145" s="648" t="str">
        <f t="shared" si="11"/>
        <v>Alingsås</v>
      </c>
      <c r="S145" s="648">
        <f t="shared" si="12"/>
        <v>-1025</v>
      </c>
      <c r="T145" s="647" t="str">
        <f t="shared" ca="1" si="13"/>
        <v>$Q$146</v>
      </c>
      <c r="U145" s="649">
        <v>40002</v>
      </c>
      <c r="V145" s="647">
        <f t="shared" si="14"/>
        <v>-41002050</v>
      </c>
    </row>
    <row r="146" spans="1:22" x14ac:dyDescent="0.2">
      <c r="A146" s="595" t="s">
        <v>1156</v>
      </c>
      <c r="B146" s="596" t="s">
        <v>859</v>
      </c>
      <c r="C146" s="439" t="s">
        <v>504</v>
      </c>
      <c r="D146" s="439" t="s">
        <v>504</v>
      </c>
      <c r="E146" s="628">
        <v>5242</v>
      </c>
      <c r="F146" s="628">
        <v>9305</v>
      </c>
      <c r="G146" s="628">
        <v>3767</v>
      </c>
      <c r="H146" s="628">
        <v>3562</v>
      </c>
      <c r="I146" s="628">
        <v>0</v>
      </c>
      <c r="J146" s="628">
        <v>16130</v>
      </c>
      <c r="K146" s="628">
        <v>505</v>
      </c>
      <c r="L146" s="628">
        <v>141</v>
      </c>
      <c r="M146" s="628">
        <v>-389</v>
      </c>
      <c r="N146" s="628">
        <v>1184</v>
      </c>
      <c r="O146" s="628">
        <v>39447</v>
      </c>
      <c r="P146" s="640">
        <v>1797</v>
      </c>
      <c r="Q146" s="602">
        <f t="shared" si="10"/>
        <v>219</v>
      </c>
      <c r="R146" s="648" t="str">
        <f t="shared" si="11"/>
        <v>Bengtsfors</v>
      </c>
      <c r="S146" s="648">
        <f t="shared" si="12"/>
        <v>1797</v>
      </c>
      <c r="T146" s="647" t="str">
        <f t="shared" ca="1" si="13"/>
        <v>$Q$147</v>
      </c>
      <c r="U146" s="649">
        <v>9870</v>
      </c>
      <c r="V146" s="647">
        <f t="shared" si="14"/>
        <v>17736390</v>
      </c>
    </row>
    <row r="147" spans="1:22" x14ac:dyDescent="0.2">
      <c r="A147" s="595" t="s">
        <v>1156</v>
      </c>
      <c r="B147" s="596" t="s">
        <v>864</v>
      </c>
      <c r="C147" s="439" t="s">
        <v>505</v>
      </c>
      <c r="D147" s="439" t="s">
        <v>505</v>
      </c>
      <c r="E147" s="628">
        <v>9000</v>
      </c>
      <c r="F147" s="628">
        <v>12223</v>
      </c>
      <c r="G147" s="628">
        <v>4255</v>
      </c>
      <c r="H147" s="628">
        <v>2631</v>
      </c>
      <c r="I147" s="628">
        <v>0</v>
      </c>
      <c r="J147" s="628">
        <v>8716</v>
      </c>
      <c r="K147" s="628">
        <v>0</v>
      </c>
      <c r="L147" s="628">
        <v>-52</v>
      </c>
      <c r="M147" s="628">
        <v>-333</v>
      </c>
      <c r="N147" s="628">
        <v>1184</v>
      </c>
      <c r="O147" s="628">
        <v>37624</v>
      </c>
      <c r="P147" s="640">
        <v>-26</v>
      </c>
      <c r="Q147" s="602">
        <f t="shared" si="10"/>
        <v>117</v>
      </c>
      <c r="R147" s="648" t="str">
        <f t="shared" si="11"/>
        <v>Bollebygd</v>
      </c>
      <c r="S147" s="648">
        <f t="shared" si="12"/>
        <v>-26</v>
      </c>
      <c r="T147" s="647" t="str">
        <f t="shared" ca="1" si="13"/>
        <v>$Q$148</v>
      </c>
      <c r="U147" s="649">
        <v>9084</v>
      </c>
      <c r="V147" s="647">
        <f t="shared" si="14"/>
        <v>-236184</v>
      </c>
    </row>
    <row r="148" spans="1:22" x14ac:dyDescent="0.2">
      <c r="A148" s="595" t="s">
        <v>1156</v>
      </c>
      <c r="B148" s="596" t="s">
        <v>868</v>
      </c>
      <c r="C148" s="439" t="s">
        <v>506</v>
      </c>
      <c r="D148" s="439" t="s">
        <v>506</v>
      </c>
      <c r="E148" s="628">
        <v>7901</v>
      </c>
      <c r="F148" s="628">
        <v>10445</v>
      </c>
      <c r="G148" s="628">
        <v>3771</v>
      </c>
      <c r="H148" s="628">
        <v>3822</v>
      </c>
      <c r="I148" s="628">
        <v>191</v>
      </c>
      <c r="J148" s="628">
        <v>10400</v>
      </c>
      <c r="K148" s="628">
        <v>24</v>
      </c>
      <c r="L148" s="628">
        <v>11</v>
      </c>
      <c r="M148" s="628">
        <v>-389</v>
      </c>
      <c r="N148" s="628">
        <v>1184</v>
      </c>
      <c r="O148" s="628">
        <v>37360</v>
      </c>
      <c r="P148" s="640">
        <v>-290</v>
      </c>
      <c r="Q148" s="602">
        <f t="shared" si="10"/>
        <v>99</v>
      </c>
      <c r="R148" s="648" t="str">
        <f t="shared" si="11"/>
        <v>Borås</v>
      </c>
      <c r="S148" s="648">
        <f t="shared" si="12"/>
        <v>-290</v>
      </c>
      <c r="T148" s="647" t="str">
        <f t="shared" ca="1" si="13"/>
        <v>$Q$149</v>
      </c>
      <c r="U148" s="649">
        <v>109651</v>
      </c>
      <c r="V148" s="647">
        <f t="shared" si="14"/>
        <v>-31798790</v>
      </c>
    </row>
    <row r="149" spans="1:22" x14ac:dyDescent="0.2">
      <c r="A149" s="595" t="s">
        <v>1156</v>
      </c>
      <c r="B149" s="596" t="s">
        <v>875</v>
      </c>
      <c r="C149" s="439" t="s">
        <v>507</v>
      </c>
      <c r="D149" s="439" t="s">
        <v>507</v>
      </c>
      <c r="E149" s="628">
        <v>6333</v>
      </c>
      <c r="F149" s="628">
        <v>10355</v>
      </c>
      <c r="G149" s="628">
        <v>3988</v>
      </c>
      <c r="H149" s="628">
        <v>3090</v>
      </c>
      <c r="I149" s="628">
        <v>0</v>
      </c>
      <c r="J149" s="628">
        <v>12389</v>
      </c>
      <c r="K149" s="628">
        <v>25</v>
      </c>
      <c r="L149" s="628">
        <v>1596</v>
      </c>
      <c r="M149" s="628">
        <v>-389</v>
      </c>
      <c r="N149" s="628">
        <v>1184</v>
      </c>
      <c r="O149" s="628">
        <v>38571</v>
      </c>
      <c r="P149" s="640">
        <v>921</v>
      </c>
      <c r="Q149" s="602">
        <f t="shared" si="10"/>
        <v>184</v>
      </c>
      <c r="R149" s="648" t="str">
        <f t="shared" si="11"/>
        <v>Dals-Ed</v>
      </c>
      <c r="S149" s="648">
        <f t="shared" si="12"/>
        <v>921</v>
      </c>
      <c r="T149" s="647" t="str">
        <f t="shared" ca="1" si="13"/>
        <v>$Q$150</v>
      </c>
      <c r="U149" s="649">
        <v>4763</v>
      </c>
      <c r="V149" s="647">
        <f t="shared" si="14"/>
        <v>4386723</v>
      </c>
    </row>
    <row r="150" spans="1:22" x14ac:dyDescent="0.2">
      <c r="A150" s="595" t="s">
        <v>1156</v>
      </c>
      <c r="B150" s="596" t="s">
        <v>886</v>
      </c>
      <c r="C150" s="439" t="s">
        <v>508</v>
      </c>
      <c r="D150" s="439" t="s">
        <v>508</v>
      </c>
      <c r="E150" s="628">
        <v>7117</v>
      </c>
      <c r="F150" s="628">
        <v>10141</v>
      </c>
      <c r="G150" s="628">
        <v>4382</v>
      </c>
      <c r="H150" s="628">
        <v>2284</v>
      </c>
      <c r="I150" s="628">
        <v>0</v>
      </c>
      <c r="J150" s="628">
        <v>12760</v>
      </c>
      <c r="K150" s="628">
        <v>235</v>
      </c>
      <c r="L150" s="628">
        <v>463</v>
      </c>
      <c r="M150" s="628">
        <v>-389</v>
      </c>
      <c r="N150" s="628">
        <v>1184</v>
      </c>
      <c r="O150" s="628">
        <v>38177</v>
      </c>
      <c r="P150" s="640">
        <v>527</v>
      </c>
      <c r="Q150" s="602">
        <f t="shared" si="10"/>
        <v>161</v>
      </c>
      <c r="R150" s="648" t="str">
        <f t="shared" si="11"/>
        <v>Essunga</v>
      </c>
      <c r="S150" s="648">
        <f t="shared" si="12"/>
        <v>527</v>
      </c>
      <c r="T150" s="647" t="str">
        <f t="shared" ca="1" si="13"/>
        <v>$Q$151</v>
      </c>
      <c r="U150" s="649">
        <v>5621</v>
      </c>
      <c r="V150" s="647">
        <f t="shared" si="14"/>
        <v>2962267</v>
      </c>
    </row>
    <row r="151" spans="1:22" x14ac:dyDescent="0.2">
      <c r="A151" s="595" t="s">
        <v>1156</v>
      </c>
      <c r="B151" s="596" t="s">
        <v>889</v>
      </c>
      <c r="C151" s="439" t="s">
        <v>509</v>
      </c>
      <c r="D151" s="439" t="s">
        <v>509</v>
      </c>
      <c r="E151" s="628">
        <v>7572</v>
      </c>
      <c r="F151" s="628">
        <v>11353</v>
      </c>
      <c r="G151" s="628">
        <v>4041</v>
      </c>
      <c r="H151" s="628">
        <v>3449</v>
      </c>
      <c r="I151" s="628">
        <v>122</v>
      </c>
      <c r="J151" s="628">
        <v>12384</v>
      </c>
      <c r="K151" s="628">
        <v>20</v>
      </c>
      <c r="L151" s="628">
        <v>-55</v>
      </c>
      <c r="M151" s="628">
        <v>-389</v>
      </c>
      <c r="N151" s="628">
        <v>1184</v>
      </c>
      <c r="O151" s="628">
        <v>39681</v>
      </c>
      <c r="P151" s="640">
        <v>2031</v>
      </c>
      <c r="Q151" s="602">
        <f t="shared" si="10"/>
        <v>224</v>
      </c>
      <c r="R151" s="648" t="str">
        <f t="shared" si="11"/>
        <v>Falköping</v>
      </c>
      <c r="S151" s="648">
        <f t="shared" si="12"/>
        <v>2031</v>
      </c>
      <c r="T151" s="647" t="str">
        <f t="shared" ca="1" si="13"/>
        <v>$Q$152</v>
      </c>
      <c r="U151" s="649">
        <v>32777</v>
      </c>
      <c r="V151" s="647">
        <f t="shared" si="14"/>
        <v>66570087</v>
      </c>
    </row>
    <row r="152" spans="1:22" x14ac:dyDescent="0.2">
      <c r="A152" s="595" t="s">
        <v>1156</v>
      </c>
      <c r="B152" s="596" t="s">
        <v>895</v>
      </c>
      <c r="C152" s="439" t="s">
        <v>510</v>
      </c>
      <c r="D152" s="439" t="s">
        <v>510</v>
      </c>
      <c r="E152" s="628">
        <v>6287</v>
      </c>
      <c r="F152" s="628">
        <v>10479</v>
      </c>
      <c r="G152" s="628">
        <v>4590</v>
      </c>
      <c r="H152" s="628">
        <v>3302</v>
      </c>
      <c r="I152" s="628">
        <v>0</v>
      </c>
      <c r="J152" s="628">
        <v>13252</v>
      </c>
      <c r="K152" s="628">
        <v>491</v>
      </c>
      <c r="L152" s="628">
        <v>657</v>
      </c>
      <c r="M152" s="628">
        <v>-389</v>
      </c>
      <c r="N152" s="628">
        <v>1184</v>
      </c>
      <c r="O152" s="628">
        <v>39853</v>
      </c>
      <c r="P152" s="640">
        <v>2203</v>
      </c>
      <c r="Q152" s="602">
        <f t="shared" si="10"/>
        <v>228</v>
      </c>
      <c r="R152" s="648" t="str">
        <f t="shared" si="11"/>
        <v>Färgelanda</v>
      </c>
      <c r="S152" s="648">
        <f t="shared" si="12"/>
        <v>2203</v>
      </c>
      <c r="T152" s="647" t="str">
        <f t="shared" ca="1" si="13"/>
        <v>$Q$153</v>
      </c>
      <c r="U152" s="649">
        <v>6600</v>
      </c>
      <c r="V152" s="647">
        <f t="shared" si="14"/>
        <v>14539800</v>
      </c>
    </row>
    <row r="153" spans="1:22" x14ac:dyDescent="0.2">
      <c r="A153" s="595" t="s">
        <v>1156</v>
      </c>
      <c r="B153" s="596" t="s">
        <v>902</v>
      </c>
      <c r="C153" s="439" t="s">
        <v>511</v>
      </c>
      <c r="D153" s="439" t="s">
        <v>511</v>
      </c>
      <c r="E153" s="628">
        <v>6711</v>
      </c>
      <c r="F153" s="628">
        <v>10497</v>
      </c>
      <c r="G153" s="628">
        <v>4292</v>
      </c>
      <c r="H153" s="628">
        <v>2249</v>
      </c>
      <c r="I153" s="628">
        <v>0</v>
      </c>
      <c r="J153" s="628">
        <v>12224</v>
      </c>
      <c r="K153" s="628">
        <v>181</v>
      </c>
      <c r="L153" s="628">
        <v>463</v>
      </c>
      <c r="M153" s="628">
        <v>-389</v>
      </c>
      <c r="N153" s="628">
        <v>1184</v>
      </c>
      <c r="O153" s="628">
        <v>37412</v>
      </c>
      <c r="P153" s="640">
        <v>-238</v>
      </c>
      <c r="Q153" s="602">
        <f t="shared" si="10"/>
        <v>101</v>
      </c>
      <c r="R153" s="648" t="str">
        <f t="shared" si="11"/>
        <v>Grästorp</v>
      </c>
      <c r="S153" s="648">
        <f t="shared" si="12"/>
        <v>-238</v>
      </c>
      <c r="T153" s="647" t="str">
        <f t="shared" ca="1" si="13"/>
        <v>$Q$154</v>
      </c>
      <c r="U153" s="649">
        <v>5695</v>
      </c>
      <c r="V153" s="647">
        <f t="shared" si="14"/>
        <v>-1355410</v>
      </c>
    </row>
    <row r="154" spans="1:22" x14ac:dyDescent="0.2">
      <c r="A154" s="595" t="s">
        <v>1156</v>
      </c>
      <c r="B154" s="596" t="s">
        <v>903</v>
      </c>
      <c r="C154" s="439" t="s">
        <v>512</v>
      </c>
      <c r="D154" s="439" t="s">
        <v>512</v>
      </c>
      <c r="E154" s="628">
        <v>4976</v>
      </c>
      <c r="F154" s="628">
        <v>9187</v>
      </c>
      <c r="G154" s="628">
        <v>4461</v>
      </c>
      <c r="H154" s="628">
        <v>3343</v>
      </c>
      <c r="I154" s="628">
        <v>0</v>
      </c>
      <c r="J154" s="628">
        <v>14873</v>
      </c>
      <c r="K154" s="628">
        <v>545</v>
      </c>
      <c r="L154" s="628">
        <v>486</v>
      </c>
      <c r="M154" s="628">
        <v>-389</v>
      </c>
      <c r="N154" s="628">
        <v>1184</v>
      </c>
      <c r="O154" s="628">
        <v>38666</v>
      </c>
      <c r="P154" s="640">
        <v>1016</v>
      </c>
      <c r="Q154" s="602">
        <f t="shared" si="10"/>
        <v>188</v>
      </c>
      <c r="R154" s="648" t="str">
        <f t="shared" si="11"/>
        <v>Gullspång</v>
      </c>
      <c r="S154" s="648">
        <f t="shared" si="12"/>
        <v>1016</v>
      </c>
      <c r="T154" s="647" t="str">
        <f t="shared" ca="1" si="13"/>
        <v>$Q$155</v>
      </c>
      <c r="U154" s="649">
        <v>5310</v>
      </c>
      <c r="V154" s="647">
        <f t="shared" si="14"/>
        <v>5394960</v>
      </c>
    </row>
    <row r="155" spans="1:22" x14ac:dyDescent="0.2">
      <c r="A155" s="595" t="s">
        <v>1156</v>
      </c>
      <c r="B155" s="596" t="s">
        <v>906</v>
      </c>
      <c r="C155" s="439" t="s">
        <v>513</v>
      </c>
      <c r="D155" s="439" t="s">
        <v>513</v>
      </c>
      <c r="E155" s="628">
        <v>8054</v>
      </c>
      <c r="F155" s="628">
        <v>9121</v>
      </c>
      <c r="G155" s="628">
        <v>3173</v>
      </c>
      <c r="H155" s="628">
        <v>6272</v>
      </c>
      <c r="I155" s="628">
        <v>319</v>
      </c>
      <c r="J155" s="628">
        <v>8455</v>
      </c>
      <c r="K155" s="628">
        <v>174</v>
      </c>
      <c r="L155" s="628">
        <v>127</v>
      </c>
      <c r="M155" s="628">
        <v>205</v>
      </c>
      <c r="N155" s="628">
        <v>1184</v>
      </c>
      <c r="O155" s="628">
        <v>37084</v>
      </c>
      <c r="P155" s="640">
        <v>-566</v>
      </c>
      <c r="Q155" s="602">
        <f t="shared" si="10"/>
        <v>80</v>
      </c>
      <c r="R155" s="648" t="str">
        <f t="shared" si="11"/>
        <v>Göteborg</v>
      </c>
      <c r="S155" s="648">
        <f t="shared" si="12"/>
        <v>-566</v>
      </c>
      <c r="T155" s="647" t="str">
        <f t="shared" ca="1" si="13"/>
        <v>$Q$156</v>
      </c>
      <c r="U155" s="649">
        <v>555471</v>
      </c>
      <c r="V155" s="647">
        <f t="shared" si="14"/>
        <v>-314396586</v>
      </c>
    </row>
    <row r="156" spans="1:22" x14ac:dyDescent="0.2">
      <c r="A156" s="595" t="s">
        <v>1156</v>
      </c>
      <c r="B156" s="596" t="s">
        <v>907</v>
      </c>
      <c r="C156" s="439" t="s">
        <v>514</v>
      </c>
      <c r="D156" s="439" t="s">
        <v>514</v>
      </c>
      <c r="E156" s="628">
        <v>7048</v>
      </c>
      <c r="F156" s="628">
        <v>10581</v>
      </c>
      <c r="G156" s="628">
        <v>4590</v>
      </c>
      <c r="H156" s="628">
        <v>2630</v>
      </c>
      <c r="I156" s="628">
        <v>40</v>
      </c>
      <c r="J156" s="628">
        <v>10994</v>
      </c>
      <c r="K156" s="628">
        <v>144</v>
      </c>
      <c r="L156" s="628">
        <v>-77</v>
      </c>
      <c r="M156" s="628">
        <v>-389</v>
      </c>
      <c r="N156" s="628">
        <v>1184</v>
      </c>
      <c r="O156" s="628">
        <v>36745</v>
      </c>
      <c r="P156" s="640">
        <v>-905</v>
      </c>
      <c r="Q156" s="602">
        <f t="shared" si="10"/>
        <v>51</v>
      </c>
      <c r="R156" s="648" t="str">
        <f t="shared" si="11"/>
        <v>Götene</v>
      </c>
      <c r="S156" s="648">
        <f t="shared" si="12"/>
        <v>-905</v>
      </c>
      <c r="T156" s="647" t="str">
        <f t="shared" ca="1" si="13"/>
        <v>$Q$157</v>
      </c>
      <c r="U156" s="649">
        <v>13344</v>
      </c>
      <c r="V156" s="647">
        <f t="shared" si="14"/>
        <v>-12076320</v>
      </c>
    </row>
    <row r="157" spans="1:22" x14ac:dyDescent="0.2">
      <c r="A157" s="595" t="s">
        <v>1156</v>
      </c>
      <c r="B157" s="596" t="s">
        <v>919</v>
      </c>
      <c r="C157" s="439" t="s">
        <v>515</v>
      </c>
      <c r="D157" s="439" t="s">
        <v>515</v>
      </c>
      <c r="E157" s="628">
        <v>6968</v>
      </c>
      <c r="F157" s="628">
        <v>10381</v>
      </c>
      <c r="G157" s="628">
        <v>4557</v>
      </c>
      <c r="H157" s="628">
        <v>2833</v>
      </c>
      <c r="I157" s="628">
        <v>0</v>
      </c>
      <c r="J157" s="628">
        <v>11863</v>
      </c>
      <c r="K157" s="628">
        <v>149</v>
      </c>
      <c r="L157" s="628">
        <v>-55</v>
      </c>
      <c r="M157" s="628">
        <v>-389</v>
      </c>
      <c r="N157" s="628">
        <v>1184</v>
      </c>
      <c r="O157" s="628">
        <v>37491</v>
      </c>
      <c r="P157" s="640">
        <v>-159</v>
      </c>
      <c r="Q157" s="602">
        <f t="shared" si="10"/>
        <v>108</v>
      </c>
      <c r="R157" s="648" t="str">
        <f t="shared" si="11"/>
        <v>Herrljunga</v>
      </c>
      <c r="S157" s="648">
        <f t="shared" si="12"/>
        <v>-159</v>
      </c>
      <c r="T157" s="647" t="str">
        <f t="shared" ca="1" si="13"/>
        <v>$Q$158</v>
      </c>
      <c r="U157" s="649">
        <v>9488</v>
      </c>
      <c r="V157" s="647">
        <f t="shared" si="14"/>
        <v>-1508592</v>
      </c>
    </row>
    <row r="158" spans="1:22" x14ac:dyDescent="0.2">
      <c r="A158" s="595" t="s">
        <v>1156</v>
      </c>
      <c r="B158" s="596" t="s">
        <v>920</v>
      </c>
      <c r="C158" s="439" t="s">
        <v>516</v>
      </c>
      <c r="D158" s="439" t="s">
        <v>516</v>
      </c>
      <c r="E158" s="628">
        <v>6744</v>
      </c>
      <c r="F158" s="628">
        <v>9961</v>
      </c>
      <c r="G158" s="628">
        <v>4178</v>
      </c>
      <c r="H158" s="628">
        <v>2784</v>
      </c>
      <c r="I158" s="628">
        <v>0</v>
      </c>
      <c r="J158" s="628">
        <v>13137</v>
      </c>
      <c r="K158" s="628">
        <v>110</v>
      </c>
      <c r="L158" s="628">
        <v>-77</v>
      </c>
      <c r="M158" s="628">
        <v>-389</v>
      </c>
      <c r="N158" s="628">
        <v>1184</v>
      </c>
      <c r="O158" s="628">
        <v>37632</v>
      </c>
      <c r="P158" s="640">
        <v>-18</v>
      </c>
      <c r="Q158" s="602">
        <f t="shared" si="10"/>
        <v>119</v>
      </c>
      <c r="R158" s="648" t="str">
        <f t="shared" si="11"/>
        <v>Hjo</v>
      </c>
      <c r="S158" s="648">
        <f t="shared" si="12"/>
        <v>-18</v>
      </c>
      <c r="T158" s="647" t="str">
        <f t="shared" ca="1" si="13"/>
        <v>$Q$159</v>
      </c>
      <c r="U158" s="649">
        <v>9063</v>
      </c>
      <c r="V158" s="647">
        <f t="shared" si="14"/>
        <v>-163134</v>
      </c>
    </row>
    <row r="159" spans="1:22" x14ac:dyDescent="0.2">
      <c r="A159" s="595" t="s">
        <v>1156</v>
      </c>
      <c r="B159" s="596" t="s">
        <v>930</v>
      </c>
      <c r="C159" s="439" t="s">
        <v>517</v>
      </c>
      <c r="D159" s="439" t="s">
        <v>517</v>
      </c>
      <c r="E159" s="628">
        <v>10392</v>
      </c>
      <c r="F159" s="628">
        <v>13365</v>
      </c>
      <c r="G159" s="628">
        <v>4146</v>
      </c>
      <c r="H159" s="628">
        <v>2686</v>
      </c>
      <c r="I159" s="628">
        <v>0</v>
      </c>
      <c r="J159" s="628">
        <v>7009</v>
      </c>
      <c r="K159" s="628">
        <v>51</v>
      </c>
      <c r="L159" s="628">
        <v>64</v>
      </c>
      <c r="M159" s="628">
        <v>-48</v>
      </c>
      <c r="N159" s="628">
        <v>1184</v>
      </c>
      <c r="O159" s="628">
        <v>38849</v>
      </c>
      <c r="P159" s="640">
        <v>1199</v>
      </c>
      <c r="Q159" s="602">
        <f t="shared" si="10"/>
        <v>200</v>
      </c>
      <c r="R159" s="648" t="str">
        <f t="shared" si="11"/>
        <v>Härryda</v>
      </c>
      <c r="S159" s="648">
        <f t="shared" si="12"/>
        <v>1199</v>
      </c>
      <c r="T159" s="647" t="str">
        <f t="shared" ca="1" si="13"/>
        <v>$Q$160</v>
      </c>
      <c r="U159" s="649">
        <v>36993</v>
      </c>
      <c r="V159" s="647">
        <f t="shared" si="14"/>
        <v>44354607</v>
      </c>
    </row>
    <row r="160" spans="1:22" x14ac:dyDescent="0.2">
      <c r="A160" s="595" t="s">
        <v>1156</v>
      </c>
      <c r="B160" s="596" t="s">
        <v>941</v>
      </c>
      <c r="C160" s="439" t="s">
        <v>518</v>
      </c>
      <c r="D160" s="439" t="s">
        <v>518</v>
      </c>
      <c r="E160" s="628">
        <v>5287</v>
      </c>
      <c r="F160" s="628">
        <v>9055</v>
      </c>
      <c r="G160" s="628">
        <v>3909</v>
      </c>
      <c r="H160" s="628">
        <v>2248</v>
      </c>
      <c r="I160" s="628">
        <v>0</v>
      </c>
      <c r="J160" s="628">
        <v>15141</v>
      </c>
      <c r="K160" s="628">
        <v>71</v>
      </c>
      <c r="L160" s="628">
        <v>463</v>
      </c>
      <c r="M160" s="628">
        <v>-389</v>
      </c>
      <c r="N160" s="628">
        <v>1184</v>
      </c>
      <c r="O160" s="628">
        <v>36969</v>
      </c>
      <c r="P160" s="640">
        <v>-681</v>
      </c>
      <c r="Q160" s="602">
        <f t="shared" si="10"/>
        <v>70</v>
      </c>
      <c r="R160" s="648" t="str">
        <f t="shared" si="11"/>
        <v>Karlsborg</v>
      </c>
      <c r="S160" s="648">
        <f t="shared" si="12"/>
        <v>-681</v>
      </c>
      <c r="T160" s="647" t="str">
        <f t="shared" ca="1" si="13"/>
        <v>$Q$161</v>
      </c>
      <c r="U160" s="649">
        <v>6913</v>
      </c>
      <c r="V160" s="647">
        <f t="shared" si="14"/>
        <v>-4707753</v>
      </c>
    </row>
    <row r="161" spans="1:22" x14ac:dyDescent="0.2">
      <c r="A161" s="595" t="s">
        <v>1156</v>
      </c>
      <c r="B161" s="596" t="s">
        <v>959</v>
      </c>
      <c r="C161" s="439" t="s">
        <v>519</v>
      </c>
      <c r="D161" s="439" t="s">
        <v>519</v>
      </c>
      <c r="E161" s="628">
        <v>8540</v>
      </c>
      <c r="F161" s="628">
        <v>11277</v>
      </c>
      <c r="G161" s="628">
        <v>3811</v>
      </c>
      <c r="H161" s="628">
        <v>2919</v>
      </c>
      <c r="I161" s="628">
        <v>0</v>
      </c>
      <c r="J161" s="628">
        <v>9986</v>
      </c>
      <c r="K161" s="628">
        <v>0</v>
      </c>
      <c r="L161" s="628">
        <v>-63</v>
      </c>
      <c r="M161" s="628">
        <v>-112</v>
      </c>
      <c r="N161" s="628">
        <v>1184</v>
      </c>
      <c r="O161" s="628">
        <v>37542</v>
      </c>
      <c r="P161" s="640">
        <v>-108</v>
      </c>
      <c r="Q161" s="602">
        <f t="shared" si="10"/>
        <v>113</v>
      </c>
      <c r="R161" s="648" t="str">
        <f t="shared" si="11"/>
        <v>Kungälv</v>
      </c>
      <c r="S161" s="648">
        <f t="shared" si="12"/>
        <v>-108</v>
      </c>
      <c r="T161" s="647" t="str">
        <f t="shared" ca="1" si="13"/>
        <v>$Q$162</v>
      </c>
      <c r="U161" s="649">
        <v>43204</v>
      </c>
      <c r="V161" s="647">
        <f t="shared" si="14"/>
        <v>-4666032</v>
      </c>
    </row>
    <row r="162" spans="1:22" x14ac:dyDescent="0.2">
      <c r="A162" s="595" t="s">
        <v>1156</v>
      </c>
      <c r="B162" s="596" t="s">
        <v>967</v>
      </c>
      <c r="C162" s="439" t="s">
        <v>520</v>
      </c>
      <c r="D162" s="439" t="s">
        <v>520</v>
      </c>
      <c r="E162" s="628">
        <v>9761</v>
      </c>
      <c r="F162" s="628">
        <v>13491</v>
      </c>
      <c r="G162" s="628">
        <v>4290</v>
      </c>
      <c r="H162" s="628">
        <v>2659</v>
      </c>
      <c r="I162" s="628">
        <v>0</v>
      </c>
      <c r="J162" s="628">
        <v>7650</v>
      </c>
      <c r="K162" s="628">
        <v>0</v>
      </c>
      <c r="L162" s="628">
        <v>-13</v>
      </c>
      <c r="M162" s="628">
        <v>-159</v>
      </c>
      <c r="N162" s="628">
        <v>1184</v>
      </c>
      <c r="O162" s="628">
        <v>38863</v>
      </c>
      <c r="P162" s="640">
        <v>1213</v>
      </c>
      <c r="Q162" s="602">
        <f t="shared" si="10"/>
        <v>201</v>
      </c>
      <c r="R162" s="648" t="str">
        <f t="shared" si="11"/>
        <v>Lerum</v>
      </c>
      <c r="S162" s="648">
        <f t="shared" si="12"/>
        <v>1213</v>
      </c>
      <c r="T162" s="647" t="str">
        <f t="shared" ca="1" si="13"/>
        <v>$Q$163</v>
      </c>
      <c r="U162" s="649">
        <v>40563</v>
      </c>
      <c r="V162" s="647">
        <f t="shared" si="14"/>
        <v>49202919</v>
      </c>
    </row>
    <row r="163" spans="1:22" x14ac:dyDescent="0.2">
      <c r="A163" s="595" t="s">
        <v>1156</v>
      </c>
      <c r="B163" s="596" t="s">
        <v>970</v>
      </c>
      <c r="C163" s="439" t="s">
        <v>521</v>
      </c>
      <c r="D163" s="439" t="s">
        <v>521</v>
      </c>
      <c r="E163" s="628">
        <v>6826</v>
      </c>
      <c r="F163" s="628">
        <v>10257</v>
      </c>
      <c r="G163" s="628">
        <v>3799</v>
      </c>
      <c r="H163" s="628">
        <v>2966</v>
      </c>
      <c r="I163" s="628">
        <v>0</v>
      </c>
      <c r="J163" s="628">
        <v>11499</v>
      </c>
      <c r="K163" s="628">
        <v>68</v>
      </c>
      <c r="L163" s="628">
        <v>-77</v>
      </c>
      <c r="M163" s="628">
        <v>-389</v>
      </c>
      <c r="N163" s="628">
        <v>1184</v>
      </c>
      <c r="O163" s="628">
        <v>36133</v>
      </c>
      <c r="P163" s="640">
        <v>-1517</v>
      </c>
      <c r="Q163" s="602">
        <f t="shared" si="10"/>
        <v>34</v>
      </c>
      <c r="R163" s="648" t="str">
        <f t="shared" si="11"/>
        <v>Lidköping</v>
      </c>
      <c r="S163" s="648">
        <f t="shared" si="12"/>
        <v>-1517</v>
      </c>
      <c r="T163" s="647" t="str">
        <f t="shared" ca="1" si="13"/>
        <v>$Q$164</v>
      </c>
      <c r="U163" s="649">
        <v>39222</v>
      </c>
      <c r="V163" s="647">
        <f t="shared" si="14"/>
        <v>-59499774</v>
      </c>
    </row>
    <row r="164" spans="1:22" x14ac:dyDescent="0.2">
      <c r="A164" s="595" t="s">
        <v>1156</v>
      </c>
      <c r="B164" s="596" t="s">
        <v>971</v>
      </c>
      <c r="C164" s="439" t="s">
        <v>522</v>
      </c>
      <c r="D164" s="439" t="s">
        <v>522</v>
      </c>
      <c r="E164" s="628">
        <v>8284</v>
      </c>
      <c r="F164" s="628">
        <v>9902</v>
      </c>
      <c r="G164" s="628">
        <v>4307</v>
      </c>
      <c r="H164" s="628">
        <v>3787</v>
      </c>
      <c r="I164" s="628">
        <v>20</v>
      </c>
      <c r="J164" s="628">
        <v>9517</v>
      </c>
      <c r="K164" s="628">
        <v>158</v>
      </c>
      <c r="L164" s="628">
        <v>-13</v>
      </c>
      <c r="M164" s="628">
        <v>-389</v>
      </c>
      <c r="N164" s="628">
        <v>1184</v>
      </c>
      <c r="O164" s="628">
        <v>36757</v>
      </c>
      <c r="P164" s="640">
        <v>-893</v>
      </c>
      <c r="Q164" s="602">
        <f t="shared" si="10"/>
        <v>52</v>
      </c>
      <c r="R164" s="648" t="str">
        <f t="shared" si="11"/>
        <v>Lilla Edet</v>
      </c>
      <c r="S164" s="648">
        <f t="shared" si="12"/>
        <v>-893</v>
      </c>
      <c r="T164" s="647" t="str">
        <f t="shared" ca="1" si="13"/>
        <v>$Q$165</v>
      </c>
      <c r="U164" s="649">
        <v>13657</v>
      </c>
      <c r="V164" s="647">
        <f t="shared" si="14"/>
        <v>-12195701</v>
      </c>
    </row>
    <row r="165" spans="1:22" x14ac:dyDescent="0.2">
      <c r="A165" s="595" t="s">
        <v>1156</v>
      </c>
      <c r="B165" s="596" t="s">
        <v>982</v>
      </c>
      <c r="C165" s="439" t="s">
        <v>523</v>
      </c>
      <c r="D165" s="439" t="s">
        <v>523</v>
      </c>
      <c r="E165" s="628">
        <v>5820</v>
      </c>
      <c r="F165" s="628">
        <v>9110</v>
      </c>
      <c r="G165" s="628">
        <v>3891</v>
      </c>
      <c r="H165" s="628">
        <v>3289</v>
      </c>
      <c r="I165" s="628">
        <v>0</v>
      </c>
      <c r="J165" s="628">
        <v>14259</v>
      </c>
      <c r="K165" s="628">
        <v>68</v>
      </c>
      <c r="L165" s="628">
        <v>-127</v>
      </c>
      <c r="M165" s="628">
        <v>-306</v>
      </c>
      <c r="N165" s="628">
        <v>1184</v>
      </c>
      <c r="O165" s="628">
        <v>37188</v>
      </c>
      <c r="P165" s="640">
        <v>-462</v>
      </c>
      <c r="Q165" s="602">
        <f t="shared" si="10"/>
        <v>86</v>
      </c>
      <c r="R165" s="648" t="str">
        <f t="shared" si="11"/>
        <v>Lysekil</v>
      </c>
      <c r="S165" s="648">
        <f t="shared" si="12"/>
        <v>-462</v>
      </c>
      <c r="T165" s="647" t="str">
        <f t="shared" ca="1" si="13"/>
        <v>$Q$166</v>
      </c>
      <c r="U165" s="649">
        <v>14548</v>
      </c>
      <c r="V165" s="647">
        <f t="shared" si="14"/>
        <v>-6721176</v>
      </c>
    </row>
    <row r="166" spans="1:22" x14ac:dyDescent="0.2">
      <c r="A166" s="595" t="s">
        <v>1156</v>
      </c>
      <c r="B166" s="596" t="s">
        <v>986</v>
      </c>
      <c r="C166" s="439" t="s">
        <v>524</v>
      </c>
      <c r="D166" s="439" t="s">
        <v>524</v>
      </c>
      <c r="E166" s="628">
        <v>6292</v>
      </c>
      <c r="F166" s="628">
        <v>9600</v>
      </c>
      <c r="G166" s="628">
        <v>3981</v>
      </c>
      <c r="H166" s="628">
        <v>2730</v>
      </c>
      <c r="I166" s="628">
        <v>0</v>
      </c>
      <c r="J166" s="628">
        <v>12698</v>
      </c>
      <c r="K166" s="628">
        <v>73</v>
      </c>
      <c r="L166" s="628">
        <v>-77</v>
      </c>
      <c r="M166" s="628">
        <v>-389</v>
      </c>
      <c r="N166" s="628">
        <v>1184</v>
      </c>
      <c r="O166" s="628">
        <v>36092</v>
      </c>
      <c r="P166" s="640">
        <v>-1558</v>
      </c>
      <c r="Q166" s="602">
        <f t="shared" si="10"/>
        <v>33</v>
      </c>
      <c r="R166" s="648" t="str">
        <f t="shared" si="11"/>
        <v>Mariestad</v>
      </c>
      <c r="S166" s="648">
        <f t="shared" si="12"/>
        <v>-1558</v>
      </c>
      <c r="T166" s="647" t="str">
        <f t="shared" ca="1" si="13"/>
        <v>$Q$167</v>
      </c>
      <c r="U166" s="649">
        <v>24219</v>
      </c>
      <c r="V166" s="647">
        <f t="shared" si="14"/>
        <v>-37733202</v>
      </c>
    </row>
    <row r="167" spans="1:22" x14ac:dyDescent="0.2">
      <c r="A167" s="595" t="s">
        <v>1156</v>
      </c>
      <c r="B167" s="596" t="s">
        <v>987</v>
      </c>
      <c r="C167" s="439" t="s">
        <v>525</v>
      </c>
      <c r="D167" s="439" t="s">
        <v>525</v>
      </c>
      <c r="E167" s="628">
        <v>6928</v>
      </c>
      <c r="F167" s="628">
        <v>11379</v>
      </c>
      <c r="G167" s="628">
        <v>4322</v>
      </c>
      <c r="H167" s="628">
        <v>3274</v>
      </c>
      <c r="I167" s="628">
        <v>0</v>
      </c>
      <c r="J167" s="628">
        <v>11815</v>
      </c>
      <c r="K167" s="628">
        <v>27</v>
      </c>
      <c r="L167" s="628">
        <v>-77</v>
      </c>
      <c r="M167" s="628">
        <v>-389</v>
      </c>
      <c r="N167" s="628">
        <v>1184</v>
      </c>
      <c r="O167" s="628">
        <v>38463</v>
      </c>
      <c r="P167" s="640">
        <v>813</v>
      </c>
      <c r="Q167" s="602">
        <f t="shared" si="10"/>
        <v>175</v>
      </c>
      <c r="R167" s="648" t="str">
        <f t="shared" si="11"/>
        <v>Mark</v>
      </c>
      <c r="S167" s="648">
        <f t="shared" si="12"/>
        <v>813</v>
      </c>
      <c r="T167" s="647" t="str">
        <f t="shared" ca="1" si="13"/>
        <v>$Q$168</v>
      </c>
      <c r="U167" s="649">
        <v>34116</v>
      </c>
      <c r="V167" s="647">
        <f t="shared" si="14"/>
        <v>27736308</v>
      </c>
    </row>
    <row r="168" spans="1:22" x14ac:dyDescent="0.2">
      <c r="A168" s="595" t="s">
        <v>1156</v>
      </c>
      <c r="B168" s="596" t="s">
        <v>989</v>
      </c>
      <c r="C168" s="439" t="s">
        <v>526</v>
      </c>
      <c r="D168" s="439" t="s">
        <v>526</v>
      </c>
      <c r="E168" s="628">
        <v>5791</v>
      </c>
      <c r="F168" s="628">
        <v>9881</v>
      </c>
      <c r="G168" s="628">
        <v>4061</v>
      </c>
      <c r="H168" s="628">
        <v>3044</v>
      </c>
      <c r="I168" s="628">
        <v>25</v>
      </c>
      <c r="J168" s="628">
        <v>15453</v>
      </c>
      <c r="K168" s="628">
        <v>397</v>
      </c>
      <c r="L168" s="628">
        <v>-55</v>
      </c>
      <c r="M168" s="628">
        <v>-389</v>
      </c>
      <c r="N168" s="628">
        <v>1184</v>
      </c>
      <c r="O168" s="628">
        <v>39392</v>
      </c>
      <c r="P168" s="640">
        <v>1742</v>
      </c>
      <c r="Q168" s="602">
        <f t="shared" si="10"/>
        <v>214</v>
      </c>
      <c r="R168" s="648" t="str">
        <f t="shared" si="11"/>
        <v>Mellerud</v>
      </c>
      <c r="S168" s="648">
        <f t="shared" si="12"/>
        <v>1742</v>
      </c>
      <c r="T168" s="647" t="str">
        <f t="shared" ca="1" si="13"/>
        <v>$Q$169</v>
      </c>
      <c r="U168" s="649">
        <v>9266</v>
      </c>
      <c r="V168" s="647">
        <f t="shared" si="14"/>
        <v>16141372</v>
      </c>
    </row>
    <row r="169" spans="1:22" x14ac:dyDescent="0.2">
      <c r="A169" s="595" t="s">
        <v>1156</v>
      </c>
      <c r="B169" s="596" t="s">
        <v>994</v>
      </c>
      <c r="C169" s="439" t="s">
        <v>527</v>
      </c>
      <c r="D169" s="439" t="s">
        <v>527</v>
      </c>
      <c r="E169" s="628">
        <v>6721</v>
      </c>
      <c r="F169" s="628">
        <v>10366</v>
      </c>
      <c r="G169" s="628">
        <v>4817</v>
      </c>
      <c r="H169" s="628">
        <v>2855</v>
      </c>
      <c r="I169" s="628">
        <v>0</v>
      </c>
      <c r="J169" s="628">
        <v>13416</v>
      </c>
      <c r="K169" s="628">
        <v>71</v>
      </c>
      <c r="L169" s="628">
        <v>-104</v>
      </c>
      <c r="M169" s="628">
        <v>-389</v>
      </c>
      <c r="N169" s="628">
        <v>1184</v>
      </c>
      <c r="O169" s="628">
        <v>38937</v>
      </c>
      <c r="P169" s="640">
        <v>1287</v>
      </c>
      <c r="Q169" s="602">
        <f t="shared" si="10"/>
        <v>203</v>
      </c>
      <c r="R169" s="648" t="str">
        <f t="shared" si="11"/>
        <v>Munkedal</v>
      </c>
      <c r="S169" s="648">
        <f t="shared" si="12"/>
        <v>1287</v>
      </c>
      <c r="T169" s="647" t="str">
        <f t="shared" ca="1" si="13"/>
        <v>$Q$170</v>
      </c>
      <c r="U169" s="649">
        <v>10360</v>
      </c>
      <c r="V169" s="647">
        <f t="shared" si="14"/>
        <v>13333320</v>
      </c>
    </row>
    <row r="170" spans="1:22" x14ac:dyDescent="0.2">
      <c r="A170" s="595" t="s">
        <v>1156</v>
      </c>
      <c r="B170" s="596" t="s">
        <v>996</v>
      </c>
      <c r="C170" s="439" t="s">
        <v>528</v>
      </c>
      <c r="D170" s="439" t="s">
        <v>528</v>
      </c>
      <c r="E170" s="628">
        <v>8891</v>
      </c>
      <c r="F170" s="628">
        <v>11462</v>
      </c>
      <c r="G170" s="628">
        <v>4012</v>
      </c>
      <c r="H170" s="628">
        <v>3373</v>
      </c>
      <c r="I170" s="628">
        <v>28</v>
      </c>
      <c r="J170" s="628">
        <v>8444</v>
      </c>
      <c r="K170" s="628">
        <v>15</v>
      </c>
      <c r="L170" s="628">
        <v>64</v>
      </c>
      <c r="M170" s="628">
        <v>20</v>
      </c>
      <c r="N170" s="628">
        <v>1184</v>
      </c>
      <c r="O170" s="628">
        <v>37493</v>
      </c>
      <c r="P170" s="640">
        <v>-157</v>
      </c>
      <c r="Q170" s="602">
        <f t="shared" si="10"/>
        <v>109</v>
      </c>
      <c r="R170" s="648" t="str">
        <f t="shared" si="11"/>
        <v>Mölndal</v>
      </c>
      <c r="S170" s="648">
        <f t="shared" si="12"/>
        <v>-157</v>
      </c>
      <c r="T170" s="647" t="str">
        <f t="shared" ca="1" si="13"/>
        <v>$Q$171</v>
      </c>
      <c r="U170" s="649">
        <v>64183</v>
      </c>
      <c r="V170" s="647">
        <f t="shared" si="14"/>
        <v>-10076731</v>
      </c>
    </row>
    <row r="171" spans="1:22" x14ac:dyDescent="0.2">
      <c r="A171" s="595" t="s">
        <v>1156</v>
      </c>
      <c r="B171" s="596" t="s">
        <v>1015</v>
      </c>
      <c r="C171" s="439" t="s">
        <v>529</v>
      </c>
      <c r="D171" s="439" t="s">
        <v>529</v>
      </c>
      <c r="E171" s="628">
        <v>5509</v>
      </c>
      <c r="F171" s="628">
        <v>9527</v>
      </c>
      <c r="G171" s="628">
        <v>4252</v>
      </c>
      <c r="H171" s="628">
        <v>2570</v>
      </c>
      <c r="I171" s="628">
        <v>0</v>
      </c>
      <c r="J171" s="628">
        <v>13200</v>
      </c>
      <c r="K171" s="628">
        <v>156</v>
      </c>
      <c r="L171" s="628">
        <v>-127</v>
      </c>
      <c r="M171" s="628">
        <v>-309</v>
      </c>
      <c r="N171" s="628">
        <v>1184</v>
      </c>
      <c r="O171" s="628">
        <v>35962</v>
      </c>
      <c r="P171" s="640">
        <v>-1688</v>
      </c>
      <c r="Q171" s="602">
        <f t="shared" si="10"/>
        <v>27</v>
      </c>
      <c r="R171" s="648" t="str">
        <f t="shared" si="11"/>
        <v>Orust</v>
      </c>
      <c r="S171" s="648">
        <f t="shared" si="12"/>
        <v>-1688</v>
      </c>
      <c r="T171" s="647" t="str">
        <f t="shared" ca="1" si="13"/>
        <v>$Q$172</v>
      </c>
      <c r="U171" s="649">
        <v>15076</v>
      </c>
      <c r="V171" s="647">
        <f t="shared" si="14"/>
        <v>-25448288</v>
      </c>
    </row>
    <row r="172" spans="1:22" x14ac:dyDescent="0.2">
      <c r="A172" s="595" t="s">
        <v>1156</v>
      </c>
      <c r="B172" s="596" t="s">
        <v>1021</v>
      </c>
      <c r="C172" s="439" t="s">
        <v>530</v>
      </c>
      <c r="D172" s="439" t="s">
        <v>530</v>
      </c>
      <c r="E172" s="628">
        <v>9617</v>
      </c>
      <c r="F172" s="628">
        <v>11980</v>
      </c>
      <c r="G172" s="628">
        <v>3978</v>
      </c>
      <c r="H172" s="628">
        <v>3339</v>
      </c>
      <c r="I172" s="628">
        <v>25</v>
      </c>
      <c r="J172" s="628">
        <v>8395</v>
      </c>
      <c r="K172" s="628">
        <v>48</v>
      </c>
      <c r="L172" s="628">
        <v>64</v>
      </c>
      <c r="M172" s="628">
        <v>34</v>
      </c>
      <c r="N172" s="628">
        <v>1184</v>
      </c>
      <c r="O172" s="628">
        <v>38664</v>
      </c>
      <c r="P172" s="640">
        <v>1014</v>
      </c>
      <c r="Q172" s="602">
        <f t="shared" si="10"/>
        <v>187</v>
      </c>
      <c r="R172" s="648" t="str">
        <f t="shared" si="11"/>
        <v>Partille</v>
      </c>
      <c r="S172" s="648">
        <f t="shared" si="12"/>
        <v>1014</v>
      </c>
      <c r="T172" s="647" t="str">
        <f t="shared" ca="1" si="13"/>
        <v>$Q$173</v>
      </c>
      <c r="U172" s="649">
        <v>37264</v>
      </c>
      <c r="V172" s="647">
        <f t="shared" si="14"/>
        <v>37785696</v>
      </c>
    </row>
    <row r="173" spans="1:22" x14ac:dyDescent="0.2">
      <c r="A173" s="595" t="s">
        <v>1156</v>
      </c>
      <c r="B173" s="596" t="s">
        <v>1034</v>
      </c>
      <c r="C173" s="439" t="s">
        <v>531</v>
      </c>
      <c r="D173" s="439" t="s">
        <v>531</v>
      </c>
      <c r="E173" s="628">
        <v>6751</v>
      </c>
      <c r="F173" s="628">
        <v>10527</v>
      </c>
      <c r="G173" s="628">
        <v>4152</v>
      </c>
      <c r="H173" s="628">
        <v>3515</v>
      </c>
      <c r="I173" s="628">
        <v>68</v>
      </c>
      <c r="J173" s="628">
        <v>11458</v>
      </c>
      <c r="K173" s="628">
        <v>21</v>
      </c>
      <c r="L173" s="628">
        <v>-55</v>
      </c>
      <c r="M173" s="628">
        <v>-389</v>
      </c>
      <c r="N173" s="628">
        <v>1184</v>
      </c>
      <c r="O173" s="628">
        <v>37232</v>
      </c>
      <c r="P173" s="640">
        <v>-418</v>
      </c>
      <c r="Q173" s="602">
        <f t="shared" si="10"/>
        <v>93</v>
      </c>
      <c r="R173" s="648" t="str">
        <f t="shared" si="11"/>
        <v>Skara</v>
      </c>
      <c r="S173" s="648">
        <f t="shared" si="12"/>
        <v>-418</v>
      </c>
      <c r="T173" s="647" t="str">
        <f t="shared" ca="1" si="13"/>
        <v>$Q$174</v>
      </c>
      <c r="U173" s="649">
        <v>18974</v>
      </c>
      <c r="V173" s="647">
        <f t="shared" si="14"/>
        <v>-7931132</v>
      </c>
    </row>
    <row r="174" spans="1:22" x14ac:dyDescent="0.2">
      <c r="A174" s="595" t="s">
        <v>1156</v>
      </c>
      <c r="B174" s="596" t="s">
        <v>1038</v>
      </c>
      <c r="C174" s="439" t="s">
        <v>532</v>
      </c>
      <c r="D174" s="439" t="s">
        <v>532</v>
      </c>
      <c r="E174" s="628">
        <v>7164</v>
      </c>
      <c r="F174" s="628">
        <v>9682</v>
      </c>
      <c r="G174" s="628">
        <v>3775</v>
      </c>
      <c r="H174" s="628">
        <v>3008</v>
      </c>
      <c r="I174" s="628">
        <v>91</v>
      </c>
      <c r="J174" s="628">
        <v>9723</v>
      </c>
      <c r="K174" s="628">
        <v>2</v>
      </c>
      <c r="L174" s="628">
        <v>-55</v>
      </c>
      <c r="M174" s="628">
        <v>-389</v>
      </c>
      <c r="N174" s="628">
        <v>1184</v>
      </c>
      <c r="O174" s="628">
        <v>34185</v>
      </c>
      <c r="P174" s="640">
        <v>-3465</v>
      </c>
      <c r="Q174" s="602">
        <f t="shared" si="10"/>
        <v>5</v>
      </c>
      <c r="R174" s="648" t="str">
        <f t="shared" si="11"/>
        <v>Skövde</v>
      </c>
      <c r="S174" s="648">
        <f t="shared" si="12"/>
        <v>-3465</v>
      </c>
      <c r="T174" s="647" t="str">
        <f t="shared" ca="1" si="13"/>
        <v>$Q$175</v>
      </c>
      <c r="U174" s="649">
        <v>54019</v>
      </c>
      <c r="V174" s="647">
        <f t="shared" si="14"/>
        <v>-187175835</v>
      </c>
    </row>
    <row r="175" spans="1:22" x14ac:dyDescent="0.2">
      <c r="A175" s="595" t="s">
        <v>1156</v>
      </c>
      <c r="B175" s="596" t="s">
        <v>1044</v>
      </c>
      <c r="C175" s="439" t="s">
        <v>533</v>
      </c>
      <c r="D175" s="439" t="s">
        <v>533</v>
      </c>
      <c r="E175" s="628">
        <v>4498</v>
      </c>
      <c r="F175" s="628">
        <v>7721</v>
      </c>
      <c r="G175" s="628">
        <v>3799</v>
      </c>
      <c r="H175" s="628">
        <v>2111</v>
      </c>
      <c r="I175" s="628">
        <v>0</v>
      </c>
      <c r="J175" s="628">
        <v>16829</v>
      </c>
      <c r="K175" s="628">
        <v>332</v>
      </c>
      <c r="L175" s="628">
        <v>-127</v>
      </c>
      <c r="M175" s="628">
        <v>-147</v>
      </c>
      <c r="N175" s="628">
        <v>1184</v>
      </c>
      <c r="O175" s="628">
        <v>36200</v>
      </c>
      <c r="P175" s="640">
        <v>-1450</v>
      </c>
      <c r="Q175" s="602">
        <f t="shared" si="10"/>
        <v>37</v>
      </c>
      <c r="R175" s="648" t="str">
        <f t="shared" si="11"/>
        <v>Sotenäs</v>
      </c>
      <c r="S175" s="648">
        <f t="shared" si="12"/>
        <v>-1450</v>
      </c>
      <c r="T175" s="647" t="str">
        <f t="shared" ca="1" si="13"/>
        <v>$Q$176</v>
      </c>
      <c r="U175" s="649">
        <v>9088</v>
      </c>
      <c r="V175" s="647">
        <f t="shared" si="14"/>
        <v>-13177600</v>
      </c>
    </row>
    <row r="176" spans="1:22" x14ac:dyDescent="0.2">
      <c r="A176" s="595" t="s">
        <v>1156</v>
      </c>
      <c r="B176" s="596" t="s">
        <v>1046</v>
      </c>
      <c r="C176" s="439" t="s">
        <v>534</v>
      </c>
      <c r="D176" s="439" t="s">
        <v>534</v>
      </c>
      <c r="E176" s="628">
        <v>8113</v>
      </c>
      <c r="F176" s="628">
        <v>12301</v>
      </c>
      <c r="G176" s="628">
        <v>4348</v>
      </c>
      <c r="H176" s="628">
        <v>2909</v>
      </c>
      <c r="I176" s="628">
        <v>0</v>
      </c>
      <c r="J176" s="628">
        <v>9028</v>
      </c>
      <c r="K176" s="628">
        <v>7</v>
      </c>
      <c r="L176" s="628">
        <v>-63</v>
      </c>
      <c r="M176" s="628">
        <v>-112</v>
      </c>
      <c r="N176" s="628">
        <v>1184</v>
      </c>
      <c r="O176" s="628">
        <v>37715</v>
      </c>
      <c r="P176" s="640">
        <v>65</v>
      </c>
      <c r="Q176" s="602">
        <f t="shared" si="10"/>
        <v>124</v>
      </c>
      <c r="R176" s="648" t="str">
        <f t="shared" si="11"/>
        <v>Stenungsund</v>
      </c>
      <c r="S176" s="648">
        <f t="shared" si="12"/>
        <v>65</v>
      </c>
      <c r="T176" s="647" t="str">
        <f t="shared" ca="1" si="13"/>
        <v>$Q$177</v>
      </c>
      <c r="U176" s="649">
        <v>25735</v>
      </c>
      <c r="V176" s="647">
        <f t="shared" si="14"/>
        <v>1672775</v>
      </c>
    </row>
    <row r="177" spans="1:22" x14ac:dyDescent="0.2">
      <c r="A177" s="595" t="s">
        <v>1156</v>
      </c>
      <c r="B177" s="596" t="s">
        <v>1051</v>
      </c>
      <c r="C177" s="439" t="s">
        <v>535</v>
      </c>
      <c r="D177" s="439" t="s">
        <v>535</v>
      </c>
      <c r="E177" s="628">
        <v>7411</v>
      </c>
      <c r="F177" s="628">
        <v>10223</v>
      </c>
      <c r="G177" s="628">
        <v>3060</v>
      </c>
      <c r="H177" s="628">
        <v>2597</v>
      </c>
      <c r="I177" s="628">
        <v>9</v>
      </c>
      <c r="J177" s="628">
        <v>11231</v>
      </c>
      <c r="K177" s="628">
        <v>340</v>
      </c>
      <c r="L177" s="628">
        <v>-127</v>
      </c>
      <c r="M177" s="628">
        <v>-152</v>
      </c>
      <c r="N177" s="628">
        <v>1184</v>
      </c>
      <c r="O177" s="628">
        <v>35776</v>
      </c>
      <c r="P177" s="640">
        <v>-1874</v>
      </c>
      <c r="Q177" s="602">
        <f t="shared" si="10"/>
        <v>21</v>
      </c>
      <c r="R177" s="648" t="str">
        <f t="shared" si="11"/>
        <v>Strömstad</v>
      </c>
      <c r="S177" s="648">
        <f t="shared" si="12"/>
        <v>-1874</v>
      </c>
      <c r="T177" s="647" t="str">
        <f t="shared" ca="1" si="13"/>
        <v>$Q$178</v>
      </c>
      <c r="U177" s="649">
        <v>13045</v>
      </c>
      <c r="V177" s="647">
        <f t="shared" si="14"/>
        <v>-24446330</v>
      </c>
    </row>
    <row r="178" spans="1:22" x14ac:dyDescent="0.2">
      <c r="A178" s="595" t="s">
        <v>1156</v>
      </c>
      <c r="B178" s="596" t="s">
        <v>1059</v>
      </c>
      <c r="C178" s="439" t="s">
        <v>536</v>
      </c>
      <c r="D178" s="439" t="s">
        <v>536</v>
      </c>
      <c r="E178" s="628">
        <v>6785</v>
      </c>
      <c r="F178" s="628">
        <v>10882</v>
      </c>
      <c r="G178" s="628">
        <v>4573</v>
      </c>
      <c r="H178" s="628">
        <v>2926</v>
      </c>
      <c r="I178" s="628">
        <v>36</v>
      </c>
      <c r="J178" s="628">
        <v>12239</v>
      </c>
      <c r="K178" s="628">
        <v>142</v>
      </c>
      <c r="L178" s="628">
        <v>141</v>
      </c>
      <c r="M178" s="628">
        <v>-389</v>
      </c>
      <c r="N178" s="628">
        <v>1184</v>
      </c>
      <c r="O178" s="628">
        <v>38519</v>
      </c>
      <c r="P178" s="640">
        <v>869</v>
      </c>
      <c r="Q178" s="602">
        <f t="shared" si="10"/>
        <v>180</v>
      </c>
      <c r="R178" s="648" t="str">
        <f t="shared" si="11"/>
        <v>Svenljunga</v>
      </c>
      <c r="S178" s="648">
        <f t="shared" si="12"/>
        <v>869</v>
      </c>
      <c r="T178" s="647" t="str">
        <f t="shared" ca="1" si="13"/>
        <v>$Q$179</v>
      </c>
      <c r="U178" s="649">
        <v>10685</v>
      </c>
      <c r="V178" s="647">
        <f t="shared" si="14"/>
        <v>9285265</v>
      </c>
    </row>
    <row r="179" spans="1:22" x14ac:dyDescent="0.2">
      <c r="A179" s="595" t="s">
        <v>1156</v>
      </c>
      <c r="B179" s="596" t="s">
        <v>1067</v>
      </c>
      <c r="C179" s="439" t="s">
        <v>537</v>
      </c>
      <c r="D179" s="439" t="s">
        <v>537</v>
      </c>
      <c r="E179" s="628">
        <v>5949</v>
      </c>
      <c r="F179" s="628">
        <v>9374</v>
      </c>
      <c r="G179" s="628">
        <v>3697</v>
      </c>
      <c r="H179" s="628">
        <v>2610</v>
      </c>
      <c r="I179" s="628">
        <v>0</v>
      </c>
      <c r="J179" s="628">
        <v>13786</v>
      </c>
      <c r="K179" s="628">
        <v>124</v>
      </c>
      <c r="L179" s="628">
        <v>-127</v>
      </c>
      <c r="M179" s="628">
        <v>-307</v>
      </c>
      <c r="N179" s="628">
        <v>1184</v>
      </c>
      <c r="O179" s="628">
        <v>36290</v>
      </c>
      <c r="P179" s="640">
        <v>-1360</v>
      </c>
      <c r="Q179" s="602">
        <f t="shared" si="10"/>
        <v>40</v>
      </c>
      <c r="R179" s="648" t="str">
        <f t="shared" si="11"/>
        <v>Tanum</v>
      </c>
      <c r="S179" s="648">
        <f t="shared" si="12"/>
        <v>-1360</v>
      </c>
      <c r="T179" s="647" t="str">
        <f t="shared" ca="1" si="13"/>
        <v>$Q$180</v>
      </c>
      <c r="U179" s="649">
        <v>12574</v>
      </c>
      <c r="V179" s="647">
        <f t="shared" si="14"/>
        <v>-17100640</v>
      </c>
    </row>
    <row r="180" spans="1:22" x14ac:dyDescent="0.2">
      <c r="A180" s="595" t="s">
        <v>1156</v>
      </c>
      <c r="B180" s="596" t="s">
        <v>1068</v>
      </c>
      <c r="C180" s="439" t="s">
        <v>538</v>
      </c>
      <c r="D180" s="439" t="s">
        <v>538</v>
      </c>
      <c r="E180" s="628">
        <v>6895</v>
      </c>
      <c r="F180" s="628">
        <v>10542</v>
      </c>
      <c r="G180" s="628">
        <v>4522</v>
      </c>
      <c r="H180" s="628">
        <v>3114</v>
      </c>
      <c r="I180" s="628">
        <v>0</v>
      </c>
      <c r="J180" s="628">
        <v>12598</v>
      </c>
      <c r="K180" s="628">
        <v>0</v>
      </c>
      <c r="L180" s="628">
        <v>-55</v>
      </c>
      <c r="M180" s="628">
        <v>-389</v>
      </c>
      <c r="N180" s="628">
        <v>1184</v>
      </c>
      <c r="O180" s="628">
        <v>38411</v>
      </c>
      <c r="P180" s="640">
        <v>761</v>
      </c>
      <c r="Q180" s="602">
        <f t="shared" si="10"/>
        <v>173</v>
      </c>
      <c r="R180" s="648" t="str">
        <f t="shared" si="11"/>
        <v>Tibro</v>
      </c>
      <c r="S180" s="648">
        <f t="shared" si="12"/>
        <v>761</v>
      </c>
      <c r="T180" s="647" t="str">
        <f t="shared" ca="1" si="13"/>
        <v>$Q$181</v>
      </c>
      <c r="U180" s="649">
        <v>11074</v>
      </c>
      <c r="V180" s="647">
        <f t="shared" si="14"/>
        <v>8427314</v>
      </c>
    </row>
    <row r="181" spans="1:22" x14ac:dyDescent="0.2">
      <c r="A181" s="595" t="s">
        <v>1156</v>
      </c>
      <c r="B181" s="596" t="s">
        <v>1069</v>
      </c>
      <c r="C181" s="439" t="s">
        <v>539</v>
      </c>
      <c r="D181" s="439" t="s">
        <v>539</v>
      </c>
      <c r="E181" s="628">
        <v>6575</v>
      </c>
      <c r="F181" s="628">
        <v>9645</v>
      </c>
      <c r="G181" s="628">
        <v>4286</v>
      </c>
      <c r="H181" s="628">
        <v>2857</v>
      </c>
      <c r="I181" s="628">
        <v>0</v>
      </c>
      <c r="J181" s="628">
        <v>12217</v>
      </c>
      <c r="K181" s="628">
        <v>210</v>
      </c>
      <c r="L181" s="628">
        <v>-55</v>
      </c>
      <c r="M181" s="628">
        <v>-389</v>
      </c>
      <c r="N181" s="628">
        <v>1184</v>
      </c>
      <c r="O181" s="628">
        <v>36530</v>
      </c>
      <c r="P181" s="640">
        <v>-1120</v>
      </c>
      <c r="Q181" s="602">
        <f t="shared" si="10"/>
        <v>45</v>
      </c>
      <c r="R181" s="648" t="str">
        <f t="shared" si="11"/>
        <v>Tidaholm</v>
      </c>
      <c r="S181" s="648">
        <f t="shared" si="12"/>
        <v>-1120</v>
      </c>
      <c r="T181" s="647" t="str">
        <f t="shared" ca="1" si="13"/>
        <v>$Q$182</v>
      </c>
      <c r="U181" s="649">
        <v>12786</v>
      </c>
      <c r="V181" s="647">
        <f t="shared" si="14"/>
        <v>-14320320</v>
      </c>
    </row>
    <row r="182" spans="1:22" x14ac:dyDescent="0.2">
      <c r="A182" s="595" t="s">
        <v>1156</v>
      </c>
      <c r="B182" s="596" t="s">
        <v>1073</v>
      </c>
      <c r="C182" s="439" t="s">
        <v>540</v>
      </c>
      <c r="D182" s="439" t="s">
        <v>540</v>
      </c>
      <c r="E182" s="628">
        <v>6729</v>
      </c>
      <c r="F182" s="628">
        <v>9985</v>
      </c>
      <c r="G182" s="628">
        <v>3966</v>
      </c>
      <c r="H182" s="628">
        <v>2286</v>
      </c>
      <c r="I182" s="628">
        <v>0</v>
      </c>
      <c r="J182" s="628">
        <v>11306</v>
      </c>
      <c r="K182" s="628">
        <v>74</v>
      </c>
      <c r="L182" s="628">
        <v>-63</v>
      </c>
      <c r="M182" s="628">
        <v>-128</v>
      </c>
      <c r="N182" s="628">
        <v>1184</v>
      </c>
      <c r="O182" s="628">
        <v>35339</v>
      </c>
      <c r="P182" s="640">
        <v>-2311</v>
      </c>
      <c r="Q182" s="602">
        <f t="shared" si="10"/>
        <v>12</v>
      </c>
      <c r="R182" s="648" t="str">
        <f t="shared" si="11"/>
        <v>Tjörn</v>
      </c>
      <c r="S182" s="648">
        <f t="shared" si="12"/>
        <v>-2311</v>
      </c>
      <c r="T182" s="647" t="str">
        <f t="shared" ca="1" si="13"/>
        <v>$Q$183</v>
      </c>
      <c r="U182" s="649">
        <v>15552</v>
      </c>
      <c r="V182" s="647">
        <f t="shared" si="14"/>
        <v>-35940672</v>
      </c>
    </row>
    <row r="183" spans="1:22" x14ac:dyDescent="0.2">
      <c r="A183" s="595" t="s">
        <v>1156</v>
      </c>
      <c r="B183" s="596" t="s">
        <v>1077</v>
      </c>
      <c r="C183" s="439" t="s">
        <v>541</v>
      </c>
      <c r="D183" s="439" t="s">
        <v>541</v>
      </c>
      <c r="E183" s="628">
        <v>6799</v>
      </c>
      <c r="F183" s="628">
        <v>10778</v>
      </c>
      <c r="G183" s="628">
        <v>4811</v>
      </c>
      <c r="H183" s="628">
        <v>2660</v>
      </c>
      <c r="I183" s="628">
        <v>17</v>
      </c>
      <c r="J183" s="628">
        <v>12790</v>
      </c>
      <c r="K183" s="628">
        <v>154</v>
      </c>
      <c r="L183" s="628">
        <v>-30</v>
      </c>
      <c r="M183" s="628">
        <v>-389</v>
      </c>
      <c r="N183" s="628">
        <v>1184</v>
      </c>
      <c r="O183" s="628">
        <v>38774</v>
      </c>
      <c r="P183" s="640">
        <v>1124</v>
      </c>
      <c r="Q183" s="602">
        <f t="shared" si="10"/>
        <v>195</v>
      </c>
      <c r="R183" s="648" t="str">
        <f t="shared" si="11"/>
        <v>Tranemo</v>
      </c>
      <c r="S183" s="648">
        <f t="shared" si="12"/>
        <v>1124</v>
      </c>
      <c r="T183" s="647" t="str">
        <f t="shared" ca="1" si="13"/>
        <v>$Q$184</v>
      </c>
      <c r="U183" s="649">
        <v>11773</v>
      </c>
      <c r="V183" s="647">
        <f t="shared" si="14"/>
        <v>13232852</v>
      </c>
    </row>
    <row r="184" spans="1:22" x14ac:dyDescent="0.2">
      <c r="A184" s="595" t="s">
        <v>1156</v>
      </c>
      <c r="B184" s="596" t="s">
        <v>1080</v>
      </c>
      <c r="C184" s="439" t="s">
        <v>542</v>
      </c>
      <c r="D184" s="439" t="s">
        <v>542</v>
      </c>
      <c r="E184" s="628">
        <v>7787</v>
      </c>
      <c r="F184" s="628">
        <v>10888</v>
      </c>
      <c r="G184" s="628">
        <v>3990</v>
      </c>
      <c r="H184" s="628">
        <v>4960</v>
      </c>
      <c r="I184" s="628">
        <v>344</v>
      </c>
      <c r="J184" s="628">
        <v>10093</v>
      </c>
      <c r="K184" s="628">
        <v>0</v>
      </c>
      <c r="L184" s="628">
        <v>-77</v>
      </c>
      <c r="M184" s="628">
        <v>-389</v>
      </c>
      <c r="N184" s="628">
        <v>1184</v>
      </c>
      <c r="O184" s="628">
        <v>38780</v>
      </c>
      <c r="P184" s="640">
        <v>1130</v>
      </c>
      <c r="Q184" s="602">
        <f t="shared" si="10"/>
        <v>196</v>
      </c>
      <c r="R184" s="648" t="str">
        <f t="shared" si="11"/>
        <v>Trollhättan</v>
      </c>
      <c r="S184" s="648">
        <f t="shared" si="12"/>
        <v>1130</v>
      </c>
      <c r="T184" s="647" t="str">
        <f t="shared" ca="1" si="13"/>
        <v>$Q$185</v>
      </c>
      <c r="U184" s="649">
        <v>57688</v>
      </c>
      <c r="V184" s="647">
        <f t="shared" si="14"/>
        <v>65187440</v>
      </c>
    </row>
    <row r="185" spans="1:22" x14ac:dyDescent="0.2">
      <c r="A185" s="595" t="s">
        <v>1156</v>
      </c>
      <c r="B185" s="596" t="s">
        <v>1084</v>
      </c>
      <c r="C185" s="439" t="s">
        <v>543</v>
      </c>
      <c r="D185" s="439" t="s">
        <v>543</v>
      </c>
      <c r="E185" s="628">
        <v>6082</v>
      </c>
      <c r="F185" s="628">
        <v>10140</v>
      </c>
      <c r="G185" s="628">
        <v>4563</v>
      </c>
      <c r="H185" s="628">
        <v>3290</v>
      </c>
      <c r="I185" s="628">
        <v>0</v>
      </c>
      <c r="J185" s="628">
        <v>13033</v>
      </c>
      <c r="K185" s="628">
        <v>61</v>
      </c>
      <c r="L185" s="628">
        <v>-55</v>
      </c>
      <c r="M185" s="628">
        <v>-389</v>
      </c>
      <c r="N185" s="628">
        <v>1184</v>
      </c>
      <c r="O185" s="628">
        <v>37909</v>
      </c>
      <c r="P185" s="640">
        <v>259</v>
      </c>
      <c r="Q185" s="602">
        <f t="shared" si="10"/>
        <v>139</v>
      </c>
      <c r="R185" s="648" t="str">
        <f t="shared" si="11"/>
        <v>Töreboda</v>
      </c>
      <c r="S185" s="648">
        <f t="shared" si="12"/>
        <v>259</v>
      </c>
      <c r="T185" s="647" t="str">
        <f t="shared" ca="1" si="13"/>
        <v>$Q$186</v>
      </c>
      <c r="U185" s="649">
        <v>9398</v>
      </c>
      <c r="V185" s="647">
        <f t="shared" si="14"/>
        <v>2434082</v>
      </c>
    </row>
    <row r="186" spans="1:22" x14ac:dyDescent="0.2">
      <c r="A186" s="595" t="s">
        <v>1156</v>
      </c>
      <c r="B186" s="596" t="s">
        <v>1085</v>
      </c>
      <c r="C186" s="439" t="s">
        <v>544</v>
      </c>
      <c r="D186" s="439" t="s">
        <v>544</v>
      </c>
      <c r="E186" s="628">
        <v>7763</v>
      </c>
      <c r="F186" s="628">
        <v>10283</v>
      </c>
      <c r="G186" s="628">
        <v>4023</v>
      </c>
      <c r="H186" s="628">
        <v>3607</v>
      </c>
      <c r="I186" s="628">
        <v>125</v>
      </c>
      <c r="J186" s="628">
        <v>11406</v>
      </c>
      <c r="K186" s="628">
        <v>35</v>
      </c>
      <c r="L186" s="628">
        <v>-127</v>
      </c>
      <c r="M186" s="628">
        <v>-389</v>
      </c>
      <c r="N186" s="628">
        <v>1184</v>
      </c>
      <c r="O186" s="628">
        <v>37910</v>
      </c>
      <c r="P186" s="640">
        <v>260</v>
      </c>
      <c r="Q186" s="602">
        <f t="shared" si="10"/>
        <v>140</v>
      </c>
      <c r="R186" s="648" t="str">
        <f t="shared" si="11"/>
        <v>Uddevalla</v>
      </c>
      <c r="S186" s="648">
        <f t="shared" si="12"/>
        <v>260</v>
      </c>
      <c r="T186" s="647" t="str">
        <f t="shared" ca="1" si="13"/>
        <v>$Q$187</v>
      </c>
      <c r="U186" s="649">
        <v>55087</v>
      </c>
      <c r="V186" s="647">
        <f t="shared" si="14"/>
        <v>14322620</v>
      </c>
    </row>
    <row r="187" spans="1:22" x14ac:dyDescent="0.2">
      <c r="A187" s="595" t="s">
        <v>1156</v>
      </c>
      <c r="B187" s="596" t="s">
        <v>1086</v>
      </c>
      <c r="C187" s="439" t="s">
        <v>545</v>
      </c>
      <c r="D187" s="439" t="s">
        <v>545</v>
      </c>
      <c r="E187" s="628">
        <v>6892</v>
      </c>
      <c r="F187" s="628">
        <v>11014</v>
      </c>
      <c r="G187" s="628">
        <v>4079</v>
      </c>
      <c r="H187" s="628">
        <v>2799</v>
      </c>
      <c r="I187" s="628">
        <v>0</v>
      </c>
      <c r="J187" s="628">
        <v>12509</v>
      </c>
      <c r="K187" s="628">
        <v>17</v>
      </c>
      <c r="L187" s="628">
        <v>-30</v>
      </c>
      <c r="M187" s="628">
        <v>-389</v>
      </c>
      <c r="N187" s="628">
        <v>1184</v>
      </c>
      <c r="O187" s="628">
        <v>38075</v>
      </c>
      <c r="P187" s="640">
        <v>425</v>
      </c>
      <c r="Q187" s="602">
        <f t="shared" si="10"/>
        <v>151</v>
      </c>
      <c r="R187" s="648" t="str">
        <f t="shared" si="11"/>
        <v>Ulricehamn</v>
      </c>
      <c r="S187" s="648">
        <f t="shared" si="12"/>
        <v>425</v>
      </c>
      <c r="T187" s="647" t="str">
        <f t="shared" ca="1" si="13"/>
        <v>$Q$188</v>
      </c>
      <c r="U187" s="649">
        <v>23796</v>
      </c>
      <c r="V187" s="647">
        <f t="shared" si="14"/>
        <v>10113300</v>
      </c>
    </row>
    <row r="188" spans="1:22" x14ac:dyDescent="0.2">
      <c r="A188" s="595" t="s">
        <v>1156</v>
      </c>
      <c r="B188" s="596" t="s">
        <v>1097</v>
      </c>
      <c r="C188" s="439" t="s">
        <v>546</v>
      </c>
      <c r="D188" s="439" t="s">
        <v>546</v>
      </c>
      <c r="E188" s="628">
        <v>6692</v>
      </c>
      <c r="F188" s="628">
        <v>10225</v>
      </c>
      <c r="G188" s="628">
        <v>4206</v>
      </c>
      <c r="H188" s="628">
        <v>2909</v>
      </c>
      <c r="I188" s="628">
        <v>1</v>
      </c>
      <c r="J188" s="628">
        <v>12673</v>
      </c>
      <c r="K188" s="628">
        <v>130</v>
      </c>
      <c r="L188" s="628">
        <v>-77</v>
      </c>
      <c r="M188" s="628">
        <v>-389</v>
      </c>
      <c r="N188" s="628">
        <v>1184</v>
      </c>
      <c r="O188" s="628">
        <v>37554</v>
      </c>
      <c r="P188" s="640">
        <v>-96</v>
      </c>
      <c r="Q188" s="602">
        <f t="shared" si="10"/>
        <v>114</v>
      </c>
      <c r="R188" s="648" t="str">
        <f t="shared" si="11"/>
        <v>Vara</v>
      </c>
      <c r="S188" s="648">
        <f t="shared" si="12"/>
        <v>-96</v>
      </c>
      <c r="T188" s="647" t="str">
        <f t="shared" ca="1" si="13"/>
        <v>$Q$189</v>
      </c>
      <c r="U188" s="649">
        <v>15762</v>
      </c>
      <c r="V188" s="647">
        <f t="shared" si="14"/>
        <v>-1513152</v>
      </c>
    </row>
    <row r="189" spans="1:22" x14ac:dyDescent="0.2">
      <c r="A189" s="595" t="s">
        <v>1156</v>
      </c>
      <c r="B189" s="596" t="s">
        <v>1106</v>
      </c>
      <c r="C189" s="439" t="s">
        <v>547</v>
      </c>
      <c r="D189" s="439" t="s">
        <v>547</v>
      </c>
      <c r="E189" s="628">
        <v>7484</v>
      </c>
      <c r="F189" s="628">
        <v>11430</v>
      </c>
      <c r="G189" s="628">
        <v>4551</v>
      </c>
      <c r="H189" s="628">
        <v>2910</v>
      </c>
      <c r="I189" s="628">
        <v>43</v>
      </c>
      <c r="J189" s="628">
        <v>9733</v>
      </c>
      <c r="K189" s="628">
        <v>37</v>
      </c>
      <c r="L189" s="628">
        <v>-77</v>
      </c>
      <c r="M189" s="628">
        <v>-389</v>
      </c>
      <c r="N189" s="628">
        <v>1184</v>
      </c>
      <c r="O189" s="628">
        <v>36906</v>
      </c>
      <c r="P189" s="640">
        <v>-744</v>
      </c>
      <c r="Q189" s="602">
        <f t="shared" si="10"/>
        <v>64</v>
      </c>
      <c r="R189" s="648" t="str">
        <f t="shared" si="11"/>
        <v>Vårgårda</v>
      </c>
      <c r="S189" s="648">
        <f t="shared" si="12"/>
        <v>-744</v>
      </c>
      <c r="T189" s="647" t="str">
        <f t="shared" ca="1" si="13"/>
        <v>$Q$190</v>
      </c>
      <c r="U189" s="649">
        <v>11271</v>
      </c>
      <c r="V189" s="647">
        <f t="shared" si="14"/>
        <v>-8385624</v>
      </c>
    </row>
    <row r="190" spans="1:22" x14ac:dyDescent="0.2">
      <c r="A190" s="595" t="s">
        <v>1156</v>
      </c>
      <c r="B190" s="596" t="s">
        <v>1107</v>
      </c>
      <c r="C190" s="439" t="s">
        <v>548</v>
      </c>
      <c r="D190" s="439" t="s">
        <v>548</v>
      </c>
      <c r="E190" s="628">
        <v>7524</v>
      </c>
      <c r="F190" s="628">
        <v>10861</v>
      </c>
      <c r="G190" s="628">
        <v>4034</v>
      </c>
      <c r="H190" s="628">
        <v>3397</v>
      </c>
      <c r="I190" s="628">
        <v>66</v>
      </c>
      <c r="J190" s="628">
        <v>11630</v>
      </c>
      <c r="K190" s="628">
        <v>6</v>
      </c>
      <c r="L190" s="628">
        <v>-77</v>
      </c>
      <c r="M190" s="628">
        <v>-389</v>
      </c>
      <c r="N190" s="628">
        <v>1184</v>
      </c>
      <c r="O190" s="628">
        <v>38236</v>
      </c>
      <c r="P190" s="640">
        <v>586</v>
      </c>
      <c r="Q190" s="602">
        <f t="shared" si="10"/>
        <v>163</v>
      </c>
      <c r="R190" s="648" t="str">
        <f t="shared" si="11"/>
        <v>Vänersborg</v>
      </c>
      <c r="S190" s="648">
        <f t="shared" si="12"/>
        <v>586</v>
      </c>
      <c r="T190" s="647" t="str">
        <f t="shared" ca="1" si="13"/>
        <v>$Q$191</v>
      </c>
      <c r="U190" s="649">
        <v>38873</v>
      </c>
      <c r="V190" s="647">
        <f t="shared" si="14"/>
        <v>22779578</v>
      </c>
    </row>
    <row r="191" spans="1:22" x14ac:dyDescent="0.2">
      <c r="A191" s="595" t="s">
        <v>1156</v>
      </c>
      <c r="B191" s="596" t="s">
        <v>1116</v>
      </c>
      <c r="C191" s="439" t="s">
        <v>549</v>
      </c>
      <c r="D191" s="439" t="s">
        <v>549</v>
      </c>
      <c r="E191" s="628">
        <v>6155</v>
      </c>
      <c r="F191" s="628">
        <v>10681</v>
      </c>
      <c r="G191" s="628">
        <v>4161</v>
      </c>
      <c r="H191" s="628">
        <v>3414</v>
      </c>
      <c r="I191" s="628">
        <v>0</v>
      </c>
      <c r="J191" s="628">
        <v>14155</v>
      </c>
      <c r="K191" s="628">
        <v>27</v>
      </c>
      <c r="L191" s="628">
        <v>-55</v>
      </c>
      <c r="M191" s="628">
        <v>-389</v>
      </c>
      <c r="N191" s="628">
        <v>1184</v>
      </c>
      <c r="O191" s="628">
        <v>39333</v>
      </c>
      <c r="P191" s="640">
        <v>1683</v>
      </c>
      <c r="Q191" s="602">
        <f t="shared" si="10"/>
        <v>213</v>
      </c>
      <c r="R191" s="648" t="str">
        <f t="shared" si="11"/>
        <v>Åmål</v>
      </c>
      <c r="S191" s="648">
        <f t="shared" si="12"/>
        <v>1683</v>
      </c>
      <c r="T191" s="647" t="str">
        <f t="shared" ca="1" si="13"/>
        <v>$Q$192</v>
      </c>
      <c r="U191" s="649">
        <v>12753</v>
      </c>
      <c r="V191" s="647">
        <f t="shared" si="14"/>
        <v>21463299</v>
      </c>
    </row>
    <row r="192" spans="1:22" x14ac:dyDescent="0.2">
      <c r="A192" s="595" t="s">
        <v>1156</v>
      </c>
      <c r="B192" s="596" t="s">
        <v>1128</v>
      </c>
      <c r="C192" s="439" t="s">
        <v>550</v>
      </c>
      <c r="D192" s="439" t="s">
        <v>550</v>
      </c>
      <c r="E192" s="628">
        <v>7488</v>
      </c>
      <c r="F192" s="628">
        <v>11863</v>
      </c>
      <c r="G192" s="628">
        <v>4378</v>
      </c>
      <c r="H192" s="628">
        <v>2602</v>
      </c>
      <c r="I192" s="628">
        <v>0</v>
      </c>
      <c r="J192" s="628">
        <v>10566</v>
      </c>
      <c r="K192" s="628">
        <v>12</v>
      </c>
      <c r="L192" s="628">
        <v>64</v>
      </c>
      <c r="M192" s="628">
        <v>87</v>
      </c>
      <c r="N192" s="628">
        <v>1184</v>
      </c>
      <c r="O192" s="628">
        <v>38244</v>
      </c>
      <c r="P192" s="640">
        <v>594</v>
      </c>
      <c r="Q192" s="602">
        <f t="shared" si="10"/>
        <v>164</v>
      </c>
      <c r="R192" s="648" t="str">
        <f t="shared" si="11"/>
        <v>Öckerö</v>
      </c>
      <c r="S192" s="648">
        <f t="shared" si="12"/>
        <v>594</v>
      </c>
      <c r="T192" s="647" t="str">
        <f t="shared" ca="1" si="13"/>
        <v>$Q$193</v>
      </c>
      <c r="U192" s="649">
        <v>12733</v>
      </c>
      <c r="V192" s="647">
        <f t="shared" si="14"/>
        <v>7563402</v>
      </c>
    </row>
    <row r="193" spans="1:22" ht="25.5" x14ac:dyDescent="0.2">
      <c r="A193" s="595" t="s">
        <v>1157</v>
      </c>
      <c r="B193" s="596" t="s">
        <v>856</v>
      </c>
      <c r="C193" s="597" t="s">
        <v>552</v>
      </c>
      <c r="D193" s="598" t="s">
        <v>715</v>
      </c>
      <c r="E193" s="628">
        <v>6343</v>
      </c>
      <c r="F193" s="628">
        <v>9538</v>
      </c>
      <c r="G193" s="628">
        <v>4007</v>
      </c>
      <c r="H193" s="628">
        <v>3634</v>
      </c>
      <c r="I193" s="628">
        <v>0</v>
      </c>
      <c r="J193" s="628">
        <v>14156</v>
      </c>
      <c r="K193" s="628">
        <v>77</v>
      </c>
      <c r="L193" s="628">
        <v>80</v>
      </c>
      <c r="M193" s="628">
        <v>-389</v>
      </c>
      <c r="N193" s="628">
        <v>677</v>
      </c>
      <c r="O193" s="628">
        <v>38123</v>
      </c>
      <c r="P193" s="640">
        <v>473</v>
      </c>
      <c r="Q193" s="602">
        <f t="shared" si="10"/>
        <v>157</v>
      </c>
      <c r="R193" s="648" t="str">
        <f t="shared" si="11"/>
        <v>Arvika</v>
      </c>
      <c r="S193" s="648">
        <f t="shared" si="12"/>
        <v>473</v>
      </c>
      <c r="T193" s="647" t="str">
        <f t="shared" ca="1" si="13"/>
        <v>$Q$194</v>
      </c>
      <c r="U193" s="649">
        <v>25975</v>
      </c>
      <c r="V193" s="647">
        <f t="shared" si="14"/>
        <v>12286175</v>
      </c>
    </row>
    <row r="194" spans="1:22" x14ac:dyDescent="0.2">
      <c r="A194" s="595" t="s">
        <v>1157</v>
      </c>
      <c r="B194" s="596" t="s">
        <v>879</v>
      </c>
      <c r="C194" s="439" t="s">
        <v>553</v>
      </c>
      <c r="D194" s="439" t="s">
        <v>553</v>
      </c>
      <c r="E194" s="628">
        <v>6561</v>
      </c>
      <c r="F194" s="628">
        <v>9418</v>
      </c>
      <c r="G194" s="628">
        <v>3717</v>
      </c>
      <c r="H194" s="628">
        <v>3099</v>
      </c>
      <c r="I194" s="628">
        <v>0</v>
      </c>
      <c r="J194" s="628">
        <v>14121</v>
      </c>
      <c r="K194" s="628">
        <v>283</v>
      </c>
      <c r="L194" s="628">
        <v>250</v>
      </c>
      <c r="M194" s="628">
        <v>-389</v>
      </c>
      <c r="N194" s="628">
        <v>570</v>
      </c>
      <c r="O194" s="628">
        <v>37630</v>
      </c>
      <c r="P194" s="640">
        <v>-20</v>
      </c>
      <c r="Q194" s="602">
        <f t="shared" si="10"/>
        <v>118</v>
      </c>
      <c r="R194" s="648" t="str">
        <f t="shared" si="11"/>
        <v>Eda</v>
      </c>
      <c r="S194" s="648">
        <f t="shared" si="12"/>
        <v>-20</v>
      </c>
      <c r="T194" s="647" t="str">
        <f t="shared" ca="1" si="13"/>
        <v>$Q$195</v>
      </c>
      <c r="U194" s="649">
        <v>8507</v>
      </c>
      <c r="V194" s="647">
        <f t="shared" si="14"/>
        <v>-170140</v>
      </c>
    </row>
    <row r="195" spans="1:22" x14ac:dyDescent="0.2">
      <c r="A195" s="595" t="s">
        <v>1157</v>
      </c>
      <c r="B195" s="596" t="s">
        <v>891</v>
      </c>
      <c r="C195" s="439" t="s">
        <v>554</v>
      </c>
      <c r="D195" s="439" t="s">
        <v>554</v>
      </c>
      <c r="E195" s="628">
        <v>5344</v>
      </c>
      <c r="F195" s="628">
        <v>9959</v>
      </c>
      <c r="G195" s="628">
        <v>4683</v>
      </c>
      <c r="H195" s="628">
        <v>5132</v>
      </c>
      <c r="I195" s="628">
        <v>0</v>
      </c>
      <c r="J195" s="628">
        <v>16600</v>
      </c>
      <c r="K195" s="628">
        <v>164</v>
      </c>
      <c r="L195" s="628">
        <v>677</v>
      </c>
      <c r="M195" s="628">
        <v>-389</v>
      </c>
      <c r="N195" s="628">
        <v>427</v>
      </c>
      <c r="O195" s="628">
        <v>42597</v>
      </c>
      <c r="P195" s="640">
        <v>4947</v>
      </c>
      <c r="Q195" s="602">
        <f t="shared" si="10"/>
        <v>271</v>
      </c>
      <c r="R195" s="648" t="str">
        <f t="shared" si="11"/>
        <v>Filipstad</v>
      </c>
      <c r="S195" s="648">
        <f t="shared" si="12"/>
        <v>4947</v>
      </c>
      <c r="T195" s="647" t="str">
        <f t="shared" ca="1" si="13"/>
        <v>$Q$196</v>
      </c>
      <c r="U195" s="649">
        <v>10872</v>
      </c>
      <c r="V195" s="647">
        <f t="shared" si="14"/>
        <v>53783784</v>
      </c>
    </row>
    <row r="196" spans="1:22" x14ac:dyDescent="0.2">
      <c r="A196" s="595" t="s">
        <v>1157</v>
      </c>
      <c r="B196" s="596" t="s">
        <v>894</v>
      </c>
      <c r="C196" s="439" t="s">
        <v>555</v>
      </c>
      <c r="D196" s="439" t="s">
        <v>555</v>
      </c>
      <c r="E196" s="628">
        <v>7531</v>
      </c>
      <c r="F196" s="628">
        <v>10928</v>
      </c>
      <c r="G196" s="628">
        <v>4971</v>
      </c>
      <c r="H196" s="628">
        <v>2989</v>
      </c>
      <c r="I196" s="628">
        <v>0</v>
      </c>
      <c r="J196" s="628">
        <v>10939</v>
      </c>
      <c r="K196" s="628">
        <v>74</v>
      </c>
      <c r="L196" s="628">
        <v>32</v>
      </c>
      <c r="M196" s="628">
        <v>-389</v>
      </c>
      <c r="N196" s="628">
        <v>420</v>
      </c>
      <c r="O196" s="628">
        <v>37495</v>
      </c>
      <c r="P196" s="640">
        <v>-155</v>
      </c>
      <c r="Q196" s="602">
        <f t="shared" si="10"/>
        <v>110</v>
      </c>
      <c r="R196" s="648" t="str">
        <f t="shared" si="11"/>
        <v>Forshaga</v>
      </c>
      <c r="S196" s="648">
        <f t="shared" si="12"/>
        <v>-155</v>
      </c>
      <c r="T196" s="647" t="str">
        <f t="shared" ca="1" si="13"/>
        <v>$Q$197</v>
      </c>
      <c r="U196" s="649">
        <v>11445</v>
      </c>
      <c r="V196" s="647">
        <f t="shared" si="14"/>
        <v>-1773975</v>
      </c>
    </row>
    <row r="197" spans="1:22" x14ac:dyDescent="0.2">
      <c r="A197" s="595" t="s">
        <v>1157</v>
      </c>
      <c r="B197" s="596" t="s">
        <v>901</v>
      </c>
      <c r="C197" s="439" t="s">
        <v>556</v>
      </c>
      <c r="D197" s="439" t="s">
        <v>556</v>
      </c>
      <c r="E197" s="628">
        <v>6133</v>
      </c>
      <c r="F197" s="628">
        <v>9212</v>
      </c>
      <c r="G197" s="628">
        <v>4217</v>
      </c>
      <c r="H197" s="628">
        <v>3935</v>
      </c>
      <c r="I197" s="628">
        <v>0</v>
      </c>
      <c r="J197" s="628">
        <v>13102</v>
      </c>
      <c r="K197" s="628">
        <v>433</v>
      </c>
      <c r="L197" s="628">
        <v>32</v>
      </c>
      <c r="M197" s="628">
        <v>-389</v>
      </c>
      <c r="N197" s="628">
        <v>515</v>
      </c>
      <c r="O197" s="628">
        <v>37190</v>
      </c>
      <c r="P197" s="640">
        <v>-460</v>
      </c>
      <c r="Q197" s="602">
        <f t="shared" si="10"/>
        <v>88</v>
      </c>
      <c r="R197" s="648" t="str">
        <f t="shared" si="11"/>
        <v>Grums</v>
      </c>
      <c r="S197" s="648">
        <f t="shared" si="12"/>
        <v>-460</v>
      </c>
      <c r="T197" s="647" t="str">
        <f t="shared" ca="1" si="13"/>
        <v>$Q$198</v>
      </c>
      <c r="U197" s="649">
        <v>9038</v>
      </c>
      <c r="V197" s="647">
        <f t="shared" si="14"/>
        <v>-4157480</v>
      </c>
    </row>
    <row r="198" spans="1:22" x14ac:dyDescent="0.2">
      <c r="A198" s="595" t="s">
        <v>1157</v>
      </c>
      <c r="B198" s="596" t="s">
        <v>909</v>
      </c>
      <c r="C198" s="439" t="s">
        <v>557</v>
      </c>
      <c r="D198" s="439" t="s">
        <v>557</v>
      </c>
      <c r="E198" s="628">
        <v>4619</v>
      </c>
      <c r="F198" s="628">
        <v>8178</v>
      </c>
      <c r="G198" s="628">
        <v>4496</v>
      </c>
      <c r="H198" s="628">
        <v>3080</v>
      </c>
      <c r="I198" s="628">
        <v>0</v>
      </c>
      <c r="J198" s="628">
        <v>16381</v>
      </c>
      <c r="K198" s="628">
        <v>1190</v>
      </c>
      <c r="L198" s="628">
        <v>701</v>
      </c>
      <c r="M198" s="628">
        <v>-389</v>
      </c>
      <c r="N198" s="628">
        <v>486</v>
      </c>
      <c r="O198" s="628">
        <v>38742</v>
      </c>
      <c r="P198" s="640">
        <v>1092</v>
      </c>
      <c r="Q198" s="602">
        <f t="shared" si="10"/>
        <v>192</v>
      </c>
      <c r="R198" s="648" t="str">
        <f t="shared" si="11"/>
        <v>Hagfors</v>
      </c>
      <c r="S198" s="648">
        <f t="shared" si="12"/>
        <v>1092</v>
      </c>
      <c r="T198" s="647" t="str">
        <f t="shared" ca="1" si="13"/>
        <v>$Q$199</v>
      </c>
      <c r="U198" s="649">
        <v>11831</v>
      </c>
      <c r="V198" s="647">
        <f t="shared" si="14"/>
        <v>12919452</v>
      </c>
    </row>
    <row r="199" spans="1:22" x14ac:dyDescent="0.2">
      <c r="A199" s="595" t="s">
        <v>1157</v>
      </c>
      <c r="B199" s="596" t="s">
        <v>913</v>
      </c>
      <c r="C199" s="439" t="s">
        <v>558</v>
      </c>
      <c r="D199" s="439" t="s">
        <v>558</v>
      </c>
      <c r="E199" s="628">
        <v>9321</v>
      </c>
      <c r="F199" s="628">
        <v>12351</v>
      </c>
      <c r="G199" s="628">
        <v>3751</v>
      </c>
      <c r="H199" s="628">
        <v>2426</v>
      </c>
      <c r="I199" s="628">
        <v>0</v>
      </c>
      <c r="J199" s="628">
        <v>8625</v>
      </c>
      <c r="K199" s="628">
        <v>25</v>
      </c>
      <c r="L199" s="628">
        <v>32</v>
      </c>
      <c r="M199" s="628">
        <v>-389</v>
      </c>
      <c r="N199" s="628">
        <v>252</v>
      </c>
      <c r="O199" s="628">
        <v>36394</v>
      </c>
      <c r="P199" s="640">
        <v>-1256</v>
      </c>
      <c r="Q199" s="602">
        <f t="shared" si="10"/>
        <v>44</v>
      </c>
      <c r="R199" s="648" t="str">
        <f t="shared" si="11"/>
        <v>Hammarö</v>
      </c>
      <c r="S199" s="648">
        <f t="shared" si="12"/>
        <v>-1256</v>
      </c>
      <c r="T199" s="647" t="str">
        <f t="shared" ca="1" si="13"/>
        <v>$Q$200</v>
      </c>
      <c r="U199" s="649">
        <v>15627</v>
      </c>
      <c r="V199" s="647">
        <f t="shared" si="14"/>
        <v>-19627512</v>
      </c>
    </row>
    <row r="200" spans="1:22" x14ac:dyDescent="0.2">
      <c r="A200" s="595" t="s">
        <v>1157</v>
      </c>
      <c r="B200" s="596" t="s">
        <v>945</v>
      </c>
      <c r="C200" s="439" t="s">
        <v>559</v>
      </c>
      <c r="D200" s="439" t="s">
        <v>559</v>
      </c>
      <c r="E200" s="628">
        <v>6998</v>
      </c>
      <c r="F200" s="628">
        <v>9045</v>
      </c>
      <c r="G200" s="628">
        <v>3469</v>
      </c>
      <c r="H200" s="628">
        <v>3933</v>
      </c>
      <c r="I200" s="628">
        <v>6</v>
      </c>
      <c r="J200" s="628">
        <v>10733</v>
      </c>
      <c r="K200" s="628">
        <v>0</v>
      </c>
      <c r="L200" s="628">
        <v>94</v>
      </c>
      <c r="M200" s="628">
        <v>-389</v>
      </c>
      <c r="N200" s="628">
        <v>1341</v>
      </c>
      <c r="O200" s="628">
        <v>35230</v>
      </c>
      <c r="P200" s="640">
        <v>-2420</v>
      </c>
      <c r="Q200" s="602">
        <f t="shared" si="10"/>
        <v>11</v>
      </c>
      <c r="R200" s="648" t="str">
        <f t="shared" si="11"/>
        <v>Karlstad</v>
      </c>
      <c r="S200" s="648">
        <f t="shared" si="12"/>
        <v>-2420</v>
      </c>
      <c r="T200" s="647" t="str">
        <f t="shared" ca="1" si="13"/>
        <v>$Q$201</v>
      </c>
      <c r="U200" s="649">
        <v>90086</v>
      </c>
      <c r="V200" s="647">
        <f t="shared" si="14"/>
        <v>-218008120</v>
      </c>
    </row>
    <row r="201" spans="1:22" x14ac:dyDescent="0.2">
      <c r="A201" s="595" t="s">
        <v>1157</v>
      </c>
      <c r="B201" s="596" t="s">
        <v>947</v>
      </c>
      <c r="C201" s="439" t="s">
        <v>560</v>
      </c>
      <c r="D201" s="439" t="s">
        <v>560</v>
      </c>
      <c r="E201" s="628">
        <v>7739</v>
      </c>
      <c r="F201" s="628">
        <v>10908</v>
      </c>
      <c r="G201" s="628">
        <v>4204</v>
      </c>
      <c r="H201" s="628">
        <v>3310</v>
      </c>
      <c r="I201" s="628">
        <v>0</v>
      </c>
      <c r="J201" s="628">
        <v>11264</v>
      </c>
      <c r="K201" s="628">
        <v>40</v>
      </c>
      <c r="L201" s="628">
        <v>32</v>
      </c>
      <c r="M201" s="628">
        <v>-389</v>
      </c>
      <c r="N201" s="628">
        <v>568</v>
      </c>
      <c r="O201" s="628">
        <v>37676</v>
      </c>
      <c r="P201" s="640">
        <v>26</v>
      </c>
      <c r="Q201" s="602">
        <f t="shared" si="10"/>
        <v>120</v>
      </c>
      <c r="R201" s="648" t="str">
        <f t="shared" si="11"/>
        <v>Kil</v>
      </c>
      <c r="S201" s="648">
        <f t="shared" si="12"/>
        <v>26</v>
      </c>
      <c r="T201" s="647" t="str">
        <f t="shared" ca="1" si="13"/>
        <v>$Q$202</v>
      </c>
      <c r="U201" s="649">
        <v>11801</v>
      </c>
      <c r="V201" s="647">
        <f t="shared" si="14"/>
        <v>306826</v>
      </c>
    </row>
    <row r="202" spans="1:22" x14ac:dyDescent="0.2">
      <c r="A202" s="595" t="s">
        <v>1157</v>
      </c>
      <c r="B202" s="596" t="s">
        <v>954</v>
      </c>
      <c r="C202" s="439" t="s">
        <v>561</v>
      </c>
      <c r="D202" s="439" t="s">
        <v>561</v>
      </c>
      <c r="E202" s="628">
        <v>6300</v>
      </c>
      <c r="F202" s="628">
        <v>9199</v>
      </c>
      <c r="G202" s="628">
        <v>3873</v>
      </c>
      <c r="H202" s="628">
        <v>3909</v>
      </c>
      <c r="I202" s="628">
        <v>0</v>
      </c>
      <c r="J202" s="628">
        <v>13476</v>
      </c>
      <c r="K202" s="628">
        <v>93</v>
      </c>
      <c r="L202" s="628">
        <v>32</v>
      </c>
      <c r="M202" s="628">
        <v>-389</v>
      </c>
      <c r="N202" s="628">
        <v>816</v>
      </c>
      <c r="O202" s="628">
        <v>37309</v>
      </c>
      <c r="P202" s="640">
        <v>-341</v>
      </c>
      <c r="Q202" s="602">
        <f t="shared" si="10"/>
        <v>97</v>
      </c>
      <c r="R202" s="648" t="str">
        <f t="shared" si="11"/>
        <v>Kristinehamn</v>
      </c>
      <c r="S202" s="648">
        <f t="shared" si="12"/>
        <v>-341</v>
      </c>
      <c r="T202" s="647" t="str">
        <f t="shared" ca="1" si="13"/>
        <v>$Q$203</v>
      </c>
      <c r="U202" s="649">
        <v>24498</v>
      </c>
      <c r="V202" s="647">
        <f t="shared" si="14"/>
        <v>-8353818</v>
      </c>
    </row>
    <row r="203" spans="1:22" x14ac:dyDescent="0.2">
      <c r="A203" s="595" t="s">
        <v>1157</v>
      </c>
      <c r="B203" s="596" t="s">
        <v>995</v>
      </c>
      <c r="C203" s="439" t="s">
        <v>562</v>
      </c>
      <c r="D203" s="439" t="s">
        <v>562</v>
      </c>
      <c r="E203" s="628">
        <v>5071</v>
      </c>
      <c r="F203" s="628">
        <v>8835</v>
      </c>
      <c r="G203" s="628">
        <v>3784</v>
      </c>
      <c r="H203" s="628">
        <v>4109</v>
      </c>
      <c r="I203" s="628">
        <v>0</v>
      </c>
      <c r="J203" s="628">
        <v>18158</v>
      </c>
      <c r="K203" s="628">
        <v>768</v>
      </c>
      <c r="L203" s="628">
        <v>620</v>
      </c>
      <c r="M203" s="628">
        <v>-389</v>
      </c>
      <c r="N203" s="628">
        <v>335</v>
      </c>
      <c r="O203" s="628">
        <v>41291</v>
      </c>
      <c r="P203" s="640">
        <v>3641</v>
      </c>
      <c r="Q203" s="602">
        <f t="shared" ref="Q203:Q266" si="15">RANK(P203,$P$10:$P$299,1)</f>
        <v>261</v>
      </c>
      <c r="R203" s="648" t="str">
        <f t="shared" ref="R203:R266" si="16">C203</f>
        <v>Munkfors</v>
      </c>
      <c r="S203" s="648">
        <f t="shared" ref="S203:S266" si="17">P203</f>
        <v>3641</v>
      </c>
      <c r="T203" s="647" t="str">
        <f t="shared" ref="T203:T266" ca="1" si="18">CELL("adress",Q204)</f>
        <v>$Q$204</v>
      </c>
      <c r="U203" s="649">
        <v>3688</v>
      </c>
      <c r="V203" s="647">
        <f t="shared" ref="V203:V266" si="19">U203*P203</f>
        <v>13428008</v>
      </c>
    </row>
    <row r="204" spans="1:22" x14ac:dyDescent="0.2">
      <c r="A204" s="595" t="s">
        <v>1157</v>
      </c>
      <c r="B204" s="596" t="s">
        <v>1048</v>
      </c>
      <c r="C204" s="439" t="s">
        <v>563</v>
      </c>
      <c r="D204" s="439" t="s">
        <v>563</v>
      </c>
      <c r="E204" s="628">
        <v>5718</v>
      </c>
      <c r="F204" s="628">
        <v>10242</v>
      </c>
      <c r="G204" s="628">
        <v>4886</v>
      </c>
      <c r="H204" s="628">
        <v>3134</v>
      </c>
      <c r="I204" s="628">
        <v>32</v>
      </c>
      <c r="J204" s="628">
        <v>13589</v>
      </c>
      <c r="K204" s="628">
        <v>1115</v>
      </c>
      <c r="L204" s="628">
        <v>791</v>
      </c>
      <c r="M204" s="628">
        <v>-389</v>
      </c>
      <c r="N204" s="628">
        <v>512</v>
      </c>
      <c r="O204" s="628">
        <v>39630</v>
      </c>
      <c r="P204" s="640">
        <v>1980</v>
      </c>
      <c r="Q204" s="602">
        <f t="shared" si="15"/>
        <v>222</v>
      </c>
      <c r="R204" s="648" t="str">
        <f t="shared" si="16"/>
        <v>Storfors</v>
      </c>
      <c r="S204" s="648">
        <f t="shared" si="17"/>
        <v>1980</v>
      </c>
      <c r="T204" s="647" t="str">
        <f t="shared" ca="1" si="18"/>
        <v>$Q$205</v>
      </c>
      <c r="U204" s="649">
        <v>4029</v>
      </c>
      <c r="V204" s="647">
        <f t="shared" si="19"/>
        <v>7977420</v>
      </c>
    </row>
    <row r="205" spans="1:22" x14ac:dyDescent="0.2">
      <c r="A205" s="595" t="s">
        <v>1157</v>
      </c>
      <c r="B205" s="596" t="s">
        <v>1055</v>
      </c>
      <c r="C205" s="439" t="s">
        <v>564</v>
      </c>
      <c r="D205" s="439" t="s">
        <v>564</v>
      </c>
      <c r="E205" s="628">
        <v>5827</v>
      </c>
      <c r="F205" s="628">
        <v>9875</v>
      </c>
      <c r="G205" s="628">
        <v>4512</v>
      </c>
      <c r="H205" s="628">
        <v>2596</v>
      </c>
      <c r="I205" s="628">
        <v>0</v>
      </c>
      <c r="J205" s="628">
        <v>14050</v>
      </c>
      <c r="K205" s="628">
        <v>301</v>
      </c>
      <c r="L205" s="628">
        <v>250</v>
      </c>
      <c r="M205" s="628">
        <v>-389</v>
      </c>
      <c r="N205" s="628">
        <v>510</v>
      </c>
      <c r="O205" s="628">
        <v>37532</v>
      </c>
      <c r="P205" s="640">
        <v>-118</v>
      </c>
      <c r="Q205" s="602">
        <f t="shared" si="15"/>
        <v>111</v>
      </c>
      <c r="R205" s="648" t="str">
        <f t="shared" si="16"/>
        <v>Sunne</v>
      </c>
      <c r="S205" s="648">
        <f t="shared" si="17"/>
        <v>-118</v>
      </c>
      <c r="T205" s="647" t="str">
        <f t="shared" ca="1" si="18"/>
        <v>$Q$206</v>
      </c>
      <c r="U205" s="649">
        <v>13270</v>
      </c>
      <c r="V205" s="647">
        <f t="shared" si="19"/>
        <v>-1565860</v>
      </c>
    </row>
    <row r="206" spans="1:22" x14ac:dyDescent="0.2">
      <c r="A206" s="595" t="s">
        <v>1157</v>
      </c>
      <c r="B206" s="596" t="s">
        <v>1060</v>
      </c>
      <c r="C206" s="439" t="s">
        <v>565</v>
      </c>
      <c r="D206" s="439" t="s">
        <v>565</v>
      </c>
      <c r="E206" s="628">
        <v>5640</v>
      </c>
      <c r="F206" s="628">
        <v>10077</v>
      </c>
      <c r="G206" s="628">
        <v>4121</v>
      </c>
      <c r="H206" s="628">
        <v>3059</v>
      </c>
      <c r="I206" s="628">
        <v>0</v>
      </c>
      <c r="J206" s="628">
        <v>14675</v>
      </c>
      <c r="K206" s="628">
        <v>326</v>
      </c>
      <c r="L206" s="628">
        <v>32</v>
      </c>
      <c r="M206" s="628">
        <v>-389</v>
      </c>
      <c r="N206" s="628">
        <v>586</v>
      </c>
      <c r="O206" s="628">
        <v>38127</v>
      </c>
      <c r="P206" s="640">
        <v>477</v>
      </c>
      <c r="Q206" s="602">
        <f t="shared" si="15"/>
        <v>158</v>
      </c>
      <c r="R206" s="648" t="str">
        <f t="shared" si="16"/>
        <v>Säffle</v>
      </c>
      <c r="S206" s="648">
        <f t="shared" si="17"/>
        <v>477</v>
      </c>
      <c r="T206" s="647" t="str">
        <f t="shared" ca="1" si="18"/>
        <v>$Q$207</v>
      </c>
      <c r="U206" s="649">
        <v>15560</v>
      </c>
      <c r="V206" s="647">
        <f t="shared" si="19"/>
        <v>7422120</v>
      </c>
    </row>
    <row r="207" spans="1:22" x14ac:dyDescent="0.2">
      <c r="A207" s="595" t="s">
        <v>1157</v>
      </c>
      <c r="B207" s="596" t="s">
        <v>1075</v>
      </c>
      <c r="C207" s="439" t="s">
        <v>566</v>
      </c>
      <c r="D207" s="439" t="s">
        <v>566</v>
      </c>
      <c r="E207" s="628">
        <v>5199</v>
      </c>
      <c r="F207" s="628">
        <v>9056</v>
      </c>
      <c r="G207" s="628">
        <v>4264</v>
      </c>
      <c r="H207" s="628">
        <v>2987</v>
      </c>
      <c r="I207" s="628">
        <v>0</v>
      </c>
      <c r="J207" s="628">
        <v>18638</v>
      </c>
      <c r="K207" s="628">
        <v>843</v>
      </c>
      <c r="L207" s="628">
        <v>724</v>
      </c>
      <c r="M207" s="628">
        <v>-389</v>
      </c>
      <c r="N207" s="628">
        <v>580</v>
      </c>
      <c r="O207" s="628">
        <v>41902</v>
      </c>
      <c r="P207" s="640">
        <v>4252</v>
      </c>
      <c r="Q207" s="602">
        <f t="shared" si="15"/>
        <v>267</v>
      </c>
      <c r="R207" s="648" t="str">
        <f t="shared" si="16"/>
        <v>Torsby</v>
      </c>
      <c r="S207" s="648">
        <f t="shared" si="17"/>
        <v>4252</v>
      </c>
      <c r="T207" s="647" t="str">
        <f t="shared" ca="1" si="18"/>
        <v>$Q$208</v>
      </c>
      <c r="U207" s="649">
        <v>12112</v>
      </c>
      <c r="V207" s="647">
        <f t="shared" si="19"/>
        <v>51500224</v>
      </c>
    </row>
    <row r="208" spans="1:22" x14ac:dyDescent="0.2">
      <c r="A208" s="595" t="s">
        <v>1157</v>
      </c>
      <c r="B208" s="596" t="s">
        <v>1119</v>
      </c>
      <c r="C208" s="439" t="s">
        <v>567</v>
      </c>
      <c r="D208" s="439" t="s">
        <v>567</v>
      </c>
      <c r="E208" s="628">
        <v>5702</v>
      </c>
      <c r="F208" s="628">
        <v>11090</v>
      </c>
      <c r="G208" s="628">
        <v>4971</v>
      </c>
      <c r="H208" s="628">
        <v>2774</v>
      </c>
      <c r="I208" s="628">
        <v>0</v>
      </c>
      <c r="J208" s="628">
        <v>13727</v>
      </c>
      <c r="K208" s="628">
        <v>20</v>
      </c>
      <c r="L208" s="628">
        <v>791</v>
      </c>
      <c r="M208" s="628">
        <v>-389</v>
      </c>
      <c r="N208" s="628">
        <v>378</v>
      </c>
      <c r="O208" s="628">
        <v>39064</v>
      </c>
      <c r="P208" s="640">
        <v>1414</v>
      </c>
      <c r="Q208" s="602">
        <f t="shared" si="15"/>
        <v>207</v>
      </c>
      <c r="R208" s="648" t="str">
        <f t="shared" si="16"/>
        <v>Årjäng</v>
      </c>
      <c r="S208" s="648">
        <f t="shared" si="17"/>
        <v>1414</v>
      </c>
      <c r="T208" s="647" t="str">
        <f t="shared" ca="1" si="18"/>
        <v>$Q$209</v>
      </c>
      <c r="U208" s="649">
        <v>9913</v>
      </c>
      <c r="V208" s="647">
        <f t="shared" si="19"/>
        <v>14016982</v>
      </c>
    </row>
    <row r="209" spans="1:22" ht="25.5" x14ac:dyDescent="0.2">
      <c r="A209" s="595" t="s">
        <v>1158</v>
      </c>
      <c r="B209" s="596" t="s">
        <v>857</v>
      </c>
      <c r="C209" s="597" t="s">
        <v>569</v>
      </c>
      <c r="D209" s="598" t="s">
        <v>716</v>
      </c>
      <c r="E209" s="628">
        <v>5674</v>
      </c>
      <c r="F209" s="628">
        <v>9975</v>
      </c>
      <c r="G209" s="628">
        <v>4209</v>
      </c>
      <c r="H209" s="628">
        <v>2468</v>
      </c>
      <c r="I209" s="628">
        <v>0</v>
      </c>
      <c r="J209" s="628">
        <v>13306</v>
      </c>
      <c r="K209" s="628">
        <v>134</v>
      </c>
      <c r="L209" s="628">
        <v>38</v>
      </c>
      <c r="M209" s="628">
        <v>-389</v>
      </c>
      <c r="N209" s="628">
        <v>883</v>
      </c>
      <c r="O209" s="628">
        <v>36298</v>
      </c>
      <c r="P209" s="640">
        <v>-1352</v>
      </c>
      <c r="Q209" s="602">
        <f t="shared" si="15"/>
        <v>41</v>
      </c>
      <c r="R209" s="648" t="str">
        <f t="shared" si="16"/>
        <v>Askersund</v>
      </c>
      <c r="S209" s="648">
        <f t="shared" si="17"/>
        <v>-1352</v>
      </c>
      <c r="T209" s="647" t="str">
        <f t="shared" ca="1" si="18"/>
        <v>$Q$210</v>
      </c>
      <c r="U209" s="649">
        <v>11245</v>
      </c>
      <c r="V209" s="647">
        <f t="shared" si="19"/>
        <v>-15203240</v>
      </c>
    </row>
    <row r="210" spans="1:22" x14ac:dyDescent="0.2">
      <c r="A210" s="595" t="s">
        <v>1158</v>
      </c>
      <c r="B210" s="596" t="s">
        <v>877</v>
      </c>
      <c r="C210" s="439" t="s">
        <v>570</v>
      </c>
      <c r="D210" s="439" t="s">
        <v>570</v>
      </c>
      <c r="E210" s="628">
        <v>5307</v>
      </c>
      <c r="F210" s="628">
        <v>9302</v>
      </c>
      <c r="G210" s="628">
        <v>4987</v>
      </c>
      <c r="H210" s="628">
        <v>3778</v>
      </c>
      <c r="I210" s="628">
        <v>0</v>
      </c>
      <c r="J210" s="628">
        <v>13637</v>
      </c>
      <c r="K210" s="628">
        <v>517</v>
      </c>
      <c r="L210" s="628">
        <v>63</v>
      </c>
      <c r="M210" s="628">
        <v>-389</v>
      </c>
      <c r="N210" s="628">
        <v>883</v>
      </c>
      <c r="O210" s="628">
        <v>38085</v>
      </c>
      <c r="P210" s="640">
        <v>435</v>
      </c>
      <c r="Q210" s="602">
        <f t="shared" si="15"/>
        <v>153</v>
      </c>
      <c r="R210" s="648" t="str">
        <f t="shared" si="16"/>
        <v>Degerfors</v>
      </c>
      <c r="S210" s="648">
        <f t="shared" si="17"/>
        <v>435</v>
      </c>
      <c r="T210" s="647" t="str">
        <f t="shared" ca="1" si="18"/>
        <v>$Q$211</v>
      </c>
      <c r="U210" s="649">
        <v>9598</v>
      </c>
      <c r="V210" s="647">
        <f t="shared" si="19"/>
        <v>4175130</v>
      </c>
    </row>
    <row r="211" spans="1:22" x14ac:dyDescent="0.2">
      <c r="A211" s="595" t="s">
        <v>1158</v>
      </c>
      <c r="B211" s="596" t="s">
        <v>910</v>
      </c>
      <c r="C211" s="439" t="s">
        <v>571</v>
      </c>
      <c r="D211" s="439" t="s">
        <v>571</v>
      </c>
      <c r="E211" s="628">
        <v>6676</v>
      </c>
      <c r="F211" s="628">
        <v>10373</v>
      </c>
      <c r="G211" s="628">
        <v>4714</v>
      </c>
      <c r="H211" s="628">
        <v>2860</v>
      </c>
      <c r="I211" s="628">
        <v>0</v>
      </c>
      <c r="J211" s="628">
        <v>11667</v>
      </c>
      <c r="K211" s="628">
        <v>58</v>
      </c>
      <c r="L211" s="628">
        <v>38</v>
      </c>
      <c r="M211" s="628">
        <v>-389</v>
      </c>
      <c r="N211" s="628">
        <v>883</v>
      </c>
      <c r="O211" s="628">
        <v>36880</v>
      </c>
      <c r="P211" s="640">
        <v>-770</v>
      </c>
      <c r="Q211" s="602">
        <f t="shared" si="15"/>
        <v>61</v>
      </c>
      <c r="R211" s="648" t="str">
        <f t="shared" si="16"/>
        <v>Hallsberg</v>
      </c>
      <c r="S211" s="648">
        <f t="shared" si="17"/>
        <v>-770</v>
      </c>
      <c r="T211" s="647" t="str">
        <f t="shared" ca="1" si="18"/>
        <v>$Q$212</v>
      </c>
      <c r="U211" s="649">
        <v>15632</v>
      </c>
      <c r="V211" s="647">
        <f t="shared" si="19"/>
        <v>-12036640</v>
      </c>
    </row>
    <row r="212" spans="1:22" x14ac:dyDescent="0.2">
      <c r="A212" s="595" t="s">
        <v>1158</v>
      </c>
      <c r="B212" s="596" t="s">
        <v>927</v>
      </c>
      <c r="C212" s="439" t="s">
        <v>572</v>
      </c>
      <c r="D212" s="439" t="s">
        <v>572</v>
      </c>
      <c r="E212" s="628">
        <v>5373</v>
      </c>
      <c r="F212" s="628">
        <v>8409</v>
      </c>
      <c r="G212" s="628">
        <v>4334</v>
      </c>
      <c r="H212" s="628">
        <v>3220</v>
      </c>
      <c r="I212" s="628">
        <v>11</v>
      </c>
      <c r="J212" s="628">
        <v>16037</v>
      </c>
      <c r="K212" s="628">
        <v>741</v>
      </c>
      <c r="L212" s="628">
        <v>1850</v>
      </c>
      <c r="M212" s="628">
        <v>-389</v>
      </c>
      <c r="N212" s="628">
        <v>883</v>
      </c>
      <c r="O212" s="628">
        <v>40469</v>
      </c>
      <c r="P212" s="640">
        <v>2819</v>
      </c>
      <c r="Q212" s="602">
        <f t="shared" si="15"/>
        <v>247</v>
      </c>
      <c r="R212" s="648" t="str">
        <f t="shared" si="16"/>
        <v>Hällefors</v>
      </c>
      <c r="S212" s="648">
        <f t="shared" si="17"/>
        <v>2819</v>
      </c>
      <c r="T212" s="647" t="str">
        <f t="shared" ca="1" si="18"/>
        <v>$Q$213</v>
      </c>
      <c r="U212" s="649">
        <v>7093</v>
      </c>
      <c r="V212" s="647">
        <f t="shared" si="19"/>
        <v>19995167</v>
      </c>
    </row>
    <row r="213" spans="1:22" x14ac:dyDescent="0.2">
      <c r="A213" s="595" t="s">
        <v>1158</v>
      </c>
      <c r="B213" s="596" t="s">
        <v>943</v>
      </c>
      <c r="C213" s="439" t="s">
        <v>573</v>
      </c>
      <c r="D213" s="439" t="s">
        <v>573</v>
      </c>
      <c r="E213" s="628">
        <v>6187</v>
      </c>
      <c r="F213" s="628">
        <v>9981</v>
      </c>
      <c r="G213" s="628">
        <v>4177</v>
      </c>
      <c r="H213" s="628">
        <v>3908</v>
      </c>
      <c r="I213" s="628">
        <v>0</v>
      </c>
      <c r="J213" s="628">
        <v>13164</v>
      </c>
      <c r="K213" s="628">
        <v>0</v>
      </c>
      <c r="L213" s="628">
        <v>63</v>
      </c>
      <c r="M213" s="628">
        <v>-389</v>
      </c>
      <c r="N213" s="628">
        <v>883</v>
      </c>
      <c r="O213" s="628">
        <v>37974</v>
      </c>
      <c r="P213" s="640">
        <v>324</v>
      </c>
      <c r="Q213" s="602">
        <f t="shared" si="15"/>
        <v>144</v>
      </c>
      <c r="R213" s="648" t="str">
        <f t="shared" si="16"/>
        <v>Karlskoga</v>
      </c>
      <c r="S213" s="648">
        <f t="shared" si="17"/>
        <v>324</v>
      </c>
      <c r="T213" s="647" t="str">
        <f t="shared" ca="1" si="18"/>
        <v>$Q$214</v>
      </c>
      <c r="U213" s="649">
        <v>30549</v>
      </c>
      <c r="V213" s="647">
        <f t="shared" si="19"/>
        <v>9897876</v>
      </c>
    </row>
    <row r="214" spans="1:22" x14ac:dyDescent="0.2">
      <c r="A214" s="595" t="s">
        <v>1158</v>
      </c>
      <c r="B214" s="596" t="s">
        <v>956</v>
      </c>
      <c r="C214" s="439" t="s">
        <v>574</v>
      </c>
      <c r="D214" s="439" t="s">
        <v>574</v>
      </c>
      <c r="E214" s="628">
        <v>8672</v>
      </c>
      <c r="F214" s="628">
        <v>11916</v>
      </c>
      <c r="G214" s="628">
        <v>4315</v>
      </c>
      <c r="H214" s="628">
        <v>3239</v>
      </c>
      <c r="I214" s="628">
        <v>0</v>
      </c>
      <c r="J214" s="628">
        <v>9582</v>
      </c>
      <c r="K214" s="628">
        <v>37</v>
      </c>
      <c r="L214" s="628">
        <v>38</v>
      </c>
      <c r="M214" s="628">
        <v>-389</v>
      </c>
      <c r="N214" s="628">
        <v>883</v>
      </c>
      <c r="O214" s="628">
        <v>38293</v>
      </c>
      <c r="P214" s="640">
        <v>643</v>
      </c>
      <c r="Q214" s="602">
        <f t="shared" si="15"/>
        <v>165</v>
      </c>
      <c r="R214" s="648" t="str">
        <f t="shared" si="16"/>
        <v>Kumla</v>
      </c>
      <c r="S214" s="648">
        <f t="shared" si="17"/>
        <v>643</v>
      </c>
      <c r="T214" s="647" t="str">
        <f t="shared" ca="1" si="18"/>
        <v>$Q$215</v>
      </c>
      <c r="U214" s="649">
        <v>21290</v>
      </c>
      <c r="V214" s="647">
        <f t="shared" si="19"/>
        <v>13689470</v>
      </c>
    </row>
    <row r="215" spans="1:22" x14ac:dyDescent="0.2">
      <c r="A215" s="595" t="s">
        <v>1158</v>
      </c>
      <c r="B215" s="596" t="s">
        <v>964</v>
      </c>
      <c r="C215" s="439" t="s">
        <v>575</v>
      </c>
      <c r="D215" s="439" t="s">
        <v>575</v>
      </c>
      <c r="E215" s="628">
        <v>5052</v>
      </c>
      <c r="F215" s="628">
        <v>9001</v>
      </c>
      <c r="G215" s="628">
        <v>5058</v>
      </c>
      <c r="H215" s="628">
        <v>2057</v>
      </c>
      <c r="I215" s="628">
        <v>0</v>
      </c>
      <c r="J215" s="628">
        <v>15460</v>
      </c>
      <c r="K215" s="628">
        <v>629</v>
      </c>
      <c r="L215" s="628">
        <v>749</v>
      </c>
      <c r="M215" s="628">
        <v>-389</v>
      </c>
      <c r="N215" s="628">
        <v>883</v>
      </c>
      <c r="O215" s="628">
        <v>38500</v>
      </c>
      <c r="P215" s="640">
        <v>850</v>
      </c>
      <c r="Q215" s="602">
        <f t="shared" si="15"/>
        <v>178</v>
      </c>
      <c r="R215" s="648" t="str">
        <f t="shared" si="16"/>
        <v>Laxå</v>
      </c>
      <c r="S215" s="648">
        <f t="shared" si="17"/>
        <v>850</v>
      </c>
      <c r="T215" s="647" t="str">
        <f t="shared" ca="1" si="18"/>
        <v>$Q$216</v>
      </c>
      <c r="U215" s="649">
        <v>5699</v>
      </c>
      <c r="V215" s="647">
        <f t="shared" si="19"/>
        <v>4844150</v>
      </c>
    </row>
    <row r="216" spans="1:22" x14ac:dyDescent="0.2">
      <c r="A216" s="595" t="s">
        <v>1158</v>
      </c>
      <c r="B216" s="596" t="s">
        <v>965</v>
      </c>
      <c r="C216" s="439" t="s">
        <v>576</v>
      </c>
      <c r="D216" s="439" t="s">
        <v>576</v>
      </c>
      <c r="E216" s="628">
        <v>9145</v>
      </c>
      <c r="F216" s="628">
        <v>11574</v>
      </c>
      <c r="G216" s="628">
        <v>3647</v>
      </c>
      <c r="H216" s="628">
        <v>2736</v>
      </c>
      <c r="I216" s="628">
        <v>0</v>
      </c>
      <c r="J216" s="628">
        <v>10554</v>
      </c>
      <c r="K216" s="628">
        <v>45</v>
      </c>
      <c r="L216" s="628">
        <v>578</v>
      </c>
      <c r="M216" s="628">
        <v>-389</v>
      </c>
      <c r="N216" s="628">
        <v>883</v>
      </c>
      <c r="O216" s="628">
        <v>38773</v>
      </c>
      <c r="P216" s="640">
        <v>1123</v>
      </c>
      <c r="Q216" s="602">
        <f t="shared" si="15"/>
        <v>194</v>
      </c>
      <c r="R216" s="648" t="str">
        <f t="shared" si="16"/>
        <v>Lekeberg</v>
      </c>
      <c r="S216" s="648">
        <f t="shared" si="17"/>
        <v>1123</v>
      </c>
      <c r="T216" s="647" t="str">
        <f t="shared" ca="1" si="18"/>
        <v>$Q$217</v>
      </c>
      <c r="U216" s="649">
        <v>7616</v>
      </c>
      <c r="V216" s="647">
        <f t="shared" si="19"/>
        <v>8552768</v>
      </c>
    </row>
    <row r="217" spans="1:22" x14ac:dyDescent="0.2">
      <c r="A217" s="595" t="s">
        <v>1158</v>
      </c>
      <c r="B217" s="596" t="s">
        <v>972</v>
      </c>
      <c r="C217" s="439" t="s">
        <v>577</v>
      </c>
      <c r="D217" s="439" t="s">
        <v>577</v>
      </c>
      <c r="E217" s="628">
        <v>6674</v>
      </c>
      <c r="F217" s="628">
        <v>10314</v>
      </c>
      <c r="G217" s="628">
        <v>4372</v>
      </c>
      <c r="H217" s="628">
        <v>3730</v>
      </c>
      <c r="I217" s="628">
        <v>63</v>
      </c>
      <c r="J217" s="628">
        <v>12358</v>
      </c>
      <c r="K217" s="628">
        <v>82</v>
      </c>
      <c r="L217" s="628">
        <v>85</v>
      </c>
      <c r="M217" s="628">
        <v>-389</v>
      </c>
      <c r="N217" s="628">
        <v>883</v>
      </c>
      <c r="O217" s="628">
        <v>38172</v>
      </c>
      <c r="P217" s="640">
        <v>522</v>
      </c>
      <c r="Q217" s="602">
        <f t="shared" si="15"/>
        <v>160</v>
      </c>
      <c r="R217" s="648" t="str">
        <f t="shared" si="16"/>
        <v>Lindesberg</v>
      </c>
      <c r="S217" s="648">
        <f t="shared" si="17"/>
        <v>522</v>
      </c>
      <c r="T217" s="647" t="str">
        <f t="shared" ca="1" si="18"/>
        <v>$Q$218</v>
      </c>
      <c r="U217" s="649">
        <v>23621</v>
      </c>
      <c r="V217" s="647">
        <f t="shared" si="19"/>
        <v>12330162</v>
      </c>
    </row>
    <row r="218" spans="1:22" x14ac:dyDescent="0.2">
      <c r="A218" s="595" t="s">
        <v>1158</v>
      </c>
      <c r="B218" s="596" t="s">
        <v>976</v>
      </c>
      <c r="C218" s="439" t="s">
        <v>578</v>
      </c>
      <c r="D218" s="439" t="s">
        <v>578</v>
      </c>
      <c r="E218" s="628">
        <v>4622</v>
      </c>
      <c r="F218" s="628">
        <v>8827</v>
      </c>
      <c r="G218" s="628">
        <v>4522</v>
      </c>
      <c r="H218" s="628">
        <v>3118</v>
      </c>
      <c r="I218" s="628">
        <v>0</v>
      </c>
      <c r="J218" s="628">
        <v>14625</v>
      </c>
      <c r="K218" s="628">
        <v>605</v>
      </c>
      <c r="L218" s="628">
        <v>1760</v>
      </c>
      <c r="M218" s="628">
        <v>-389</v>
      </c>
      <c r="N218" s="628">
        <v>883</v>
      </c>
      <c r="O218" s="628">
        <v>38573</v>
      </c>
      <c r="P218" s="640">
        <v>923</v>
      </c>
      <c r="Q218" s="602">
        <f t="shared" si="15"/>
        <v>185</v>
      </c>
      <c r="R218" s="648" t="str">
        <f t="shared" si="16"/>
        <v>Ljusnarsberg</v>
      </c>
      <c r="S218" s="648">
        <f t="shared" si="17"/>
        <v>923</v>
      </c>
      <c r="T218" s="647" t="str">
        <f t="shared" ca="1" si="18"/>
        <v>$Q$219</v>
      </c>
      <c r="U218" s="649">
        <v>4949</v>
      </c>
      <c r="V218" s="647">
        <f t="shared" si="19"/>
        <v>4567927</v>
      </c>
    </row>
    <row r="219" spans="1:22" x14ac:dyDescent="0.2">
      <c r="A219" s="595" t="s">
        <v>1158</v>
      </c>
      <c r="B219" s="596" t="s">
        <v>1000</v>
      </c>
      <c r="C219" s="439" t="s">
        <v>579</v>
      </c>
      <c r="D219" s="439" t="s">
        <v>579</v>
      </c>
      <c r="E219" s="628">
        <v>6280</v>
      </c>
      <c r="F219" s="628">
        <v>10496</v>
      </c>
      <c r="G219" s="628">
        <v>4358</v>
      </c>
      <c r="H219" s="628">
        <v>3135</v>
      </c>
      <c r="I219" s="628">
        <v>0</v>
      </c>
      <c r="J219" s="628">
        <v>12409</v>
      </c>
      <c r="K219" s="628">
        <v>83</v>
      </c>
      <c r="L219" s="628">
        <v>85</v>
      </c>
      <c r="M219" s="628">
        <v>-389</v>
      </c>
      <c r="N219" s="628">
        <v>883</v>
      </c>
      <c r="O219" s="628">
        <v>37340</v>
      </c>
      <c r="P219" s="640">
        <v>-310</v>
      </c>
      <c r="Q219" s="602">
        <f t="shared" si="15"/>
        <v>98</v>
      </c>
      <c r="R219" s="648" t="str">
        <f t="shared" si="16"/>
        <v>Nora</v>
      </c>
      <c r="S219" s="648">
        <f t="shared" si="17"/>
        <v>-310</v>
      </c>
      <c r="T219" s="647" t="str">
        <f t="shared" ca="1" si="18"/>
        <v>$Q$220</v>
      </c>
      <c r="U219" s="649">
        <v>10646</v>
      </c>
      <c r="V219" s="647">
        <f t="shared" si="19"/>
        <v>-3300260</v>
      </c>
    </row>
    <row r="220" spans="1:22" x14ac:dyDescent="0.2">
      <c r="A220" s="595" t="s">
        <v>1158</v>
      </c>
      <c r="B220" s="596" t="s">
        <v>1130</v>
      </c>
      <c r="C220" s="439" t="s">
        <v>568</v>
      </c>
      <c r="D220" s="439" t="s">
        <v>568</v>
      </c>
      <c r="E220" s="628">
        <v>8127</v>
      </c>
      <c r="F220" s="628">
        <v>10370</v>
      </c>
      <c r="G220" s="628">
        <v>3705</v>
      </c>
      <c r="H220" s="628">
        <v>4454</v>
      </c>
      <c r="I220" s="628">
        <v>238</v>
      </c>
      <c r="J220" s="628">
        <v>9447</v>
      </c>
      <c r="K220" s="628">
        <v>101</v>
      </c>
      <c r="L220" s="628">
        <v>101</v>
      </c>
      <c r="M220" s="628">
        <v>-389</v>
      </c>
      <c r="N220" s="628">
        <v>883</v>
      </c>
      <c r="O220" s="628">
        <v>37037</v>
      </c>
      <c r="P220" s="640">
        <v>-613</v>
      </c>
      <c r="Q220" s="602">
        <f t="shared" si="15"/>
        <v>75</v>
      </c>
      <c r="R220" s="648" t="str">
        <f t="shared" si="16"/>
        <v>Örebro</v>
      </c>
      <c r="S220" s="648">
        <f t="shared" si="17"/>
        <v>-613</v>
      </c>
      <c r="T220" s="647" t="str">
        <f t="shared" ca="1" si="18"/>
        <v>$Q$221</v>
      </c>
      <c r="U220" s="649">
        <v>146208</v>
      </c>
      <c r="V220" s="647">
        <f t="shared" si="19"/>
        <v>-89625504</v>
      </c>
    </row>
    <row r="221" spans="1:22" ht="25.5" x14ac:dyDescent="0.2">
      <c r="A221" s="595" t="s">
        <v>1159</v>
      </c>
      <c r="B221" s="596" t="s">
        <v>853</v>
      </c>
      <c r="C221" s="597" t="s">
        <v>581</v>
      </c>
      <c r="D221" s="598" t="s">
        <v>717</v>
      </c>
      <c r="E221" s="628">
        <v>6355</v>
      </c>
      <c r="F221" s="628">
        <v>9913</v>
      </c>
      <c r="G221" s="628">
        <v>4165</v>
      </c>
      <c r="H221" s="628">
        <v>3682</v>
      </c>
      <c r="I221" s="628">
        <v>0</v>
      </c>
      <c r="J221" s="628">
        <v>12369</v>
      </c>
      <c r="K221" s="628">
        <v>106</v>
      </c>
      <c r="L221" s="628">
        <v>34</v>
      </c>
      <c r="M221" s="628">
        <v>-389</v>
      </c>
      <c r="N221" s="628">
        <v>530</v>
      </c>
      <c r="O221" s="628">
        <v>36765</v>
      </c>
      <c r="P221" s="640">
        <v>-885</v>
      </c>
      <c r="Q221" s="602">
        <f t="shared" si="15"/>
        <v>53</v>
      </c>
      <c r="R221" s="648" t="str">
        <f t="shared" si="16"/>
        <v>Arboga</v>
      </c>
      <c r="S221" s="648">
        <f t="shared" si="17"/>
        <v>-885</v>
      </c>
      <c r="T221" s="647" t="str">
        <f t="shared" ca="1" si="18"/>
        <v>$Q$222</v>
      </c>
      <c r="U221" s="649">
        <v>13867</v>
      </c>
      <c r="V221" s="647">
        <f t="shared" si="19"/>
        <v>-12272295</v>
      </c>
    </row>
    <row r="222" spans="1:22" x14ac:dyDescent="0.2">
      <c r="A222" s="595" t="s">
        <v>1159</v>
      </c>
      <c r="B222" s="596" t="s">
        <v>887</v>
      </c>
      <c r="C222" s="439" t="s">
        <v>582</v>
      </c>
      <c r="D222" s="439" t="s">
        <v>582</v>
      </c>
      <c r="E222" s="628">
        <v>7435</v>
      </c>
      <c r="F222" s="628">
        <v>10467</v>
      </c>
      <c r="G222" s="628">
        <v>3808</v>
      </c>
      <c r="H222" s="628">
        <v>3263</v>
      </c>
      <c r="I222" s="628">
        <v>159</v>
      </c>
      <c r="J222" s="628">
        <v>13185</v>
      </c>
      <c r="K222" s="628">
        <v>196</v>
      </c>
      <c r="L222" s="628">
        <v>82</v>
      </c>
      <c r="M222" s="628">
        <v>-389</v>
      </c>
      <c r="N222" s="628">
        <v>717</v>
      </c>
      <c r="O222" s="628">
        <v>38923</v>
      </c>
      <c r="P222" s="640">
        <v>1273</v>
      </c>
      <c r="Q222" s="602">
        <f t="shared" si="15"/>
        <v>202</v>
      </c>
      <c r="R222" s="648" t="str">
        <f t="shared" si="16"/>
        <v>Fagersta</v>
      </c>
      <c r="S222" s="648">
        <f t="shared" si="17"/>
        <v>1273</v>
      </c>
      <c r="T222" s="647" t="str">
        <f t="shared" ca="1" si="18"/>
        <v>$Q$223</v>
      </c>
      <c r="U222" s="649">
        <v>13369</v>
      </c>
      <c r="V222" s="647">
        <f t="shared" si="19"/>
        <v>17018737</v>
      </c>
    </row>
    <row r="223" spans="1:22" x14ac:dyDescent="0.2">
      <c r="A223" s="595" t="s">
        <v>1159</v>
      </c>
      <c r="B223" s="596" t="s">
        <v>911</v>
      </c>
      <c r="C223" s="439" t="s">
        <v>583</v>
      </c>
      <c r="D223" s="439" t="s">
        <v>583</v>
      </c>
      <c r="E223" s="628">
        <v>7341</v>
      </c>
      <c r="F223" s="628">
        <v>10031</v>
      </c>
      <c r="G223" s="628">
        <v>3959</v>
      </c>
      <c r="H223" s="628">
        <v>3879</v>
      </c>
      <c r="I223" s="628">
        <v>47</v>
      </c>
      <c r="J223" s="628">
        <v>12279</v>
      </c>
      <c r="K223" s="628">
        <v>79</v>
      </c>
      <c r="L223" s="628">
        <v>34</v>
      </c>
      <c r="M223" s="628">
        <v>-389</v>
      </c>
      <c r="N223" s="628">
        <v>121</v>
      </c>
      <c r="O223" s="628">
        <v>37381</v>
      </c>
      <c r="P223" s="640">
        <v>-269</v>
      </c>
      <c r="Q223" s="602">
        <f t="shared" si="15"/>
        <v>100</v>
      </c>
      <c r="R223" s="648" t="str">
        <f t="shared" si="16"/>
        <v>Hallstahammar</v>
      </c>
      <c r="S223" s="648">
        <f t="shared" si="17"/>
        <v>-269</v>
      </c>
      <c r="T223" s="647" t="str">
        <f t="shared" ca="1" si="18"/>
        <v>$Q$224</v>
      </c>
      <c r="U223" s="649">
        <v>15861</v>
      </c>
      <c r="V223" s="647">
        <f t="shared" si="19"/>
        <v>-4266609</v>
      </c>
    </row>
    <row r="224" spans="1:22" x14ac:dyDescent="0.2">
      <c r="A224" s="595" t="s">
        <v>1159</v>
      </c>
      <c r="B224" s="596" t="s">
        <v>958</v>
      </c>
      <c r="C224" s="439" t="s">
        <v>584</v>
      </c>
      <c r="D224" s="439" t="s">
        <v>584</v>
      </c>
      <c r="E224" s="628">
        <v>6810</v>
      </c>
      <c r="F224" s="628">
        <v>10730</v>
      </c>
      <c r="G224" s="628">
        <v>4484</v>
      </c>
      <c r="H224" s="628">
        <v>2951</v>
      </c>
      <c r="I224" s="628">
        <v>0</v>
      </c>
      <c r="J224" s="628">
        <v>10522</v>
      </c>
      <c r="K224" s="628">
        <v>40</v>
      </c>
      <c r="L224" s="628">
        <v>34</v>
      </c>
      <c r="M224" s="628">
        <v>-389</v>
      </c>
      <c r="N224" s="628">
        <v>240</v>
      </c>
      <c r="O224" s="628">
        <v>35422</v>
      </c>
      <c r="P224" s="640">
        <v>-2228</v>
      </c>
      <c r="Q224" s="602">
        <f t="shared" si="15"/>
        <v>14</v>
      </c>
      <c r="R224" s="648" t="str">
        <f t="shared" si="16"/>
        <v>Kungsör</v>
      </c>
      <c r="S224" s="648">
        <f t="shared" si="17"/>
        <v>-2228</v>
      </c>
      <c r="T224" s="647" t="str">
        <f t="shared" ca="1" si="18"/>
        <v>$Q$225</v>
      </c>
      <c r="U224" s="649">
        <v>8417</v>
      </c>
      <c r="V224" s="647">
        <f t="shared" si="19"/>
        <v>-18753076</v>
      </c>
    </row>
    <row r="225" spans="1:22" x14ac:dyDescent="0.2">
      <c r="A225" s="595" t="s">
        <v>1159</v>
      </c>
      <c r="B225" s="596" t="s">
        <v>961</v>
      </c>
      <c r="C225" s="439" t="s">
        <v>585</v>
      </c>
      <c r="D225" s="439" t="s">
        <v>585</v>
      </c>
      <c r="E225" s="628">
        <v>6653</v>
      </c>
      <c r="F225" s="628">
        <v>10296</v>
      </c>
      <c r="G225" s="628">
        <v>3875</v>
      </c>
      <c r="H225" s="628">
        <v>4017</v>
      </c>
      <c r="I225" s="628">
        <v>127</v>
      </c>
      <c r="J225" s="628">
        <v>12705</v>
      </c>
      <c r="K225" s="628">
        <v>0</v>
      </c>
      <c r="L225" s="628">
        <v>34</v>
      </c>
      <c r="M225" s="628">
        <v>-389</v>
      </c>
      <c r="N225" s="628">
        <v>487</v>
      </c>
      <c r="O225" s="628">
        <v>37805</v>
      </c>
      <c r="P225" s="640">
        <v>155</v>
      </c>
      <c r="Q225" s="602">
        <f t="shared" si="15"/>
        <v>131</v>
      </c>
      <c r="R225" s="648" t="str">
        <f t="shared" si="16"/>
        <v>Köping</v>
      </c>
      <c r="S225" s="648">
        <f t="shared" si="17"/>
        <v>155</v>
      </c>
      <c r="T225" s="647" t="str">
        <f t="shared" ca="1" si="18"/>
        <v>$Q$226</v>
      </c>
      <c r="U225" s="649">
        <v>25869</v>
      </c>
      <c r="V225" s="647">
        <f t="shared" si="19"/>
        <v>4009695</v>
      </c>
    </row>
    <row r="226" spans="1:22" x14ac:dyDescent="0.2">
      <c r="A226" s="595" t="s">
        <v>1159</v>
      </c>
      <c r="B226" s="596" t="s">
        <v>1001</v>
      </c>
      <c r="C226" s="439" t="s">
        <v>586</v>
      </c>
      <c r="D226" s="439" t="s">
        <v>586</v>
      </c>
      <c r="E226" s="628">
        <v>6554</v>
      </c>
      <c r="F226" s="628">
        <v>9320</v>
      </c>
      <c r="G226" s="628">
        <v>3969</v>
      </c>
      <c r="H226" s="628">
        <v>3424</v>
      </c>
      <c r="I226" s="628">
        <v>0</v>
      </c>
      <c r="J226" s="628">
        <v>13171</v>
      </c>
      <c r="K226" s="628">
        <v>114</v>
      </c>
      <c r="L226" s="628">
        <v>647</v>
      </c>
      <c r="M226" s="628">
        <v>-389</v>
      </c>
      <c r="N226" s="628">
        <v>473</v>
      </c>
      <c r="O226" s="628">
        <v>37283</v>
      </c>
      <c r="P226" s="640">
        <v>-367</v>
      </c>
      <c r="Q226" s="602">
        <f t="shared" si="15"/>
        <v>95</v>
      </c>
      <c r="R226" s="648" t="str">
        <f t="shared" si="16"/>
        <v>Norberg</v>
      </c>
      <c r="S226" s="648">
        <f t="shared" si="17"/>
        <v>-367</v>
      </c>
      <c r="T226" s="647" t="str">
        <f t="shared" ca="1" si="18"/>
        <v>$Q$227</v>
      </c>
      <c r="U226" s="649">
        <v>5796</v>
      </c>
      <c r="V226" s="647">
        <f t="shared" si="19"/>
        <v>-2127132</v>
      </c>
    </row>
    <row r="227" spans="1:22" x14ac:dyDescent="0.2">
      <c r="A227" s="595" t="s">
        <v>1159</v>
      </c>
      <c r="B227" s="596" t="s">
        <v>1028</v>
      </c>
      <c r="C227" s="439" t="s">
        <v>587</v>
      </c>
      <c r="D227" s="439" t="s">
        <v>587</v>
      </c>
      <c r="E227" s="628">
        <v>7069</v>
      </c>
      <c r="F227" s="628">
        <v>10019</v>
      </c>
      <c r="G227" s="628">
        <v>4124</v>
      </c>
      <c r="H227" s="628">
        <v>3470</v>
      </c>
      <c r="I227" s="628">
        <v>0</v>
      </c>
      <c r="J227" s="628">
        <v>12388</v>
      </c>
      <c r="K227" s="628">
        <v>81</v>
      </c>
      <c r="L227" s="628">
        <v>57</v>
      </c>
      <c r="M227" s="628">
        <v>-389</v>
      </c>
      <c r="N227" s="628">
        <v>951</v>
      </c>
      <c r="O227" s="628">
        <v>37770</v>
      </c>
      <c r="P227" s="640">
        <v>120</v>
      </c>
      <c r="Q227" s="602">
        <f t="shared" si="15"/>
        <v>128</v>
      </c>
      <c r="R227" s="648" t="str">
        <f t="shared" si="16"/>
        <v>Sala</v>
      </c>
      <c r="S227" s="648">
        <f t="shared" si="17"/>
        <v>120</v>
      </c>
      <c r="T227" s="647" t="str">
        <f t="shared" ca="1" si="18"/>
        <v>$Q$228</v>
      </c>
      <c r="U227" s="649">
        <v>22304</v>
      </c>
      <c r="V227" s="647">
        <f t="shared" si="19"/>
        <v>2676480</v>
      </c>
    </row>
    <row r="228" spans="1:22" x14ac:dyDescent="0.2">
      <c r="A228" s="595" t="s">
        <v>1159</v>
      </c>
      <c r="B228" s="596" t="s">
        <v>1036</v>
      </c>
      <c r="C228" s="439" t="s">
        <v>588</v>
      </c>
      <c r="D228" s="439" t="s">
        <v>588</v>
      </c>
      <c r="E228" s="628">
        <v>5972</v>
      </c>
      <c r="F228" s="628">
        <v>9550</v>
      </c>
      <c r="G228" s="628">
        <v>3646</v>
      </c>
      <c r="H228" s="628">
        <v>3572</v>
      </c>
      <c r="I228" s="628">
        <v>0</v>
      </c>
      <c r="J228" s="628">
        <v>13863</v>
      </c>
      <c r="K228" s="628">
        <v>481</v>
      </c>
      <c r="L228" s="628">
        <v>1732</v>
      </c>
      <c r="M228" s="628">
        <v>-389</v>
      </c>
      <c r="N228" s="628">
        <v>1001</v>
      </c>
      <c r="O228" s="628">
        <v>39428</v>
      </c>
      <c r="P228" s="640">
        <v>1778</v>
      </c>
      <c r="Q228" s="602">
        <f t="shared" si="15"/>
        <v>217</v>
      </c>
      <c r="R228" s="648" t="str">
        <f t="shared" si="16"/>
        <v>Skinnskatteberg</v>
      </c>
      <c r="S228" s="648">
        <f t="shared" si="17"/>
        <v>1778</v>
      </c>
      <c r="T228" s="647" t="str">
        <f t="shared" ca="1" si="18"/>
        <v>$Q$229</v>
      </c>
      <c r="U228" s="649">
        <v>4452</v>
      </c>
      <c r="V228" s="647">
        <f t="shared" si="19"/>
        <v>7915656</v>
      </c>
    </row>
    <row r="229" spans="1:22" x14ac:dyDescent="0.2">
      <c r="A229" s="595" t="s">
        <v>1159</v>
      </c>
      <c r="B229" s="596" t="s">
        <v>1056</v>
      </c>
      <c r="C229" s="439" t="s">
        <v>589</v>
      </c>
      <c r="D229" s="439" t="s">
        <v>589</v>
      </c>
      <c r="E229" s="628">
        <v>7051</v>
      </c>
      <c r="F229" s="628">
        <v>10669</v>
      </c>
      <c r="G229" s="628">
        <v>3974</v>
      </c>
      <c r="H229" s="628">
        <v>3311</v>
      </c>
      <c r="I229" s="628">
        <v>0</v>
      </c>
      <c r="J229" s="628">
        <v>11382</v>
      </c>
      <c r="K229" s="628">
        <v>46</v>
      </c>
      <c r="L229" s="628">
        <v>57</v>
      </c>
      <c r="M229" s="628">
        <v>-389</v>
      </c>
      <c r="N229" s="628">
        <v>137</v>
      </c>
      <c r="O229" s="628">
        <v>36238</v>
      </c>
      <c r="P229" s="640">
        <v>-1412</v>
      </c>
      <c r="Q229" s="602">
        <f t="shared" si="15"/>
        <v>38</v>
      </c>
      <c r="R229" s="648" t="str">
        <f t="shared" si="16"/>
        <v>Surahammar</v>
      </c>
      <c r="S229" s="648">
        <f t="shared" si="17"/>
        <v>-1412</v>
      </c>
      <c r="T229" s="647" t="str">
        <f t="shared" ca="1" si="18"/>
        <v>$Q$230</v>
      </c>
      <c r="U229" s="649">
        <v>10048</v>
      </c>
      <c r="V229" s="647">
        <f t="shared" si="19"/>
        <v>-14187776</v>
      </c>
    </row>
    <row r="230" spans="1:22" x14ac:dyDescent="0.2">
      <c r="A230" s="595" t="s">
        <v>1159</v>
      </c>
      <c r="B230" s="596" t="s">
        <v>1112</v>
      </c>
      <c r="C230" s="439" t="s">
        <v>590</v>
      </c>
      <c r="D230" s="439" t="s">
        <v>590</v>
      </c>
      <c r="E230" s="628">
        <v>7637</v>
      </c>
      <c r="F230" s="628">
        <v>10369</v>
      </c>
      <c r="G230" s="628">
        <v>3624</v>
      </c>
      <c r="H230" s="628">
        <v>4627</v>
      </c>
      <c r="I230" s="628">
        <v>172</v>
      </c>
      <c r="J230" s="628">
        <v>10055</v>
      </c>
      <c r="K230" s="628">
        <v>5</v>
      </c>
      <c r="L230" s="628">
        <v>98</v>
      </c>
      <c r="M230" s="628">
        <v>-279</v>
      </c>
      <c r="N230" s="628">
        <v>1163</v>
      </c>
      <c r="O230" s="628">
        <v>37471</v>
      </c>
      <c r="P230" s="640">
        <v>-179</v>
      </c>
      <c r="Q230" s="602">
        <f t="shared" si="15"/>
        <v>105</v>
      </c>
      <c r="R230" s="648" t="str">
        <f t="shared" si="16"/>
        <v>Västerås</v>
      </c>
      <c r="S230" s="648">
        <f t="shared" si="17"/>
        <v>-179</v>
      </c>
      <c r="T230" s="647" t="str">
        <f t="shared" ca="1" si="18"/>
        <v>$Q$231</v>
      </c>
      <c r="U230" s="649">
        <v>146947</v>
      </c>
      <c r="V230" s="647">
        <f t="shared" si="19"/>
        <v>-26303513</v>
      </c>
    </row>
    <row r="231" spans="1:22" ht="25.5" x14ac:dyDescent="0.2">
      <c r="A231" s="595" t="s">
        <v>1160</v>
      </c>
      <c r="B231" s="596" t="s">
        <v>858</v>
      </c>
      <c r="C231" s="597" t="s">
        <v>592</v>
      </c>
      <c r="D231" s="598" t="s">
        <v>718</v>
      </c>
      <c r="E231" s="628">
        <v>6358</v>
      </c>
      <c r="F231" s="628">
        <v>9252</v>
      </c>
      <c r="G231" s="628">
        <v>3784</v>
      </c>
      <c r="H231" s="628">
        <v>3522</v>
      </c>
      <c r="I231" s="628">
        <v>47</v>
      </c>
      <c r="J231" s="628">
        <v>13172</v>
      </c>
      <c r="K231" s="628">
        <v>371</v>
      </c>
      <c r="L231" s="628">
        <v>140</v>
      </c>
      <c r="M231" s="628">
        <v>-389</v>
      </c>
      <c r="N231" s="628">
        <v>645</v>
      </c>
      <c r="O231" s="628">
        <v>36902</v>
      </c>
      <c r="P231" s="640">
        <v>-748</v>
      </c>
      <c r="Q231" s="602">
        <f t="shared" si="15"/>
        <v>63</v>
      </c>
      <c r="R231" s="648" t="str">
        <f t="shared" si="16"/>
        <v>Avesta</v>
      </c>
      <c r="S231" s="648">
        <f t="shared" si="17"/>
        <v>-748</v>
      </c>
      <c r="T231" s="647" t="str">
        <f t="shared" ca="1" si="18"/>
        <v>$Q$232</v>
      </c>
      <c r="U231" s="649">
        <v>23046</v>
      </c>
      <c r="V231" s="647">
        <f t="shared" si="19"/>
        <v>-17238408</v>
      </c>
    </row>
    <row r="232" spans="1:22" x14ac:dyDescent="0.2">
      <c r="A232" s="595" t="s">
        <v>1160</v>
      </c>
      <c r="B232" s="596" t="s">
        <v>867</v>
      </c>
      <c r="C232" s="439" t="s">
        <v>593</v>
      </c>
      <c r="D232" s="439" t="s">
        <v>593</v>
      </c>
      <c r="E232" s="628">
        <v>7765</v>
      </c>
      <c r="F232" s="628">
        <v>11142</v>
      </c>
      <c r="G232" s="628">
        <v>3886</v>
      </c>
      <c r="H232" s="628">
        <v>4686</v>
      </c>
      <c r="I232" s="628">
        <v>156</v>
      </c>
      <c r="J232" s="628">
        <v>10523</v>
      </c>
      <c r="K232" s="628">
        <v>48</v>
      </c>
      <c r="L232" s="628">
        <v>140</v>
      </c>
      <c r="M232" s="628">
        <v>-389</v>
      </c>
      <c r="N232" s="628">
        <v>646</v>
      </c>
      <c r="O232" s="628">
        <v>38603</v>
      </c>
      <c r="P232" s="640">
        <v>953</v>
      </c>
      <c r="Q232" s="602">
        <f t="shared" si="15"/>
        <v>186</v>
      </c>
      <c r="R232" s="648" t="str">
        <f t="shared" si="16"/>
        <v>Borlänge</v>
      </c>
      <c r="S232" s="648">
        <f t="shared" si="17"/>
        <v>953</v>
      </c>
      <c r="T232" s="647" t="str">
        <f t="shared" ca="1" si="18"/>
        <v>$Q$233</v>
      </c>
      <c r="U232" s="649">
        <v>51481</v>
      </c>
      <c r="V232" s="647">
        <f t="shared" si="19"/>
        <v>49061393</v>
      </c>
    </row>
    <row r="233" spans="1:22" x14ac:dyDescent="0.2">
      <c r="A233" s="595" t="s">
        <v>1160</v>
      </c>
      <c r="B233" s="596" t="s">
        <v>890</v>
      </c>
      <c r="C233" s="439" t="s">
        <v>594</v>
      </c>
      <c r="D233" s="439" t="s">
        <v>594</v>
      </c>
      <c r="E233" s="628">
        <v>7568</v>
      </c>
      <c r="F233" s="628">
        <v>10351</v>
      </c>
      <c r="G233" s="628">
        <v>3924</v>
      </c>
      <c r="H233" s="628">
        <v>4043</v>
      </c>
      <c r="I233" s="628">
        <v>0</v>
      </c>
      <c r="J233" s="628">
        <v>10786</v>
      </c>
      <c r="K233" s="628">
        <v>32</v>
      </c>
      <c r="L233" s="628">
        <v>203</v>
      </c>
      <c r="M233" s="628">
        <v>-389</v>
      </c>
      <c r="N233" s="628">
        <v>1257</v>
      </c>
      <c r="O233" s="628">
        <v>37775</v>
      </c>
      <c r="P233" s="640">
        <v>125</v>
      </c>
      <c r="Q233" s="602">
        <f t="shared" si="15"/>
        <v>130</v>
      </c>
      <c r="R233" s="648" t="str">
        <f t="shared" si="16"/>
        <v>Falun</v>
      </c>
      <c r="S233" s="648">
        <f t="shared" si="17"/>
        <v>125</v>
      </c>
      <c r="T233" s="647" t="str">
        <f t="shared" ca="1" si="18"/>
        <v>$Q$234</v>
      </c>
      <c r="U233" s="649">
        <v>57544</v>
      </c>
      <c r="V233" s="647">
        <f t="shared" si="19"/>
        <v>7193000</v>
      </c>
    </row>
    <row r="234" spans="1:22" x14ac:dyDescent="0.2">
      <c r="A234" s="595" t="s">
        <v>1160</v>
      </c>
      <c r="B234" s="596" t="s">
        <v>896</v>
      </c>
      <c r="C234" s="439" t="s">
        <v>595</v>
      </c>
      <c r="D234" s="439" t="s">
        <v>595</v>
      </c>
      <c r="E234" s="628">
        <v>7705</v>
      </c>
      <c r="F234" s="628">
        <v>11250</v>
      </c>
      <c r="G234" s="628">
        <v>4830</v>
      </c>
      <c r="H234" s="628">
        <v>2238</v>
      </c>
      <c r="I234" s="628">
        <v>0</v>
      </c>
      <c r="J234" s="628">
        <v>11230</v>
      </c>
      <c r="K234" s="628">
        <v>88</v>
      </c>
      <c r="L234" s="628">
        <v>140</v>
      </c>
      <c r="M234" s="628">
        <v>-389</v>
      </c>
      <c r="N234" s="628">
        <v>637</v>
      </c>
      <c r="O234" s="628">
        <v>37729</v>
      </c>
      <c r="P234" s="640">
        <v>79</v>
      </c>
      <c r="Q234" s="602">
        <f t="shared" si="15"/>
        <v>125</v>
      </c>
      <c r="R234" s="648" t="str">
        <f t="shared" si="16"/>
        <v>Gagnef</v>
      </c>
      <c r="S234" s="648">
        <f t="shared" si="17"/>
        <v>79</v>
      </c>
      <c r="T234" s="647" t="str">
        <f t="shared" ca="1" si="18"/>
        <v>$Q$235</v>
      </c>
      <c r="U234" s="649">
        <v>10142</v>
      </c>
      <c r="V234" s="647">
        <f t="shared" si="19"/>
        <v>801218</v>
      </c>
    </row>
    <row r="235" spans="1:22" x14ac:dyDescent="0.2">
      <c r="A235" s="595" t="s">
        <v>1160</v>
      </c>
      <c r="B235" s="596" t="s">
        <v>917</v>
      </c>
      <c r="C235" s="439" t="s">
        <v>596</v>
      </c>
      <c r="D235" s="439" t="s">
        <v>596</v>
      </c>
      <c r="E235" s="628">
        <v>5688</v>
      </c>
      <c r="F235" s="628">
        <v>10002</v>
      </c>
      <c r="G235" s="628">
        <v>4372</v>
      </c>
      <c r="H235" s="628">
        <v>3366</v>
      </c>
      <c r="I235" s="628">
        <v>0</v>
      </c>
      <c r="J235" s="628">
        <v>13208</v>
      </c>
      <c r="K235" s="628">
        <v>30</v>
      </c>
      <c r="L235" s="628">
        <v>140</v>
      </c>
      <c r="M235" s="628">
        <v>-389</v>
      </c>
      <c r="N235" s="628">
        <v>801</v>
      </c>
      <c r="O235" s="628">
        <v>37218</v>
      </c>
      <c r="P235" s="640">
        <v>-432</v>
      </c>
      <c r="Q235" s="602">
        <f t="shared" si="15"/>
        <v>91</v>
      </c>
      <c r="R235" s="648" t="str">
        <f t="shared" si="16"/>
        <v>Hedemora</v>
      </c>
      <c r="S235" s="648">
        <f t="shared" si="17"/>
        <v>-432</v>
      </c>
      <c r="T235" s="647" t="str">
        <f t="shared" ca="1" si="18"/>
        <v>$Q$236</v>
      </c>
      <c r="U235" s="649">
        <v>15388</v>
      </c>
      <c r="V235" s="647">
        <f t="shared" si="19"/>
        <v>-6647616</v>
      </c>
    </row>
    <row r="236" spans="1:22" x14ac:dyDescent="0.2">
      <c r="A236" s="595" t="s">
        <v>1160</v>
      </c>
      <c r="B236" s="596" t="s">
        <v>966</v>
      </c>
      <c r="C236" s="439" t="s">
        <v>597</v>
      </c>
      <c r="D236" s="439" t="s">
        <v>597</v>
      </c>
      <c r="E236" s="628">
        <v>5788</v>
      </c>
      <c r="F236" s="628">
        <v>9523</v>
      </c>
      <c r="G236" s="628">
        <v>4285</v>
      </c>
      <c r="H236" s="628">
        <v>2359</v>
      </c>
      <c r="I236" s="628">
        <v>0</v>
      </c>
      <c r="J236" s="628">
        <v>13949</v>
      </c>
      <c r="K236" s="628">
        <v>89</v>
      </c>
      <c r="L236" s="628">
        <v>311</v>
      </c>
      <c r="M236" s="628">
        <v>-389</v>
      </c>
      <c r="N236" s="628">
        <v>646</v>
      </c>
      <c r="O236" s="628">
        <v>36561</v>
      </c>
      <c r="P236" s="640">
        <v>-1089</v>
      </c>
      <c r="Q236" s="602">
        <f t="shared" si="15"/>
        <v>48</v>
      </c>
      <c r="R236" s="648" t="str">
        <f t="shared" si="16"/>
        <v>Leksand</v>
      </c>
      <c r="S236" s="648">
        <f t="shared" si="17"/>
        <v>-1089</v>
      </c>
      <c r="T236" s="647" t="str">
        <f t="shared" ca="1" si="18"/>
        <v>$Q$237</v>
      </c>
      <c r="U236" s="649">
        <v>15447</v>
      </c>
      <c r="V236" s="647">
        <f t="shared" si="19"/>
        <v>-16821783</v>
      </c>
    </row>
    <row r="237" spans="1:22" x14ac:dyDescent="0.2">
      <c r="A237" s="595" t="s">
        <v>1160</v>
      </c>
      <c r="B237" s="596" t="s">
        <v>978</v>
      </c>
      <c r="C237" s="439" t="s">
        <v>598</v>
      </c>
      <c r="D237" s="439" t="s">
        <v>598</v>
      </c>
      <c r="E237" s="628">
        <v>6781</v>
      </c>
      <c r="F237" s="628">
        <v>9608</v>
      </c>
      <c r="G237" s="628">
        <v>3992</v>
      </c>
      <c r="H237" s="628">
        <v>4240</v>
      </c>
      <c r="I237" s="628">
        <v>12</v>
      </c>
      <c r="J237" s="628">
        <v>14262</v>
      </c>
      <c r="K237" s="628">
        <v>104</v>
      </c>
      <c r="L237" s="628">
        <v>140</v>
      </c>
      <c r="M237" s="628">
        <v>-389</v>
      </c>
      <c r="N237" s="628">
        <v>844</v>
      </c>
      <c r="O237" s="628">
        <v>39594</v>
      </c>
      <c r="P237" s="640">
        <v>1944</v>
      </c>
      <c r="Q237" s="602">
        <f t="shared" si="15"/>
        <v>220</v>
      </c>
      <c r="R237" s="648" t="str">
        <f t="shared" si="16"/>
        <v>Ludvika</v>
      </c>
      <c r="S237" s="648">
        <f t="shared" si="17"/>
        <v>1944</v>
      </c>
      <c r="T237" s="647" t="str">
        <f t="shared" ca="1" si="18"/>
        <v>$Q$238</v>
      </c>
      <c r="U237" s="649">
        <v>26781</v>
      </c>
      <c r="V237" s="647">
        <f t="shared" si="19"/>
        <v>52062264</v>
      </c>
    </row>
    <row r="238" spans="1:22" x14ac:dyDescent="0.2">
      <c r="A238" s="595" t="s">
        <v>1160</v>
      </c>
      <c r="B238" s="596" t="s">
        <v>984</v>
      </c>
      <c r="C238" s="439" t="s">
        <v>599</v>
      </c>
      <c r="D238" s="439" t="s">
        <v>599</v>
      </c>
      <c r="E238" s="628">
        <v>5614</v>
      </c>
      <c r="F238" s="628">
        <v>10086</v>
      </c>
      <c r="G238" s="628">
        <v>4181</v>
      </c>
      <c r="H238" s="628">
        <v>2505</v>
      </c>
      <c r="I238" s="628">
        <v>0</v>
      </c>
      <c r="J238" s="628">
        <v>14767</v>
      </c>
      <c r="K238" s="628">
        <v>388</v>
      </c>
      <c r="L238" s="628">
        <v>898</v>
      </c>
      <c r="M238" s="628">
        <v>-389</v>
      </c>
      <c r="N238" s="628">
        <v>752</v>
      </c>
      <c r="O238" s="628">
        <v>38802</v>
      </c>
      <c r="P238" s="640">
        <v>1152</v>
      </c>
      <c r="Q238" s="602">
        <f t="shared" si="15"/>
        <v>197</v>
      </c>
      <c r="R238" s="648" t="str">
        <f t="shared" si="16"/>
        <v>Malung-Sälen</v>
      </c>
      <c r="S238" s="648">
        <f t="shared" si="17"/>
        <v>1152</v>
      </c>
      <c r="T238" s="647" t="str">
        <f t="shared" ca="1" si="18"/>
        <v>$Q$239</v>
      </c>
      <c r="U238" s="649">
        <v>10024</v>
      </c>
      <c r="V238" s="647">
        <f t="shared" si="19"/>
        <v>11547648</v>
      </c>
    </row>
    <row r="239" spans="1:22" x14ac:dyDescent="0.2">
      <c r="A239" s="595" t="s">
        <v>1160</v>
      </c>
      <c r="B239" s="596" t="s">
        <v>991</v>
      </c>
      <c r="C239" s="439" t="s">
        <v>600</v>
      </c>
      <c r="D239" s="439" t="s">
        <v>600</v>
      </c>
      <c r="E239" s="628">
        <v>6035</v>
      </c>
      <c r="F239" s="628">
        <v>9911</v>
      </c>
      <c r="G239" s="628">
        <v>3596</v>
      </c>
      <c r="H239" s="628">
        <v>2858</v>
      </c>
      <c r="I239" s="628">
        <v>0</v>
      </c>
      <c r="J239" s="628">
        <v>13444</v>
      </c>
      <c r="K239" s="628">
        <v>49</v>
      </c>
      <c r="L239" s="628">
        <v>760</v>
      </c>
      <c r="M239" s="628">
        <v>-389</v>
      </c>
      <c r="N239" s="628">
        <v>870</v>
      </c>
      <c r="O239" s="628">
        <v>37134</v>
      </c>
      <c r="P239" s="640">
        <v>-516</v>
      </c>
      <c r="Q239" s="602">
        <f t="shared" si="15"/>
        <v>83</v>
      </c>
      <c r="R239" s="648" t="str">
        <f t="shared" si="16"/>
        <v>Mora</v>
      </c>
      <c r="S239" s="648">
        <f t="shared" si="17"/>
        <v>-516</v>
      </c>
      <c r="T239" s="647" t="str">
        <f t="shared" ca="1" si="18"/>
        <v>$Q$240</v>
      </c>
      <c r="U239" s="649">
        <v>20241</v>
      </c>
      <c r="V239" s="647">
        <f t="shared" si="19"/>
        <v>-10444356</v>
      </c>
    </row>
    <row r="240" spans="1:22" x14ac:dyDescent="0.2">
      <c r="A240" s="595" t="s">
        <v>1160</v>
      </c>
      <c r="B240" s="596" t="s">
        <v>1014</v>
      </c>
      <c r="C240" s="439" t="s">
        <v>601</v>
      </c>
      <c r="D240" s="439" t="s">
        <v>601</v>
      </c>
      <c r="E240" s="628">
        <v>5197</v>
      </c>
      <c r="F240" s="628">
        <v>9701</v>
      </c>
      <c r="G240" s="628">
        <v>4516</v>
      </c>
      <c r="H240" s="628">
        <v>3658</v>
      </c>
      <c r="I240" s="628">
        <v>0</v>
      </c>
      <c r="J240" s="628">
        <v>14741</v>
      </c>
      <c r="K240" s="628">
        <v>271</v>
      </c>
      <c r="L240" s="628">
        <v>1813</v>
      </c>
      <c r="M240" s="628">
        <v>-389</v>
      </c>
      <c r="N240" s="628">
        <v>672</v>
      </c>
      <c r="O240" s="628">
        <v>40180</v>
      </c>
      <c r="P240" s="640">
        <v>2530</v>
      </c>
      <c r="Q240" s="602">
        <f t="shared" si="15"/>
        <v>240</v>
      </c>
      <c r="R240" s="648" t="str">
        <f t="shared" si="16"/>
        <v>Orsa</v>
      </c>
      <c r="S240" s="648">
        <f t="shared" si="17"/>
        <v>2530</v>
      </c>
      <c r="T240" s="647" t="str">
        <f t="shared" ca="1" si="18"/>
        <v>$Q$241</v>
      </c>
      <c r="U240" s="649">
        <v>6831</v>
      </c>
      <c r="V240" s="647">
        <f t="shared" si="19"/>
        <v>17282430</v>
      </c>
    </row>
    <row r="241" spans="1:22" x14ac:dyDescent="0.2">
      <c r="A241" s="595" t="s">
        <v>1160</v>
      </c>
      <c r="B241" s="596" t="s">
        <v>1027</v>
      </c>
      <c r="C241" s="439" t="s">
        <v>602</v>
      </c>
      <c r="D241" s="439" t="s">
        <v>602</v>
      </c>
      <c r="E241" s="628">
        <v>4745</v>
      </c>
      <c r="F241" s="628">
        <v>9258</v>
      </c>
      <c r="G241" s="628">
        <v>4015</v>
      </c>
      <c r="H241" s="628">
        <v>2657</v>
      </c>
      <c r="I241" s="628">
        <v>0</v>
      </c>
      <c r="J241" s="628">
        <v>17841</v>
      </c>
      <c r="K241" s="628">
        <v>89</v>
      </c>
      <c r="L241" s="628">
        <v>738</v>
      </c>
      <c r="M241" s="628">
        <v>-389</v>
      </c>
      <c r="N241" s="628">
        <v>1415</v>
      </c>
      <c r="O241" s="628">
        <v>40369</v>
      </c>
      <c r="P241" s="640">
        <v>2719</v>
      </c>
      <c r="Q241" s="602">
        <f t="shared" si="15"/>
        <v>244</v>
      </c>
      <c r="R241" s="648" t="str">
        <f t="shared" si="16"/>
        <v>Rättvik</v>
      </c>
      <c r="S241" s="648">
        <f t="shared" si="17"/>
        <v>2719</v>
      </c>
      <c r="T241" s="647" t="str">
        <f t="shared" ca="1" si="18"/>
        <v>$Q$242</v>
      </c>
      <c r="U241" s="649">
        <v>10830</v>
      </c>
      <c r="V241" s="647">
        <f t="shared" si="19"/>
        <v>29446770</v>
      </c>
    </row>
    <row r="242" spans="1:22" x14ac:dyDescent="0.2">
      <c r="A242" s="595" t="s">
        <v>1160</v>
      </c>
      <c r="B242" s="596" t="s">
        <v>1039</v>
      </c>
      <c r="C242" s="439" t="s">
        <v>603</v>
      </c>
      <c r="D242" s="439" t="s">
        <v>603</v>
      </c>
      <c r="E242" s="628">
        <v>5991</v>
      </c>
      <c r="F242" s="628">
        <v>9375</v>
      </c>
      <c r="G242" s="628">
        <v>3986</v>
      </c>
      <c r="H242" s="628">
        <v>2996</v>
      </c>
      <c r="I242" s="628">
        <v>0</v>
      </c>
      <c r="J242" s="628">
        <v>12573</v>
      </c>
      <c r="K242" s="628">
        <v>97</v>
      </c>
      <c r="L242" s="628">
        <v>311</v>
      </c>
      <c r="M242" s="628">
        <v>-389</v>
      </c>
      <c r="N242" s="628">
        <v>567</v>
      </c>
      <c r="O242" s="628">
        <v>35507</v>
      </c>
      <c r="P242" s="640">
        <v>-2143</v>
      </c>
      <c r="Q242" s="602">
        <f t="shared" si="15"/>
        <v>15</v>
      </c>
      <c r="R242" s="648" t="str">
        <f t="shared" si="16"/>
        <v>Smedjebacken</v>
      </c>
      <c r="S242" s="648">
        <f t="shared" si="17"/>
        <v>-2143</v>
      </c>
      <c r="T242" s="647" t="str">
        <f t="shared" ca="1" si="18"/>
        <v>$Q$243</v>
      </c>
      <c r="U242" s="649">
        <v>10867</v>
      </c>
      <c r="V242" s="647">
        <f t="shared" si="19"/>
        <v>-23287981</v>
      </c>
    </row>
    <row r="243" spans="1:22" x14ac:dyDescent="0.2">
      <c r="A243" s="595" t="s">
        <v>1160</v>
      </c>
      <c r="B243" s="596" t="s">
        <v>1061</v>
      </c>
      <c r="C243" s="439" t="s">
        <v>604</v>
      </c>
      <c r="D243" s="439" t="s">
        <v>604</v>
      </c>
      <c r="E243" s="628">
        <v>6865</v>
      </c>
      <c r="F243" s="628">
        <v>10334</v>
      </c>
      <c r="G243" s="628">
        <v>3827</v>
      </c>
      <c r="H243" s="628">
        <v>2436</v>
      </c>
      <c r="I243" s="628">
        <v>0</v>
      </c>
      <c r="J243" s="628">
        <v>11942</v>
      </c>
      <c r="K243" s="628">
        <v>4</v>
      </c>
      <c r="L243" s="628">
        <v>140</v>
      </c>
      <c r="M243" s="628">
        <v>-389</v>
      </c>
      <c r="N243" s="628">
        <v>689</v>
      </c>
      <c r="O243" s="628">
        <v>35848</v>
      </c>
      <c r="P243" s="640">
        <v>-1802</v>
      </c>
      <c r="Q243" s="602">
        <f t="shared" si="15"/>
        <v>24</v>
      </c>
      <c r="R243" s="648" t="str">
        <f t="shared" si="16"/>
        <v>Säter</v>
      </c>
      <c r="S243" s="648">
        <f t="shared" si="17"/>
        <v>-1802</v>
      </c>
      <c r="T243" s="647" t="str">
        <f t="shared" ca="1" si="18"/>
        <v>$Q$244</v>
      </c>
      <c r="U243" s="649">
        <v>11081</v>
      </c>
      <c r="V243" s="647">
        <f t="shared" si="19"/>
        <v>-19967962</v>
      </c>
    </row>
    <row r="244" spans="1:22" x14ac:dyDescent="0.2">
      <c r="A244" s="595" t="s">
        <v>1160</v>
      </c>
      <c r="B244" s="596" t="s">
        <v>1096</v>
      </c>
      <c r="C244" s="439" t="s">
        <v>605</v>
      </c>
      <c r="D244" s="439" t="s">
        <v>605</v>
      </c>
      <c r="E244" s="628">
        <v>5799</v>
      </c>
      <c r="F244" s="628">
        <v>10327</v>
      </c>
      <c r="G244" s="628">
        <v>4824</v>
      </c>
      <c r="H244" s="628">
        <v>2156</v>
      </c>
      <c r="I244" s="628">
        <v>0</v>
      </c>
      <c r="J244" s="628">
        <v>14864</v>
      </c>
      <c r="K244" s="628">
        <v>305</v>
      </c>
      <c r="L244" s="628">
        <v>1927</v>
      </c>
      <c r="M244" s="628">
        <v>-389</v>
      </c>
      <c r="N244" s="628">
        <v>1407</v>
      </c>
      <c r="O244" s="628">
        <v>41220</v>
      </c>
      <c r="P244" s="640">
        <v>3570</v>
      </c>
      <c r="Q244" s="602">
        <f t="shared" si="15"/>
        <v>259</v>
      </c>
      <c r="R244" s="648" t="str">
        <f t="shared" si="16"/>
        <v>Vansbro</v>
      </c>
      <c r="S244" s="648">
        <f t="shared" si="17"/>
        <v>3570</v>
      </c>
      <c r="T244" s="647" t="str">
        <f t="shared" ca="1" si="18"/>
        <v>$Q$245</v>
      </c>
      <c r="U244" s="649">
        <v>6801</v>
      </c>
      <c r="V244" s="647">
        <f t="shared" si="19"/>
        <v>24279570</v>
      </c>
    </row>
    <row r="245" spans="1:22" x14ac:dyDescent="0.2">
      <c r="A245" s="595" t="s">
        <v>1160</v>
      </c>
      <c r="B245" s="596" t="s">
        <v>1124</v>
      </c>
      <c r="C245" s="439" t="s">
        <v>606</v>
      </c>
      <c r="D245" s="439" t="s">
        <v>606</v>
      </c>
      <c r="E245" s="628">
        <v>5933</v>
      </c>
      <c r="F245" s="628">
        <v>11033</v>
      </c>
      <c r="G245" s="628">
        <v>4220</v>
      </c>
      <c r="H245" s="628">
        <v>2197</v>
      </c>
      <c r="I245" s="628">
        <v>0</v>
      </c>
      <c r="J245" s="628">
        <v>16116</v>
      </c>
      <c r="K245" s="628">
        <v>351</v>
      </c>
      <c r="L245" s="628">
        <v>1974</v>
      </c>
      <c r="M245" s="628">
        <v>-389</v>
      </c>
      <c r="N245" s="628">
        <v>753</v>
      </c>
      <c r="O245" s="628">
        <v>42188</v>
      </c>
      <c r="P245" s="640">
        <v>4538</v>
      </c>
      <c r="Q245" s="602">
        <f t="shared" si="15"/>
        <v>269</v>
      </c>
      <c r="R245" s="648" t="str">
        <f t="shared" si="16"/>
        <v>Älvdalen</v>
      </c>
      <c r="S245" s="648">
        <f t="shared" si="17"/>
        <v>4538</v>
      </c>
      <c r="T245" s="647" t="str">
        <f t="shared" ca="1" si="18"/>
        <v>$Q$246</v>
      </c>
      <c r="U245" s="649">
        <v>7039</v>
      </c>
      <c r="V245" s="647">
        <f t="shared" si="19"/>
        <v>31942982</v>
      </c>
    </row>
    <row r="246" spans="1:22" ht="25.5" x14ac:dyDescent="0.2">
      <c r="A246" s="595" t="s">
        <v>1161</v>
      </c>
      <c r="B246" s="596" t="s">
        <v>865</v>
      </c>
      <c r="C246" s="597" t="s">
        <v>608</v>
      </c>
      <c r="D246" s="598" t="s">
        <v>719</v>
      </c>
      <c r="E246" s="628">
        <v>6412</v>
      </c>
      <c r="F246" s="628">
        <v>9822</v>
      </c>
      <c r="G246" s="628">
        <v>4147</v>
      </c>
      <c r="H246" s="628">
        <v>3847</v>
      </c>
      <c r="I246" s="628">
        <v>0</v>
      </c>
      <c r="J246" s="628">
        <v>13947</v>
      </c>
      <c r="K246" s="628">
        <v>0</v>
      </c>
      <c r="L246" s="628">
        <v>219</v>
      </c>
      <c r="M246" s="628">
        <v>-389</v>
      </c>
      <c r="N246" s="628">
        <v>697</v>
      </c>
      <c r="O246" s="628">
        <v>38702</v>
      </c>
      <c r="P246" s="640">
        <v>1052</v>
      </c>
      <c r="Q246" s="602">
        <f t="shared" si="15"/>
        <v>190</v>
      </c>
      <c r="R246" s="648" t="str">
        <f t="shared" si="16"/>
        <v>Bollnäs</v>
      </c>
      <c r="S246" s="648">
        <f t="shared" si="17"/>
        <v>1052</v>
      </c>
      <c r="T246" s="647" t="str">
        <f t="shared" ca="1" si="18"/>
        <v>$Q$247</v>
      </c>
      <c r="U246" s="649">
        <v>26883</v>
      </c>
      <c r="V246" s="647">
        <f t="shared" si="19"/>
        <v>28280916</v>
      </c>
    </row>
    <row r="247" spans="1:22" x14ac:dyDescent="0.2">
      <c r="A247" s="595" t="s">
        <v>1161</v>
      </c>
      <c r="B247" s="596" t="s">
        <v>905</v>
      </c>
      <c r="C247" s="439" t="s">
        <v>609</v>
      </c>
      <c r="D247" s="439" t="s">
        <v>609</v>
      </c>
      <c r="E247" s="628">
        <v>7441</v>
      </c>
      <c r="F247" s="628">
        <v>10224</v>
      </c>
      <c r="G247" s="628">
        <v>3705</v>
      </c>
      <c r="H247" s="628">
        <v>4307</v>
      </c>
      <c r="I247" s="628">
        <v>102</v>
      </c>
      <c r="J247" s="628">
        <v>10186</v>
      </c>
      <c r="K247" s="628">
        <v>1</v>
      </c>
      <c r="L247" s="628">
        <v>257</v>
      </c>
      <c r="M247" s="628">
        <v>-389</v>
      </c>
      <c r="N247" s="628">
        <v>697</v>
      </c>
      <c r="O247" s="628">
        <v>36531</v>
      </c>
      <c r="P247" s="640">
        <v>-1119</v>
      </c>
      <c r="Q247" s="602">
        <f t="shared" si="15"/>
        <v>46</v>
      </c>
      <c r="R247" s="648" t="str">
        <f t="shared" si="16"/>
        <v>Gävle</v>
      </c>
      <c r="S247" s="648">
        <f t="shared" si="17"/>
        <v>-1119</v>
      </c>
      <c r="T247" s="647" t="str">
        <f t="shared" ca="1" si="18"/>
        <v>$Q$248</v>
      </c>
      <c r="U247" s="649">
        <v>99640</v>
      </c>
      <c r="V247" s="647">
        <f t="shared" si="19"/>
        <v>-111497160</v>
      </c>
    </row>
    <row r="248" spans="1:22" x14ac:dyDescent="0.2">
      <c r="A248" s="595" t="s">
        <v>1161</v>
      </c>
      <c r="B248" s="596" t="s">
        <v>921</v>
      </c>
      <c r="C248" s="439" t="s">
        <v>610</v>
      </c>
      <c r="D248" s="439" t="s">
        <v>610</v>
      </c>
      <c r="E248" s="628">
        <v>5842</v>
      </c>
      <c r="F248" s="628">
        <v>9196</v>
      </c>
      <c r="G248" s="628">
        <v>5408</v>
      </c>
      <c r="H248" s="628">
        <v>4487</v>
      </c>
      <c r="I248" s="628">
        <v>0</v>
      </c>
      <c r="J248" s="628">
        <v>14866</v>
      </c>
      <c r="K248" s="628">
        <v>675</v>
      </c>
      <c r="L248" s="628">
        <v>219</v>
      </c>
      <c r="M248" s="628">
        <v>-389</v>
      </c>
      <c r="N248" s="628">
        <v>697</v>
      </c>
      <c r="O248" s="628">
        <v>41001</v>
      </c>
      <c r="P248" s="640">
        <v>3351</v>
      </c>
      <c r="Q248" s="602">
        <f t="shared" si="15"/>
        <v>256</v>
      </c>
      <c r="R248" s="648" t="str">
        <f t="shared" si="16"/>
        <v>Hofors</v>
      </c>
      <c r="S248" s="648">
        <f t="shared" si="17"/>
        <v>3351</v>
      </c>
      <c r="T248" s="647" t="str">
        <f t="shared" ca="1" si="18"/>
        <v>$Q$249</v>
      </c>
      <c r="U248" s="649">
        <v>9534</v>
      </c>
      <c r="V248" s="647">
        <f t="shared" si="19"/>
        <v>31948434</v>
      </c>
    </row>
    <row r="249" spans="1:22" x14ac:dyDescent="0.2">
      <c r="A249" s="595" t="s">
        <v>1161</v>
      </c>
      <c r="B249" s="596" t="s">
        <v>923</v>
      </c>
      <c r="C249" s="439" t="s">
        <v>611</v>
      </c>
      <c r="D249" s="439" t="s">
        <v>611</v>
      </c>
      <c r="E249" s="628">
        <v>6436</v>
      </c>
      <c r="F249" s="628">
        <v>10459</v>
      </c>
      <c r="G249" s="628">
        <v>3809</v>
      </c>
      <c r="H249" s="628">
        <v>3614</v>
      </c>
      <c r="I249" s="628">
        <v>14</v>
      </c>
      <c r="J249" s="628">
        <v>12830</v>
      </c>
      <c r="K249" s="628">
        <v>3</v>
      </c>
      <c r="L249" s="628">
        <v>219</v>
      </c>
      <c r="M249" s="628">
        <v>-389</v>
      </c>
      <c r="N249" s="628">
        <v>697</v>
      </c>
      <c r="O249" s="628">
        <v>37692</v>
      </c>
      <c r="P249" s="640">
        <v>42</v>
      </c>
      <c r="Q249" s="602">
        <f t="shared" si="15"/>
        <v>122</v>
      </c>
      <c r="R249" s="648" t="str">
        <f t="shared" si="16"/>
        <v>Hudiksvall</v>
      </c>
      <c r="S249" s="648">
        <f t="shared" si="17"/>
        <v>42</v>
      </c>
      <c r="T249" s="647" t="str">
        <f t="shared" ca="1" si="18"/>
        <v>$Q$250</v>
      </c>
      <c r="U249" s="649">
        <v>37275</v>
      </c>
      <c r="V249" s="647">
        <f t="shared" si="19"/>
        <v>1565550</v>
      </c>
    </row>
    <row r="250" spans="1:22" x14ac:dyDescent="0.2">
      <c r="A250" s="595" t="s">
        <v>1161</v>
      </c>
      <c r="B250" s="596" t="s">
        <v>975</v>
      </c>
      <c r="C250" s="439" t="s">
        <v>612</v>
      </c>
      <c r="D250" s="439" t="s">
        <v>612</v>
      </c>
      <c r="E250" s="628">
        <v>5659</v>
      </c>
      <c r="F250" s="628">
        <v>10694</v>
      </c>
      <c r="G250" s="628">
        <v>4277</v>
      </c>
      <c r="H250" s="628">
        <v>3268</v>
      </c>
      <c r="I250" s="628">
        <v>0</v>
      </c>
      <c r="J250" s="628">
        <v>14944</v>
      </c>
      <c r="K250" s="628">
        <v>0</v>
      </c>
      <c r="L250" s="628">
        <v>839</v>
      </c>
      <c r="M250" s="628">
        <v>-389</v>
      </c>
      <c r="N250" s="628">
        <v>697</v>
      </c>
      <c r="O250" s="628">
        <v>39989</v>
      </c>
      <c r="P250" s="640">
        <v>2339</v>
      </c>
      <c r="Q250" s="602">
        <f t="shared" si="15"/>
        <v>231</v>
      </c>
      <c r="R250" s="648" t="str">
        <f t="shared" si="16"/>
        <v>Ljusdal</v>
      </c>
      <c r="S250" s="648">
        <f t="shared" si="17"/>
        <v>2339</v>
      </c>
      <c r="T250" s="647" t="str">
        <f t="shared" ca="1" si="18"/>
        <v>$Q$251</v>
      </c>
      <c r="U250" s="649">
        <v>19031</v>
      </c>
      <c r="V250" s="647">
        <f t="shared" si="19"/>
        <v>44513509</v>
      </c>
    </row>
    <row r="251" spans="1:22" x14ac:dyDescent="0.2">
      <c r="A251" s="595" t="s">
        <v>1161</v>
      </c>
      <c r="B251" s="596" t="s">
        <v>1002</v>
      </c>
      <c r="C251" s="439" t="s">
        <v>613</v>
      </c>
      <c r="D251" s="439" t="s">
        <v>613</v>
      </c>
      <c r="E251" s="628">
        <v>6377</v>
      </c>
      <c r="F251" s="628">
        <v>10802</v>
      </c>
      <c r="G251" s="628">
        <v>4051</v>
      </c>
      <c r="H251" s="628">
        <v>2903</v>
      </c>
      <c r="I251" s="628">
        <v>0</v>
      </c>
      <c r="J251" s="628">
        <v>13542</v>
      </c>
      <c r="K251" s="628">
        <v>233</v>
      </c>
      <c r="L251" s="628">
        <v>816</v>
      </c>
      <c r="M251" s="628">
        <v>-389</v>
      </c>
      <c r="N251" s="628">
        <v>697</v>
      </c>
      <c r="O251" s="628">
        <v>39032</v>
      </c>
      <c r="P251" s="640">
        <v>1382</v>
      </c>
      <c r="Q251" s="602">
        <f t="shared" si="15"/>
        <v>204</v>
      </c>
      <c r="R251" s="648" t="str">
        <f t="shared" si="16"/>
        <v>Nordanstig</v>
      </c>
      <c r="S251" s="648">
        <f t="shared" si="17"/>
        <v>1382</v>
      </c>
      <c r="T251" s="647" t="str">
        <f t="shared" ca="1" si="18"/>
        <v>$Q$252</v>
      </c>
      <c r="U251" s="649">
        <v>9526</v>
      </c>
      <c r="V251" s="647">
        <f t="shared" si="19"/>
        <v>13164932</v>
      </c>
    </row>
    <row r="252" spans="1:22" x14ac:dyDescent="0.2">
      <c r="A252" s="595" t="s">
        <v>1161</v>
      </c>
      <c r="B252" s="596" t="s">
        <v>1012</v>
      </c>
      <c r="C252" s="439" t="s">
        <v>614</v>
      </c>
      <c r="D252" s="439" t="s">
        <v>614</v>
      </c>
      <c r="E252" s="628">
        <v>5310</v>
      </c>
      <c r="F252" s="628">
        <v>8672</v>
      </c>
      <c r="G252" s="628">
        <v>4120</v>
      </c>
      <c r="H252" s="628">
        <v>3503</v>
      </c>
      <c r="I252" s="628">
        <v>0</v>
      </c>
      <c r="J252" s="628">
        <v>14216</v>
      </c>
      <c r="K252" s="628">
        <v>335</v>
      </c>
      <c r="L252" s="628">
        <v>1869</v>
      </c>
      <c r="M252" s="628">
        <v>-389</v>
      </c>
      <c r="N252" s="628">
        <v>697</v>
      </c>
      <c r="O252" s="628">
        <v>38333</v>
      </c>
      <c r="P252" s="640">
        <v>683</v>
      </c>
      <c r="Q252" s="602">
        <f t="shared" si="15"/>
        <v>170</v>
      </c>
      <c r="R252" s="648" t="str">
        <f t="shared" si="16"/>
        <v>Ockelbo</v>
      </c>
      <c r="S252" s="648">
        <f t="shared" si="17"/>
        <v>683</v>
      </c>
      <c r="T252" s="647" t="str">
        <f t="shared" ca="1" si="18"/>
        <v>$Q$253</v>
      </c>
      <c r="U252" s="649">
        <v>5849</v>
      </c>
      <c r="V252" s="647">
        <f t="shared" si="19"/>
        <v>3994867</v>
      </c>
    </row>
    <row r="253" spans="1:22" x14ac:dyDescent="0.2">
      <c r="A253" s="595" t="s">
        <v>1161</v>
      </c>
      <c r="B253" s="596" t="s">
        <v>1018</v>
      </c>
      <c r="C253" s="439" t="s">
        <v>615</v>
      </c>
      <c r="D253" s="439" t="s">
        <v>615</v>
      </c>
      <c r="E253" s="628">
        <v>5747</v>
      </c>
      <c r="F253" s="628">
        <v>9769</v>
      </c>
      <c r="G253" s="628">
        <v>4268</v>
      </c>
      <c r="H253" s="628">
        <v>3203</v>
      </c>
      <c r="I253" s="628">
        <v>0</v>
      </c>
      <c r="J253" s="628">
        <v>14154</v>
      </c>
      <c r="K253" s="628">
        <v>177</v>
      </c>
      <c r="L253" s="628">
        <v>839</v>
      </c>
      <c r="M253" s="628">
        <v>-389</v>
      </c>
      <c r="N253" s="628">
        <v>697</v>
      </c>
      <c r="O253" s="628">
        <v>38465</v>
      </c>
      <c r="P253" s="640">
        <v>815</v>
      </c>
      <c r="Q253" s="602">
        <f t="shared" si="15"/>
        <v>176</v>
      </c>
      <c r="R253" s="648" t="str">
        <f t="shared" si="16"/>
        <v>Ovanåker</v>
      </c>
      <c r="S253" s="648">
        <f t="shared" si="17"/>
        <v>815</v>
      </c>
      <c r="T253" s="647" t="str">
        <f t="shared" ca="1" si="18"/>
        <v>$Q$254</v>
      </c>
      <c r="U253" s="649">
        <v>11613</v>
      </c>
      <c r="V253" s="647">
        <f t="shared" si="19"/>
        <v>9464595</v>
      </c>
    </row>
    <row r="254" spans="1:22" x14ac:dyDescent="0.2">
      <c r="A254" s="595" t="s">
        <v>1161</v>
      </c>
      <c r="B254" s="596" t="s">
        <v>1030</v>
      </c>
      <c r="C254" s="439" t="s">
        <v>616</v>
      </c>
      <c r="D254" s="439" t="s">
        <v>616</v>
      </c>
      <c r="E254" s="628">
        <v>6460</v>
      </c>
      <c r="F254" s="628">
        <v>10353</v>
      </c>
      <c r="G254" s="628">
        <v>4363</v>
      </c>
      <c r="H254" s="628">
        <v>4298</v>
      </c>
      <c r="I254" s="628">
        <v>98</v>
      </c>
      <c r="J254" s="628">
        <v>11842</v>
      </c>
      <c r="K254" s="628">
        <v>15</v>
      </c>
      <c r="L254" s="628">
        <v>195</v>
      </c>
      <c r="M254" s="628">
        <v>-389</v>
      </c>
      <c r="N254" s="628">
        <v>697</v>
      </c>
      <c r="O254" s="628">
        <v>37932</v>
      </c>
      <c r="P254" s="640">
        <v>282</v>
      </c>
      <c r="Q254" s="602">
        <f t="shared" si="15"/>
        <v>142</v>
      </c>
      <c r="R254" s="648" t="str">
        <f t="shared" si="16"/>
        <v>Sandviken</v>
      </c>
      <c r="S254" s="648">
        <f t="shared" si="17"/>
        <v>282</v>
      </c>
      <c r="T254" s="647" t="str">
        <f t="shared" ca="1" si="18"/>
        <v>$Q$255</v>
      </c>
      <c r="U254" s="649">
        <v>38725</v>
      </c>
      <c r="V254" s="647">
        <f t="shared" si="19"/>
        <v>10920450</v>
      </c>
    </row>
    <row r="255" spans="1:22" x14ac:dyDescent="0.2">
      <c r="A255" s="595" t="s">
        <v>1161</v>
      </c>
      <c r="B255" s="596" t="s">
        <v>1063</v>
      </c>
      <c r="C255" s="439" t="s">
        <v>617</v>
      </c>
      <c r="D255" s="439" t="s">
        <v>617</v>
      </c>
      <c r="E255" s="628">
        <v>6067</v>
      </c>
      <c r="F255" s="628">
        <v>9370</v>
      </c>
      <c r="G255" s="628">
        <v>3841</v>
      </c>
      <c r="H255" s="628">
        <v>3590</v>
      </c>
      <c r="I255" s="628">
        <v>49</v>
      </c>
      <c r="J255" s="628">
        <v>14059</v>
      </c>
      <c r="K255" s="628">
        <v>195</v>
      </c>
      <c r="L255" s="628">
        <v>219</v>
      </c>
      <c r="M255" s="628">
        <v>-389</v>
      </c>
      <c r="N255" s="628">
        <v>697</v>
      </c>
      <c r="O255" s="628">
        <v>37698</v>
      </c>
      <c r="P255" s="640">
        <v>48</v>
      </c>
      <c r="Q255" s="602">
        <f t="shared" si="15"/>
        <v>123</v>
      </c>
      <c r="R255" s="648" t="str">
        <f t="shared" si="16"/>
        <v>Söderhamn</v>
      </c>
      <c r="S255" s="648">
        <f t="shared" si="17"/>
        <v>48</v>
      </c>
      <c r="T255" s="647" t="str">
        <f t="shared" ca="1" si="18"/>
        <v>$Q$256</v>
      </c>
      <c r="U255" s="649">
        <v>25879</v>
      </c>
      <c r="V255" s="647">
        <f t="shared" si="19"/>
        <v>1242192</v>
      </c>
    </row>
    <row r="256" spans="1:22" ht="25.5" x14ac:dyDescent="0.2">
      <c r="A256" s="595" t="s">
        <v>1162</v>
      </c>
      <c r="B256" s="596" t="s">
        <v>929</v>
      </c>
      <c r="C256" s="597" t="s">
        <v>619</v>
      </c>
      <c r="D256" s="598" t="s">
        <v>720</v>
      </c>
      <c r="E256" s="628">
        <v>6367</v>
      </c>
      <c r="F256" s="628">
        <v>10120</v>
      </c>
      <c r="G256" s="628">
        <v>3757</v>
      </c>
      <c r="H256" s="628">
        <v>3526</v>
      </c>
      <c r="I256" s="628">
        <v>0</v>
      </c>
      <c r="J256" s="628">
        <v>12945</v>
      </c>
      <c r="K256" s="628">
        <v>0</v>
      </c>
      <c r="L256" s="628">
        <v>271</v>
      </c>
      <c r="M256" s="628">
        <v>-389</v>
      </c>
      <c r="N256" s="628">
        <v>467</v>
      </c>
      <c r="O256" s="628">
        <v>37064</v>
      </c>
      <c r="P256" s="640">
        <v>-586</v>
      </c>
      <c r="Q256" s="602">
        <f t="shared" si="15"/>
        <v>79</v>
      </c>
      <c r="R256" s="648" t="str">
        <f t="shared" si="16"/>
        <v>Härnösand</v>
      </c>
      <c r="S256" s="648">
        <f t="shared" si="17"/>
        <v>-586</v>
      </c>
      <c r="T256" s="647" t="str">
        <f t="shared" ca="1" si="18"/>
        <v>$Q$257</v>
      </c>
      <c r="U256" s="649">
        <v>25135</v>
      </c>
      <c r="V256" s="647">
        <f t="shared" si="19"/>
        <v>-14729110</v>
      </c>
    </row>
    <row r="257" spans="1:22" x14ac:dyDescent="0.2">
      <c r="A257" s="595" t="s">
        <v>1162</v>
      </c>
      <c r="B257" s="596" t="s">
        <v>952</v>
      </c>
      <c r="C257" s="439" t="s">
        <v>620</v>
      </c>
      <c r="D257" s="439" t="s">
        <v>620</v>
      </c>
      <c r="E257" s="628">
        <v>4908</v>
      </c>
      <c r="F257" s="628">
        <v>9223</v>
      </c>
      <c r="G257" s="628">
        <v>4040</v>
      </c>
      <c r="H257" s="628">
        <v>3340</v>
      </c>
      <c r="I257" s="628">
        <v>0</v>
      </c>
      <c r="J257" s="628">
        <v>15732</v>
      </c>
      <c r="K257" s="628">
        <v>775</v>
      </c>
      <c r="L257" s="628">
        <v>464</v>
      </c>
      <c r="M257" s="628">
        <v>-389</v>
      </c>
      <c r="N257" s="628">
        <v>356</v>
      </c>
      <c r="O257" s="628">
        <v>38449</v>
      </c>
      <c r="P257" s="640">
        <v>799</v>
      </c>
      <c r="Q257" s="602">
        <f t="shared" si="15"/>
        <v>174</v>
      </c>
      <c r="R257" s="648" t="str">
        <f t="shared" si="16"/>
        <v>Kramfors</v>
      </c>
      <c r="S257" s="648">
        <f t="shared" si="17"/>
        <v>799</v>
      </c>
      <c r="T257" s="647" t="str">
        <f t="shared" ca="1" si="18"/>
        <v>$Q$258</v>
      </c>
      <c r="U257" s="649">
        <v>18553</v>
      </c>
      <c r="V257" s="647">
        <f t="shared" si="19"/>
        <v>14823847</v>
      </c>
    </row>
    <row r="258" spans="1:22" x14ac:dyDescent="0.2">
      <c r="A258" s="595" t="s">
        <v>1162</v>
      </c>
      <c r="B258" s="596" t="s">
        <v>1040</v>
      </c>
      <c r="C258" s="439" t="s">
        <v>621</v>
      </c>
      <c r="D258" s="439" t="s">
        <v>621</v>
      </c>
      <c r="E258" s="628">
        <v>5885</v>
      </c>
      <c r="F258" s="628">
        <v>9789</v>
      </c>
      <c r="G258" s="628">
        <v>4119</v>
      </c>
      <c r="H258" s="628">
        <v>3307</v>
      </c>
      <c r="I258" s="628">
        <v>0</v>
      </c>
      <c r="J258" s="628">
        <v>16153</v>
      </c>
      <c r="K258" s="628">
        <v>433</v>
      </c>
      <c r="L258" s="628">
        <v>915</v>
      </c>
      <c r="M258" s="628">
        <v>-389</v>
      </c>
      <c r="N258" s="628">
        <v>524</v>
      </c>
      <c r="O258" s="628">
        <v>40736</v>
      </c>
      <c r="P258" s="640">
        <v>3086</v>
      </c>
      <c r="Q258" s="602">
        <f t="shared" si="15"/>
        <v>252</v>
      </c>
      <c r="R258" s="648" t="str">
        <f t="shared" si="16"/>
        <v>Sollefteå</v>
      </c>
      <c r="S258" s="648">
        <f t="shared" si="17"/>
        <v>3086</v>
      </c>
      <c r="T258" s="647" t="str">
        <f t="shared" ca="1" si="18"/>
        <v>$Q$259</v>
      </c>
      <c r="U258" s="649">
        <v>19800</v>
      </c>
      <c r="V258" s="647">
        <f t="shared" si="19"/>
        <v>61102800</v>
      </c>
    </row>
    <row r="259" spans="1:22" x14ac:dyDescent="0.2">
      <c r="A259" s="595" t="s">
        <v>1162</v>
      </c>
      <c r="B259" s="596" t="s">
        <v>1054</v>
      </c>
      <c r="C259" s="439" t="s">
        <v>622</v>
      </c>
      <c r="D259" s="439" t="s">
        <v>622</v>
      </c>
      <c r="E259" s="628">
        <v>7183</v>
      </c>
      <c r="F259" s="628">
        <v>10640</v>
      </c>
      <c r="G259" s="628">
        <v>3562</v>
      </c>
      <c r="H259" s="628">
        <v>4114</v>
      </c>
      <c r="I259" s="628">
        <v>0</v>
      </c>
      <c r="J259" s="628">
        <v>10742</v>
      </c>
      <c r="K259" s="628">
        <v>0</v>
      </c>
      <c r="L259" s="628">
        <v>333</v>
      </c>
      <c r="M259" s="628">
        <v>-389</v>
      </c>
      <c r="N259" s="628">
        <v>546</v>
      </c>
      <c r="O259" s="628">
        <v>36731</v>
      </c>
      <c r="P259" s="640">
        <v>-919</v>
      </c>
      <c r="Q259" s="602">
        <f t="shared" si="15"/>
        <v>50</v>
      </c>
      <c r="R259" s="648" t="str">
        <f t="shared" si="16"/>
        <v>Sundsvall</v>
      </c>
      <c r="S259" s="648">
        <f t="shared" si="17"/>
        <v>-919</v>
      </c>
      <c r="T259" s="647" t="str">
        <f t="shared" ca="1" si="18"/>
        <v>$Q$260</v>
      </c>
      <c r="U259" s="649">
        <v>98226</v>
      </c>
      <c r="V259" s="647">
        <f t="shared" si="19"/>
        <v>-90269694</v>
      </c>
    </row>
    <row r="260" spans="1:22" x14ac:dyDescent="0.2">
      <c r="A260" s="595" t="s">
        <v>1162</v>
      </c>
      <c r="B260" s="596" t="s">
        <v>1071</v>
      </c>
      <c r="C260" s="439" t="s">
        <v>623</v>
      </c>
      <c r="D260" s="439" t="s">
        <v>623</v>
      </c>
      <c r="E260" s="628">
        <v>7071</v>
      </c>
      <c r="F260" s="628">
        <v>11254</v>
      </c>
      <c r="G260" s="628">
        <v>4422</v>
      </c>
      <c r="H260" s="628">
        <v>3682</v>
      </c>
      <c r="I260" s="628">
        <v>0</v>
      </c>
      <c r="J260" s="628">
        <v>10915</v>
      </c>
      <c r="K260" s="628">
        <v>0</v>
      </c>
      <c r="L260" s="628">
        <v>271</v>
      </c>
      <c r="M260" s="628">
        <v>-389</v>
      </c>
      <c r="N260" s="628">
        <v>386</v>
      </c>
      <c r="O260" s="628">
        <v>37612</v>
      </c>
      <c r="P260" s="640">
        <v>-38</v>
      </c>
      <c r="Q260" s="602">
        <f t="shared" si="15"/>
        <v>116</v>
      </c>
      <c r="R260" s="648" t="str">
        <f t="shared" si="16"/>
        <v>Timrå</v>
      </c>
      <c r="S260" s="648">
        <f t="shared" si="17"/>
        <v>-38</v>
      </c>
      <c r="T260" s="647" t="str">
        <f t="shared" ca="1" si="18"/>
        <v>$Q$261</v>
      </c>
      <c r="U260" s="649">
        <v>17973</v>
      </c>
      <c r="V260" s="647">
        <f t="shared" si="19"/>
        <v>-682974</v>
      </c>
    </row>
    <row r="261" spans="1:22" x14ac:dyDescent="0.2">
      <c r="A261" s="595" t="s">
        <v>1162</v>
      </c>
      <c r="B261" s="596" t="s">
        <v>1117</v>
      </c>
      <c r="C261" s="439" t="s">
        <v>624</v>
      </c>
      <c r="D261" s="439" t="s">
        <v>624</v>
      </c>
      <c r="E261" s="628">
        <v>4835</v>
      </c>
      <c r="F261" s="628">
        <v>9794</v>
      </c>
      <c r="G261" s="628">
        <v>4568</v>
      </c>
      <c r="H261" s="628">
        <v>3388</v>
      </c>
      <c r="I261" s="628">
        <v>0</v>
      </c>
      <c r="J261" s="628">
        <v>16794</v>
      </c>
      <c r="K261" s="628">
        <v>1140</v>
      </c>
      <c r="L261" s="628">
        <v>1029</v>
      </c>
      <c r="M261" s="628">
        <v>-389</v>
      </c>
      <c r="N261" s="628">
        <v>419</v>
      </c>
      <c r="O261" s="628">
        <v>41578</v>
      </c>
      <c r="P261" s="640">
        <v>3928</v>
      </c>
      <c r="Q261" s="602">
        <f t="shared" si="15"/>
        <v>264</v>
      </c>
      <c r="R261" s="648" t="str">
        <f t="shared" si="16"/>
        <v>Ånge</v>
      </c>
      <c r="S261" s="648">
        <f t="shared" si="17"/>
        <v>3928</v>
      </c>
      <c r="T261" s="647" t="str">
        <f t="shared" ca="1" si="18"/>
        <v>$Q$262</v>
      </c>
      <c r="U261" s="649">
        <v>9464</v>
      </c>
      <c r="V261" s="647">
        <f t="shared" si="19"/>
        <v>37174592</v>
      </c>
    </row>
    <row r="262" spans="1:22" x14ac:dyDescent="0.2">
      <c r="A262" s="595" t="s">
        <v>1162</v>
      </c>
      <c r="B262" s="596" t="s">
        <v>1132</v>
      </c>
      <c r="C262" s="439" t="s">
        <v>625</v>
      </c>
      <c r="D262" s="439" t="s">
        <v>625</v>
      </c>
      <c r="E262" s="628">
        <v>7286</v>
      </c>
      <c r="F262" s="628">
        <v>10277</v>
      </c>
      <c r="G262" s="628">
        <v>4079</v>
      </c>
      <c r="H262" s="628">
        <v>2935</v>
      </c>
      <c r="I262" s="628">
        <v>1</v>
      </c>
      <c r="J262" s="628">
        <v>12775</v>
      </c>
      <c r="K262" s="628">
        <v>10</v>
      </c>
      <c r="L262" s="628">
        <v>954</v>
      </c>
      <c r="M262" s="628">
        <v>-389</v>
      </c>
      <c r="N262" s="628">
        <v>574</v>
      </c>
      <c r="O262" s="628">
        <v>38502</v>
      </c>
      <c r="P262" s="640">
        <v>852</v>
      </c>
      <c r="Q262" s="602">
        <f t="shared" si="15"/>
        <v>179</v>
      </c>
      <c r="R262" s="648" t="str">
        <f t="shared" si="16"/>
        <v>Örnsköldsvik</v>
      </c>
      <c r="S262" s="648">
        <f t="shared" si="17"/>
        <v>852</v>
      </c>
      <c r="T262" s="647" t="str">
        <f t="shared" ca="1" si="18"/>
        <v>$Q$263</v>
      </c>
      <c r="U262" s="649">
        <v>55915</v>
      </c>
      <c r="V262" s="647">
        <f t="shared" si="19"/>
        <v>47639580</v>
      </c>
    </row>
    <row r="263" spans="1:22" ht="25.5" x14ac:dyDescent="0.2">
      <c r="A263" s="595" t="s">
        <v>1163</v>
      </c>
      <c r="B263" s="596" t="s">
        <v>860</v>
      </c>
      <c r="C263" s="597" t="s">
        <v>627</v>
      </c>
      <c r="D263" s="598" t="s">
        <v>721</v>
      </c>
      <c r="E263" s="628">
        <v>5633</v>
      </c>
      <c r="F263" s="628">
        <v>11491</v>
      </c>
      <c r="G263" s="628">
        <v>4219</v>
      </c>
      <c r="H263" s="628">
        <v>2277</v>
      </c>
      <c r="I263" s="628">
        <v>3</v>
      </c>
      <c r="J263" s="628">
        <v>17908</v>
      </c>
      <c r="K263" s="628">
        <v>786</v>
      </c>
      <c r="L263" s="628">
        <v>2088</v>
      </c>
      <c r="M263" s="628">
        <v>-389</v>
      </c>
      <c r="N263" s="628">
        <v>891</v>
      </c>
      <c r="O263" s="628">
        <v>44907</v>
      </c>
      <c r="P263" s="640">
        <v>7257</v>
      </c>
      <c r="Q263" s="602">
        <f t="shared" si="15"/>
        <v>282</v>
      </c>
      <c r="R263" s="648" t="str">
        <f t="shared" si="16"/>
        <v>Berg</v>
      </c>
      <c r="S263" s="648">
        <f t="shared" si="17"/>
        <v>7257</v>
      </c>
      <c r="T263" s="647" t="str">
        <f t="shared" ca="1" si="18"/>
        <v>$Q$264</v>
      </c>
      <c r="U263" s="649">
        <v>7070</v>
      </c>
      <c r="V263" s="647">
        <f t="shared" si="19"/>
        <v>51306990</v>
      </c>
    </row>
    <row r="264" spans="1:22" x14ac:dyDescent="0.2">
      <c r="A264" s="595" t="s">
        <v>1163</v>
      </c>
      <c r="B264" s="596" t="s">
        <v>872</v>
      </c>
      <c r="C264" s="439" t="s">
        <v>628</v>
      </c>
      <c r="D264" s="439" t="s">
        <v>628</v>
      </c>
      <c r="E264" s="628">
        <v>4698</v>
      </c>
      <c r="F264" s="628">
        <v>11203</v>
      </c>
      <c r="G264" s="628">
        <v>5844</v>
      </c>
      <c r="H264" s="628">
        <v>3193</v>
      </c>
      <c r="I264" s="628">
        <v>0</v>
      </c>
      <c r="J264" s="628">
        <v>16620</v>
      </c>
      <c r="K264" s="628">
        <v>1093</v>
      </c>
      <c r="L264" s="628">
        <v>2065</v>
      </c>
      <c r="M264" s="628">
        <v>-389</v>
      </c>
      <c r="N264" s="628">
        <v>891</v>
      </c>
      <c r="O264" s="628">
        <v>45218</v>
      </c>
      <c r="P264" s="640">
        <v>7568</v>
      </c>
      <c r="Q264" s="602">
        <f t="shared" si="15"/>
        <v>284</v>
      </c>
      <c r="R264" s="648" t="str">
        <f t="shared" si="16"/>
        <v>Bräcke</v>
      </c>
      <c r="S264" s="648">
        <f t="shared" si="17"/>
        <v>7568</v>
      </c>
      <c r="T264" s="647" t="str">
        <f t="shared" ca="1" si="18"/>
        <v>$Q$265</v>
      </c>
      <c r="U264" s="649">
        <v>6432</v>
      </c>
      <c r="V264" s="647">
        <f t="shared" si="19"/>
        <v>48677376</v>
      </c>
    </row>
    <row r="265" spans="1:22" x14ac:dyDescent="0.2">
      <c r="A265" s="595" t="s">
        <v>1163</v>
      </c>
      <c r="B265" s="596" t="s">
        <v>928</v>
      </c>
      <c r="C265" s="439" t="s">
        <v>629</v>
      </c>
      <c r="D265" s="439" t="s">
        <v>629</v>
      </c>
      <c r="E265" s="628">
        <v>4997</v>
      </c>
      <c r="F265" s="628">
        <v>9762</v>
      </c>
      <c r="G265" s="628">
        <v>4308</v>
      </c>
      <c r="H265" s="628">
        <v>2265</v>
      </c>
      <c r="I265" s="628">
        <v>0</v>
      </c>
      <c r="J265" s="628">
        <v>18008</v>
      </c>
      <c r="K265" s="628">
        <v>467</v>
      </c>
      <c r="L265" s="628">
        <v>1382</v>
      </c>
      <c r="M265" s="628">
        <v>-389</v>
      </c>
      <c r="N265" s="628">
        <v>891</v>
      </c>
      <c r="O265" s="628">
        <v>41691</v>
      </c>
      <c r="P265" s="640">
        <v>4041</v>
      </c>
      <c r="Q265" s="602">
        <f t="shared" si="15"/>
        <v>266</v>
      </c>
      <c r="R265" s="648" t="str">
        <f t="shared" si="16"/>
        <v>Härjedalen</v>
      </c>
      <c r="S265" s="648">
        <f t="shared" si="17"/>
        <v>4041</v>
      </c>
      <c r="T265" s="647" t="str">
        <f t="shared" ca="1" si="18"/>
        <v>$Q$266</v>
      </c>
      <c r="U265" s="649">
        <v>10151</v>
      </c>
      <c r="V265" s="647">
        <f t="shared" si="19"/>
        <v>41020191</v>
      </c>
    </row>
    <row r="266" spans="1:22" x14ac:dyDescent="0.2">
      <c r="A266" s="595" t="s">
        <v>1163</v>
      </c>
      <c r="B266" s="596" t="s">
        <v>955</v>
      </c>
      <c r="C266" s="439" t="s">
        <v>630</v>
      </c>
      <c r="D266" s="439" t="s">
        <v>630</v>
      </c>
      <c r="E266" s="628">
        <v>8591</v>
      </c>
      <c r="F266" s="628">
        <v>13799</v>
      </c>
      <c r="G266" s="628">
        <v>4134</v>
      </c>
      <c r="H266" s="628">
        <v>2342</v>
      </c>
      <c r="I266" s="628">
        <v>0</v>
      </c>
      <c r="J266" s="628">
        <v>11116</v>
      </c>
      <c r="K266" s="628">
        <v>37</v>
      </c>
      <c r="L266" s="628">
        <v>921</v>
      </c>
      <c r="M266" s="628">
        <v>-389</v>
      </c>
      <c r="N266" s="628">
        <v>891</v>
      </c>
      <c r="O266" s="628">
        <v>41442</v>
      </c>
      <c r="P266" s="640">
        <v>3792</v>
      </c>
      <c r="Q266" s="602">
        <f t="shared" si="15"/>
        <v>263</v>
      </c>
      <c r="R266" s="648" t="str">
        <f t="shared" si="16"/>
        <v>Krokom</v>
      </c>
      <c r="S266" s="648">
        <f t="shared" si="17"/>
        <v>3792</v>
      </c>
      <c r="T266" s="647" t="str">
        <f t="shared" ca="1" si="18"/>
        <v>$Q$267</v>
      </c>
      <c r="U266" s="649">
        <v>14845</v>
      </c>
      <c r="V266" s="647">
        <f t="shared" si="19"/>
        <v>56292240</v>
      </c>
    </row>
    <row r="267" spans="1:22" x14ac:dyDescent="0.2">
      <c r="A267" s="595" t="s">
        <v>1163</v>
      </c>
      <c r="B267" s="596" t="s">
        <v>1024</v>
      </c>
      <c r="C267" s="439" t="s">
        <v>631</v>
      </c>
      <c r="D267" s="439" t="s">
        <v>631</v>
      </c>
      <c r="E267" s="628">
        <v>5543</v>
      </c>
      <c r="F267" s="628">
        <v>10054</v>
      </c>
      <c r="G267" s="628">
        <v>4348</v>
      </c>
      <c r="H267" s="628">
        <v>2905</v>
      </c>
      <c r="I267" s="628">
        <v>0</v>
      </c>
      <c r="J267" s="628">
        <v>19408</v>
      </c>
      <c r="K267" s="628">
        <v>687</v>
      </c>
      <c r="L267" s="628">
        <v>2349</v>
      </c>
      <c r="M267" s="628">
        <v>-389</v>
      </c>
      <c r="N267" s="628">
        <v>891</v>
      </c>
      <c r="O267" s="628">
        <v>45796</v>
      </c>
      <c r="P267" s="640">
        <v>8146</v>
      </c>
      <c r="Q267" s="602">
        <f t="shared" ref="Q267:Q299" si="20">RANK(P267,$P$10:$P$299,1)</f>
        <v>285</v>
      </c>
      <c r="R267" s="648" t="str">
        <f t="shared" ref="R267:R299" si="21">C267</f>
        <v>Ragunda</v>
      </c>
      <c r="S267" s="648">
        <f t="shared" ref="S267:S299" si="22">P267</f>
        <v>8146</v>
      </c>
      <c r="T267" s="647" t="str">
        <f t="shared" ref="T267:T299" ca="1" si="23">CELL("adress",Q268)</f>
        <v>$Q$268</v>
      </c>
      <c r="U267" s="649">
        <v>5404</v>
      </c>
      <c r="V267" s="647">
        <f t="shared" ref="V267:V299" si="24">U267*P267</f>
        <v>44020984</v>
      </c>
    </row>
    <row r="268" spans="1:22" x14ac:dyDescent="0.2">
      <c r="A268" s="595" t="s">
        <v>1163</v>
      </c>
      <c r="B268" s="596" t="s">
        <v>1052</v>
      </c>
      <c r="C268" s="439" t="s">
        <v>632</v>
      </c>
      <c r="D268" s="439" t="s">
        <v>632</v>
      </c>
      <c r="E268" s="628">
        <v>5525</v>
      </c>
      <c r="F268" s="628">
        <v>10102</v>
      </c>
      <c r="G268" s="628">
        <v>4515</v>
      </c>
      <c r="H268" s="628">
        <v>3119</v>
      </c>
      <c r="I268" s="628">
        <v>0</v>
      </c>
      <c r="J268" s="628">
        <v>18214</v>
      </c>
      <c r="K268" s="628">
        <v>957</v>
      </c>
      <c r="L268" s="628">
        <v>1035</v>
      </c>
      <c r="M268" s="628">
        <v>-389</v>
      </c>
      <c r="N268" s="628">
        <v>891</v>
      </c>
      <c r="O268" s="628">
        <v>43969</v>
      </c>
      <c r="P268" s="640">
        <v>6319</v>
      </c>
      <c r="Q268" s="602">
        <f t="shared" si="20"/>
        <v>277</v>
      </c>
      <c r="R268" s="648" t="str">
        <f t="shared" si="21"/>
        <v>Strömsund</v>
      </c>
      <c r="S268" s="648">
        <f t="shared" si="22"/>
        <v>6319</v>
      </c>
      <c r="T268" s="647" t="str">
        <f t="shared" ca="1" si="23"/>
        <v>$Q$269</v>
      </c>
      <c r="U268" s="649">
        <v>11752</v>
      </c>
      <c r="V268" s="647">
        <f t="shared" si="24"/>
        <v>74260888</v>
      </c>
    </row>
    <row r="269" spans="1:22" x14ac:dyDescent="0.2">
      <c r="A269" s="595" t="s">
        <v>1163</v>
      </c>
      <c r="B269" s="596" t="s">
        <v>1118</v>
      </c>
      <c r="C269" s="439" t="s">
        <v>633</v>
      </c>
      <c r="D269" s="439" t="s">
        <v>633</v>
      </c>
      <c r="E269" s="628">
        <v>6667</v>
      </c>
      <c r="F269" s="628">
        <v>11824</v>
      </c>
      <c r="G269" s="628">
        <v>4323</v>
      </c>
      <c r="H269" s="628">
        <v>2259</v>
      </c>
      <c r="I269" s="628">
        <v>10</v>
      </c>
      <c r="J269" s="628">
        <v>10589</v>
      </c>
      <c r="K269" s="628">
        <v>0</v>
      </c>
      <c r="L269" s="628">
        <v>1035</v>
      </c>
      <c r="M269" s="628">
        <v>-389</v>
      </c>
      <c r="N269" s="628">
        <v>891</v>
      </c>
      <c r="O269" s="628">
        <v>37209</v>
      </c>
      <c r="P269" s="640">
        <v>-441</v>
      </c>
      <c r="Q269" s="602">
        <f t="shared" si="20"/>
        <v>89</v>
      </c>
      <c r="R269" s="648" t="str">
        <f t="shared" si="21"/>
        <v>Åre</v>
      </c>
      <c r="S269" s="648">
        <f t="shared" si="22"/>
        <v>-441</v>
      </c>
      <c r="T269" s="647" t="str">
        <f t="shared" ca="1" si="23"/>
        <v>$Q$270</v>
      </c>
      <c r="U269" s="649">
        <v>10989</v>
      </c>
      <c r="V269" s="647">
        <f t="shared" si="24"/>
        <v>-4846149</v>
      </c>
    </row>
    <row r="270" spans="1:22" x14ac:dyDescent="0.2">
      <c r="A270" s="595" t="s">
        <v>1163</v>
      </c>
      <c r="B270" s="596" t="s">
        <v>1133</v>
      </c>
      <c r="C270" s="439" t="s">
        <v>634</v>
      </c>
      <c r="D270" s="439" t="s">
        <v>634</v>
      </c>
      <c r="E270" s="628">
        <v>7417</v>
      </c>
      <c r="F270" s="628">
        <v>9831</v>
      </c>
      <c r="G270" s="628">
        <v>3294</v>
      </c>
      <c r="H270" s="628">
        <v>3451</v>
      </c>
      <c r="I270" s="628">
        <v>0</v>
      </c>
      <c r="J270" s="628">
        <v>11194</v>
      </c>
      <c r="K270" s="628">
        <v>0</v>
      </c>
      <c r="L270" s="628">
        <v>339</v>
      </c>
      <c r="M270" s="628">
        <v>-389</v>
      </c>
      <c r="N270" s="628">
        <v>891</v>
      </c>
      <c r="O270" s="628">
        <v>36028</v>
      </c>
      <c r="P270" s="640">
        <v>-1622</v>
      </c>
      <c r="Q270" s="602">
        <f t="shared" si="20"/>
        <v>29</v>
      </c>
      <c r="R270" s="648" t="str">
        <f t="shared" si="21"/>
        <v>Östersund</v>
      </c>
      <c r="S270" s="648">
        <f t="shared" si="22"/>
        <v>-1622</v>
      </c>
      <c r="T270" s="647" t="str">
        <f t="shared" ca="1" si="23"/>
        <v>$Q$271</v>
      </c>
      <c r="U270" s="649">
        <v>61633</v>
      </c>
      <c r="V270" s="647">
        <f t="shared" si="24"/>
        <v>-99968726</v>
      </c>
    </row>
    <row r="271" spans="1:22" ht="25.5" x14ac:dyDescent="0.2">
      <c r="A271" s="595" t="s">
        <v>1164</v>
      </c>
      <c r="B271" s="596" t="s">
        <v>861</v>
      </c>
      <c r="C271" s="597" t="s">
        <v>636</v>
      </c>
      <c r="D271" s="598" t="s">
        <v>722</v>
      </c>
      <c r="E271" s="628">
        <v>5581</v>
      </c>
      <c r="F271" s="628">
        <v>11028</v>
      </c>
      <c r="G271" s="628">
        <v>4912</v>
      </c>
      <c r="H271" s="628">
        <v>3124</v>
      </c>
      <c r="I271" s="628">
        <v>0</v>
      </c>
      <c r="J271" s="628">
        <v>20346</v>
      </c>
      <c r="K271" s="628">
        <v>243</v>
      </c>
      <c r="L271" s="628">
        <v>2161</v>
      </c>
      <c r="M271" s="628">
        <v>-389</v>
      </c>
      <c r="N271" s="628">
        <v>655</v>
      </c>
      <c r="O271" s="628">
        <v>47661</v>
      </c>
      <c r="P271" s="640">
        <v>10011</v>
      </c>
      <c r="Q271" s="602">
        <f t="shared" si="20"/>
        <v>287</v>
      </c>
      <c r="R271" s="648" t="str">
        <f t="shared" si="21"/>
        <v>Bjurholm</v>
      </c>
      <c r="S271" s="648">
        <f t="shared" si="22"/>
        <v>10011</v>
      </c>
      <c r="T271" s="647" t="str">
        <f t="shared" ca="1" si="23"/>
        <v>$Q$272</v>
      </c>
      <c r="U271" s="649">
        <v>2455</v>
      </c>
      <c r="V271" s="647">
        <f t="shared" si="24"/>
        <v>24577005</v>
      </c>
    </row>
    <row r="272" spans="1:22" x14ac:dyDescent="0.2">
      <c r="A272" s="595" t="s">
        <v>1164</v>
      </c>
      <c r="B272" s="596" t="s">
        <v>878</v>
      </c>
      <c r="C272" s="439" t="s">
        <v>637</v>
      </c>
      <c r="D272" s="439" t="s">
        <v>637</v>
      </c>
      <c r="E272" s="628">
        <v>5886</v>
      </c>
      <c r="F272" s="628">
        <v>10438</v>
      </c>
      <c r="G272" s="628">
        <v>4243</v>
      </c>
      <c r="H272" s="628">
        <v>2454</v>
      </c>
      <c r="I272" s="628">
        <v>0</v>
      </c>
      <c r="J272" s="628">
        <v>21029</v>
      </c>
      <c r="K272" s="628">
        <v>1106</v>
      </c>
      <c r="L272" s="628">
        <v>2470</v>
      </c>
      <c r="M272" s="628">
        <v>-389</v>
      </c>
      <c r="N272" s="628">
        <v>891</v>
      </c>
      <c r="O272" s="628">
        <v>48128</v>
      </c>
      <c r="P272" s="640">
        <v>10478</v>
      </c>
      <c r="Q272" s="602">
        <f t="shared" si="20"/>
        <v>288</v>
      </c>
      <c r="R272" s="648" t="str">
        <f t="shared" si="21"/>
        <v>Dorotea</v>
      </c>
      <c r="S272" s="648">
        <f t="shared" si="22"/>
        <v>10478</v>
      </c>
      <c r="T272" s="647" t="str">
        <f t="shared" ca="1" si="23"/>
        <v>$Q$273</v>
      </c>
      <c r="U272" s="649">
        <v>2724</v>
      </c>
      <c r="V272" s="647">
        <f t="shared" si="24"/>
        <v>28542072</v>
      </c>
    </row>
    <row r="273" spans="1:22" x14ac:dyDescent="0.2">
      <c r="A273" s="595" t="s">
        <v>1164</v>
      </c>
      <c r="B273" s="596" t="s">
        <v>981</v>
      </c>
      <c r="C273" s="439" t="s">
        <v>638</v>
      </c>
      <c r="D273" s="439" t="s">
        <v>638</v>
      </c>
      <c r="E273" s="628">
        <v>6189</v>
      </c>
      <c r="F273" s="628">
        <v>10693</v>
      </c>
      <c r="G273" s="628">
        <v>4409</v>
      </c>
      <c r="H273" s="628">
        <v>3407</v>
      </c>
      <c r="I273" s="628">
        <v>0</v>
      </c>
      <c r="J273" s="628">
        <v>13916</v>
      </c>
      <c r="K273" s="628">
        <v>279</v>
      </c>
      <c r="L273" s="628">
        <v>1133</v>
      </c>
      <c r="M273" s="628">
        <v>-389</v>
      </c>
      <c r="N273" s="628">
        <v>462</v>
      </c>
      <c r="O273" s="628">
        <v>40099</v>
      </c>
      <c r="P273" s="640">
        <v>2449</v>
      </c>
      <c r="Q273" s="602">
        <f t="shared" si="20"/>
        <v>236</v>
      </c>
      <c r="R273" s="648" t="str">
        <f t="shared" si="21"/>
        <v>Lycksele</v>
      </c>
      <c r="S273" s="648">
        <f t="shared" si="22"/>
        <v>2449</v>
      </c>
      <c r="T273" s="647" t="str">
        <f t="shared" ca="1" si="23"/>
        <v>$Q$274</v>
      </c>
      <c r="U273" s="649">
        <v>12214</v>
      </c>
      <c r="V273" s="647">
        <f t="shared" si="24"/>
        <v>29912086</v>
      </c>
    </row>
    <row r="274" spans="1:22" x14ac:dyDescent="0.2">
      <c r="A274" s="595" t="s">
        <v>1164</v>
      </c>
      <c r="B274" s="596" t="s">
        <v>985</v>
      </c>
      <c r="C274" s="439" t="s">
        <v>639</v>
      </c>
      <c r="D274" s="439" t="s">
        <v>639</v>
      </c>
      <c r="E274" s="628">
        <v>6084</v>
      </c>
      <c r="F274" s="628">
        <v>10619</v>
      </c>
      <c r="G274" s="628">
        <v>4434</v>
      </c>
      <c r="H274" s="628">
        <v>2911</v>
      </c>
      <c r="I274" s="628">
        <v>0</v>
      </c>
      <c r="J274" s="628">
        <v>16105</v>
      </c>
      <c r="K274" s="628">
        <v>871</v>
      </c>
      <c r="L274" s="628">
        <v>2470</v>
      </c>
      <c r="M274" s="628">
        <v>-389</v>
      </c>
      <c r="N274" s="628">
        <v>985</v>
      </c>
      <c r="O274" s="628">
        <v>44090</v>
      </c>
      <c r="P274" s="640">
        <v>6440</v>
      </c>
      <c r="Q274" s="602">
        <f t="shared" si="20"/>
        <v>279</v>
      </c>
      <c r="R274" s="648" t="str">
        <f t="shared" si="21"/>
        <v>Malå</v>
      </c>
      <c r="S274" s="648">
        <f t="shared" si="22"/>
        <v>6440</v>
      </c>
      <c r="T274" s="647" t="str">
        <f t="shared" ca="1" si="23"/>
        <v>$Q$275</v>
      </c>
      <c r="U274" s="649">
        <v>3101</v>
      </c>
      <c r="V274" s="647">
        <f t="shared" si="24"/>
        <v>19970440</v>
      </c>
    </row>
    <row r="275" spans="1:22" x14ac:dyDescent="0.2">
      <c r="A275" s="595" t="s">
        <v>1164</v>
      </c>
      <c r="B275" s="596" t="s">
        <v>1003</v>
      </c>
      <c r="C275" s="439" t="s">
        <v>640</v>
      </c>
      <c r="D275" s="439" t="s">
        <v>640</v>
      </c>
      <c r="E275" s="628">
        <v>5738</v>
      </c>
      <c r="F275" s="628">
        <v>10539</v>
      </c>
      <c r="G275" s="628">
        <v>4737</v>
      </c>
      <c r="H275" s="628">
        <v>3200</v>
      </c>
      <c r="I275" s="628">
        <v>0</v>
      </c>
      <c r="J275" s="628">
        <v>14328</v>
      </c>
      <c r="K275" s="628">
        <v>390</v>
      </c>
      <c r="L275" s="628">
        <v>2115</v>
      </c>
      <c r="M275" s="628">
        <v>-389</v>
      </c>
      <c r="N275" s="628">
        <v>925</v>
      </c>
      <c r="O275" s="628">
        <v>41583</v>
      </c>
      <c r="P275" s="640">
        <v>3933</v>
      </c>
      <c r="Q275" s="602">
        <f t="shared" si="20"/>
        <v>265</v>
      </c>
      <c r="R275" s="648" t="str">
        <f t="shared" si="21"/>
        <v>Nordmaling</v>
      </c>
      <c r="S275" s="648">
        <f t="shared" si="22"/>
        <v>3933</v>
      </c>
      <c r="T275" s="647" t="str">
        <f t="shared" ca="1" si="23"/>
        <v>$Q$276</v>
      </c>
      <c r="U275" s="649">
        <v>7112</v>
      </c>
      <c r="V275" s="647">
        <f t="shared" si="24"/>
        <v>27971496</v>
      </c>
    </row>
    <row r="276" spans="1:22" x14ac:dyDescent="0.2">
      <c r="A276" s="595" t="s">
        <v>1164</v>
      </c>
      <c r="B276" s="596" t="s">
        <v>1006</v>
      </c>
      <c r="C276" s="439" t="s">
        <v>641</v>
      </c>
      <c r="D276" s="439" t="s">
        <v>641</v>
      </c>
      <c r="E276" s="628">
        <v>6296</v>
      </c>
      <c r="F276" s="628">
        <v>11124</v>
      </c>
      <c r="G276" s="628">
        <v>5578</v>
      </c>
      <c r="H276" s="628">
        <v>2601</v>
      </c>
      <c r="I276" s="628">
        <v>0</v>
      </c>
      <c r="J276" s="628">
        <v>15853</v>
      </c>
      <c r="K276" s="628">
        <v>482</v>
      </c>
      <c r="L276" s="628">
        <v>2470</v>
      </c>
      <c r="M276" s="628">
        <v>-389</v>
      </c>
      <c r="N276" s="628">
        <v>569</v>
      </c>
      <c r="O276" s="628">
        <v>44584</v>
      </c>
      <c r="P276" s="640">
        <v>6934</v>
      </c>
      <c r="Q276" s="602">
        <f t="shared" si="20"/>
        <v>281</v>
      </c>
      <c r="R276" s="648" t="str">
        <f t="shared" si="21"/>
        <v>Norsjö</v>
      </c>
      <c r="S276" s="648">
        <f t="shared" si="22"/>
        <v>6934</v>
      </c>
      <c r="T276" s="647" t="str">
        <f t="shared" ca="1" si="23"/>
        <v>$Q$277</v>
      </c>
      <c r="U276" s="649">
        <v>4119</v>
      </c>
      <c r="V276" s="647">
        <f t="shared" si="24"/>
        <v>28561146</v>
      </c>
    </row>
    <row r="277" spans="1:22" x14ac:dyDescent="0.2">
      <c r="A277" s="595" t="s">
        <v>1164</v>
      </c>
      <c r="B277" s="596" t="s">
        <v>1025</v>
      </c>
      <c r="C277" s="439" t="s">
        <v>642</v>
      </c>
      <c r="D277" s="439" t="s">
        <v>642</v>
      </c>
      <c r="E277" s="628">
        <v>6343</v>
      </c>
      <c r="F277" s="628">
        <v>11263</v>
      </c>
      <c r="G277" s="628">
        <v>4121</v>
      </c>
      <c r="H277" s="628">
        <v>2593</v>
      </c>
      <c r="I277" s="628">
        <v>0</v>
      </c>
      <c r="J277" s="628">
        <v>13995</v>
      </c>
      <c r="K277" s="628">
        <v>283</v>
      </c>
      <c r="L277" s="628">
        <v>2139</v>
      </c>
      <c r="M277" s="628">
        <v>-389</v>
      </c>
      <c r="N277" s="628">
        <v>587</v>
      </c>
      <c r="O277" s="628">
        <v>40935</v>
      </c>
      <c r="P277" s="640">
        <v>3285</v>
      </c>
      <c r="Q277" s="602">
        <f t="shared" si="20"/>
        <v>255</v>
      </c>
      <c r="R277" s="648" t="str">
        <f t="shared" si="21"/>
        <v>Robertsfors</v>
      </c>
      <c r="S277" s="648">
        <f t="shared" si="22"/>
        <v>3285</v>
      </c>
      <c r="T277" s="647" t="str">
        <f t="shared" ca="1" si="23"/>
        <v>$Q$278</v>
      </c>
      <c r="U277" s="649">
        <v>6798</v>
      </c>
      <c r="V277" s="647">
        <f t="shared" si="24"/>
        <v>22331430</v>
      </c>
    </row>
    <row r="278" spans="1:22" x14ac:dyDescent="0.2">
      <c r="A278" s="595" t="s">
        <v>1164</v>
      </c>
      <c r="B278" s="596" t="s">
        <v>1035</v>
      </c>
      <c r="C278" s="439" t="s">
        <v>643</v>
      </c>
      <c r="D278" s="439" t="s">
        <v>643</v>
      </c>
      <c r="E278" s="628">
        <v>6885</v>
      </c>
      <c r="F278" s="628">
        <v>10090</v>
      </c>
      <c r="G278" s="628">
        <v>4110</v>
      </c>
      <c r="H278" s="628">
        <v>3482</v>
      </c>
      <c r="I278" s="628">
        <v>0</v>
      </c>
      <c r="J278" s="628">
        <v>11887</v>
      </c>
      <c r="K278" s="628">
        <v>74</v>
      </c>
      <c r="L278" s="628">
        <v>608</v>
      </c>
      <c r="M278" s="628">
        <v>-389</v>
      </c>
      <c r="N278" s="628">
        <v>370</v>
      </c>
      <c r="O278" s="628">
        <v>37117</v>
      </c>
      <c r="P278" s="640">
        <v>-533</v>
      </c>
      <c r="Q278" s="602">
        <f t="shared" si="20"/>
        <v>82</v>
      </c>
      <c r="R278" s="648" t="str">
        <f t="shared" si="21"/>
        <v>Skellefteå</v>
      </c>
      <c r="S278" s="648">
        <f t="shared" si="22"/>
        <v>-533</v>
      </c>
      <c r="T278" s="647" t="str">
        <f t="shared" ca="1" si="23"/>
        <v>$Q$279</v>
      </c>
      <c r="U278" s="649">
        <v>72149</v>
      </c>
      <c r="V278" s="647">
        <f t="shared" si="24"/>
        <v>-38455417</v>
      </c>
    </row>
    <row r="279" spans="1:22" x14ac:dyDescent="0.2">
      <c r="A279" s="595" t="s">
        <v>1164</v>
      </c>
      <c r="B279" s="596" t="s">
        <v>1043</v>
      </c>
      <c r="C279" s="439" t="s">
        <v>644</v>
      </c>
      <c r="D279" s="439" t="s">
        <v>644</v>
      </c>
      <c r="E279" s="628">
        <v>5928</v>
      </c>
      <c r="F279" s="628">
        <v>11076</v>
      </c>
      <c r="G279" s="628">
        <v>6140</v>
      </c>
      <c r="H279" s="628">
        <v>2681</v>
      </c>
      <c r="I279" s="628">
        <v>0</v>
      </c>
      <c r="J279" s="628">
        <v>18509</v>
      </c>
      <c r="K279" s="628">
        <v>1411</v>
      </c>
      <c r="L279" s="628">
        <v>2493</v>
      </c>
      <c r="M279" s="628">
        <v>-389</v>
      </c>
      <c r="N279" s="628">
        <v>1404</v>
      </c>
      <c r="O279" s="628">
        <v>49253</v>
      </c>
      <c r="P279" s="640">
        <v>11603</v>
      </c>
      <c r="Q279" s="602">
        <f t="shared" si="20"/>
        <v>289</v>
      </c>
      <c r="R279" s="648" t="str">
        <f t="shared" si="21"/>
        <v>Sorsele</v>
      </c>
      <c r="S279" s="648">
        <f t="shared" si="22"/>
        <v>11603</v>
      </c>
      <c r="T279" s="647" t="str">
        <f t="shared" ca="1" si="23"/>
        <v>$Q$280</v>
      </c>
      <c r="U279" s="649">
        <v>2541</v>
      </c>
      <c r="V279" s="647">
        <f t="shared" si="24"/>
        <v>29483223</v>
      </c>
    </row>
    <row r="280" spans="1:22" x14ac:dyDescent="0.2">
      <c r="A280" s="595" t="s">
        <v>1164</v>
      </c>
      <c r="B280" s="596" t="s">
        <v>1049</v>
      </c>
      <c r="C280" s="439" t="s">
        <v>645</v>
      </c>
      <c r="D280" s="439" t="s">
        <v>645</v>
      </c>
      <c r="E280" s="628">
        <v>5328</v>
      </c>
      <c r="F280" s="628">
        <v>10148</v>
      </c>
      <c r="G280" s="628">
        <v>4951</v>
      </c>
      <c r="H280" s="628">
        <v>2436</v>
      </c>
      <c r="I280" s="628">
        <v>0</v>
      </c>
      <c r="J280" s="628">
        <v>16407</v>
      </c>
      <c r="K280" s="628">
        <v>769</v>
      </c>
      <c r="L280" s="628">
        <v>2470</v>
      </c>
      <c r="M280" s="628">
        <v>-389</v>
      </c>
      <c r="N280" s="628">
        <v>1201</v>
      </c>
      <c r="O280" s="628">
        <v>43321</v>
      </c>
      <c r="P280" s="640">
        <v>5671</v>
      </c>
      <c r="Q280" s="602">
        <f t="shared" si="20"/>
        <v>274</v>
      </c>
      <c r="R280" s="648" t="str">
        <f t="shared" si="21"/>
        <v>Storuman</v>
      </c>
      <c r="S280" s="648">
        <f t="shared" si="22"/>
        <v>5671</v>
      </c>
      <c r="T280" s="647" t="str">
        <f t="shared" ca="1" si="23"/>
        <v>$Q$281</v>
      </c>
      <c r="U280" s="649">
        <v>5906</v>
      </c>
      <c r="V280" s="647">
        <f t="shared" si="24"/>
        <v>33492926</v>
      </c>
    </row>
    <row r="281" spans="1:22" x14ac:dyDescent="0.2">
      <c r="A281" s="595" t="s">
        <v>1164</v>
      </c>
      <c r="B281" s="596" t="s">
        <v>1087</v>
      </c>
      <c r="C281" s="439" t="s">
        <v>646</v>
      </c>
      <c r="D281" s="439" t="s">
        <v>646</v>
      </c>
      <c r="E281" s="628">
        <v>7656</v>
      </c>
      <c r="F281" s="628">
        <v>9522</v>
      </c>
      <c r="G281" s="628">
        <v>3311</v>
      </c>
      <c r="H281" s="628">
        <v>3536</v>
      </c>
      <c r="I281" s="628">
        <v>0</v>
      </c>
      <c r="J281" s="628">
        <v>7809</v>
      </c>
      <c r="K281" s="628">
        <v>0</v>
      </c>
      <c r="L281" s="628">
        <v>413</v>
      </c>
      <c r="M281" s="628">
        <v>-389</v>
      </c>
      <c r="N281" s="628">
        <v>578</v>
      </c>
      <c r="O281" s="628">
        <v>32436</v>
      </c>
      <c r="P281" s="640">
        <v>-5214</v>
      </c>
      <c r="Q281" s="602">
        <f t="shared" si="20"/>
        <v>1</v>
      </c>
      <c r="R281" s="648" t="str">
        <f t="shared" si="21"/>
        <v>Umeå</v>
      </c>
      <c r="S281" s="648">
        <f t="shared" si="22"/>
        <v>-5214</v>
      </c>
      <c r="T281" s="647" t="str">
        <f t="shared" ca="1" si="23"/>
        <v>$Q$282</v>
      </c>
      <c r="U281" s="649">
        <v>122577</v>
      </c>
      <c r="V281" s="647">
        <f t="shared" si="24"/>
        <v>-639116478</v>
      </c>
    </row>
    <row r="282" spans="1:22" x14ac:dyDescent="0.2">
      <c r="A282" s="595" t="s">
        <v>1164</v>
      </c>
      <c r="B282" s="596" t="s">
        <v>1102</v>
      </c>
      <c r="C282" s="439" t="s">
        <v>647</v>
      </c>
      <c r="D282" s="439" t="s">
        <v>647</v>
      </c>
      <c r="E282" s="628">
        <v>5689</v>
      </c>
      <c r="F282" s="628">
        <v>12702</v>
      </c>
      <c r="G282" s="628">
        <v>5146</v>
      </c>
      <c r="H282" s="628">
        <v>2758</v>
      </c>
      <c r="I282" s="628">
        <v>0</v>
      </c>
      <c r="J282" s="628">
        <v>16653</v>
      </c>
      <c r="K282" s="628">
        <v>559</v>
      </c>
      <c r="L282" s="628">
        <v>2470</v>
      </c>
      <c r="M282" s="628">
        <v>-389</v>
      </c>
      <c r="N282" s="628">
        <v>1317</v>
      </c>
      <c r="O282" s="628">
        <v>46905</v>
      </c>
      <c r="P282" s="640">
        <v>9255</v>
      </c>
      <c r="Q282" s="602">
        <f t="shared" si="20"/>
        <v>286</v>
      </c>
      <c r="R282" s="648" t="str">
        <f t="shared" si="21"/>
        <v>Vilhelmina</v>
      </c>
      <c r="S282" s="648">
        <f t="shared" si="22"/>
        <v>9255</v>
      </c>
      <c r="T282" s="647" t="str">
        <f t="shared" ca="1" si="23"/>
        <v>$Q$283</v>
      </c>
      <c r="U282" s="649">
        <v>6739</v>
      </c>
      <c r="V282" s="647">
        <f t="shared" si="24"/>
        <v>62369445</v>
      </c>
    </row>
    <row r="283" spans="1:22" x14ac:dyDescent="0.2">
      <c r="A283" s="595" t="s">
        <v>1164</v>
      </c>
      <c r="B283" s="596" t="s">
        <v>1104</v>
      </c>
      <c r="C283" s="439" t="s">
        <v>648</v>
      </c>
      <c r="D283" s="439" t="s">
        <v>648</v>
      </c>
      <c r="E283" s="628">
        <v>6074</v>
      </c>
      <c r="F283" s="628">
        <v>10476</v>
      </c>
      <c r="G283" s="628">
        <v>4580</v>
      </c>
      <c r="H283" s="628">
        <v>2264</v>
      </c>
      <c r="I283" s="628">
        <v>0</v>
      </c>
      <c r="J283" s="628">
        <v>16677</v>
      </c>
      <c r="K283" s="628">
        <v>462</v>
      </c>
      <c r="L283" s="628">
        <v>2161</v>
      </c>
      <c r="M283" s="628">
        <v>-389</v>
      </c>
      <c r="N283" s="628">
        <v>1280</v>
      </c>
      <c r="O283" s="628">
        <v>43585</v>
      </c>
      <c r="P283" s="640">
        <v>5935</v>
      </c>
      <c r="Q283" s="602">
        <f t="shared" si="20"/>
        <v>275</v>
      </c>
      <c r="R283" s="648" t="str">
        <f t="shared" si="21"/>
        <v>Vindeln</v>
      </c>
      <c r="S283" s="648">
        <f t="shared" si="22"/>
        <v>5935</v>
      </c>
      <c r="T283" s="647" t="str">
        <f t="shared" ca="1" si="23"/>
        <v>$Q$284</v>
      </c>
      <c r="U283" s="649">
        <v>5408</v>
      </c>
      <c r="V283" s="647">
        <f t="shared" si="24"/>
        <v>32096480</v>
      </c>
    </row>
    <row r="284" spans="1:22" x14ac:dyDescent="0.2">
      <c r="A284" s="595" t="s">
        <v>1164</v>
      </c>
      <c r="B284" s="596" t="s">
        <v>1108</v>
      </c>
      <c r="C284" s="439" t="s">
        <v>649</v>
      </c>
      <c r="D284" s="439" t="s">
        <v>649</v>
      </c>
      <c r="E284" s="628">
        <v>8023</v>
      </c>
      <c r="F284" s="628">
        <v>11583</v>
      </c>
      <c r="G284" s="628">
        <v>5158</v>
      </c>
      <c r="H284" s="628">
        <v>2743</v>
      </c>
      <c r="I284" s="628">
        <v>0</v>
      </c>
      <c r="J284" s="628">
        <v>11249</v>
      </c>
      <c r="K284" s="628">
        <v>22</v>
      </c>
      <c r="L284" s="628">
        <v>397</v>
      </c>
      <c r="M284" s="628">
        <v>-389</v>
      </c>
      <c r="N284" s="628">
        <v>414</v>
      </c>
      <c r="O284" s="628">
        <v>39200</v>
      </c>
      <c r="P284" s="640">
        <v>1550</v>
      </c>
      <c r="Q284" s="602">
        <f t="shared" si="20"/>
        <v>210</v>
      </c>
      <c r="R284" s="648" t="str">
        <f t="shared" si="21"/>
        <v>Vännäs</v>
      </c>
      <c r="S284" s="648">
        <f t="shared" si="22"/>
        <v>1550</v>
      </c>
      <c r="T284" s="647" t="str">
        <f t="shared" ca="1" si="23"/>
        <v>$Q$285</v>
      </c>
      <c r="U284" s="649">
        <v>8685</v>
      </c>
      <c r="V284" s="647">
        <f t="shared" si="24"/>
        <v>13461750</v>
      </c>
    </row>
    <row r="285" spans="1:22" x14ac:dyDescent="0.2">
      <c r="A285" s="595" t="s">
        <v>1164</v>
      </c>
      <c r="B285" s="596" t="s">
        <v>1120</v>
      </c>
      <c r="C285" s="439" t="s">
        <v>650</v>
      </c>
      <c r="D285" s="439" t="s">
        <v>650</v>
      </c>
      <c r="E285" s="628">
        <v>4204</v>
      </c>
      <c r="F285" s="628">
        <v>10793</v>
      </c>
      <c r="G285" s="628">
        <v>6099</v>
      </c>
      <c r="H285" s="628">
        <v>2858</v>
      </c>
      <c r="I285" s="628">
        <v>0</v>
      </c>
      <c r="J285" s="628">
        <v>21160</v>
      </c>
      <c r="K285" s="628">
        <v>1391</v>
      </c>
      <c r="L285" s="628">
        <v>2533</v>
      </c>
      <c r="M285" s="628">
        <v>-389</v>
      </c>
      <c r="N285" s="628">
        <v>865</v>
      </c>
      <c r="O285" s="628">
        <v>49514</v>
      </c>
      <c r="P285" s="640">
        <v>11864</v>
      </c>
      <c r="Q285" s="602">
        <f t="shared" si="20"/>
        <v>290</v>
      </c>
      <c r="R285" s="648" t="str">
        <f t="shared" si="21"/>
        <v>Åsele</v>
      </c>
      <c r="S285" s="648">
        <f t="shared" si="22"/>
        <v>11864</v>
      </c>
      <c r="T285" s="647" t="str">
        <f t="shared" ca="1" si="23"/>
        <v>$Q$286</v>
      </c>
      <c r="U285" s="649">
        <v>2827</v>
      </c>
      <c r="V285" s="647">
        <f t="shared" si="24"/>
        <v>33539528</v>
      </c>
    </row>
    <row r="286" spans="1:22" ht="25.5" x14ac:dyDescent="0.2">
      <c r="A286" s="595" t="s">
        <v>1165</v>
      </c>
      <c r="B286" s="596" t="s">
        <v>854</v>
      </c>
      <c r="C286" s="597" t="s">
        <v>652</v>
      </c>
      <c r="D286" s="598" t="s">
        <v>723</v>
      </c>
      <c r="E286" s="628">
        <v>5413</v>
      </c>
      <c r="F286" s="628">
        <v>9371</v>
      </c>
      <c r="G286" s="628">
        <v>4541</v>
      </c>
      <c r="H286" s="628">
        <v>3116</v>
      </c>
      <c r="I286" s="628">
        <v>0</v>
      </c>
      <c r="J286" s="628">
        <v>17579</v>
      </c>
      <c r="K286" s="628">
        <v>901</v>
      </c>
      <c r="L286" s="628">
        <v>2428</v>
      </c>
      <c r="M286" s="628">
        <v>-389</v>
      </c>
      <c r="N286" s="628">
        <v>724</v>
      </c>
      <c r="O286" s="628">
        <v>43684</v>
      </c>
      <c r="P286" s="640">
        <v>6034</v>
      </c>
      <c r="Q286" s="602">
        <f t="shared" si="20"/>
        <v>276</v>
      </c>
      <c r="R286" s="648" t="str">
        <f t="shared" si="21"/>
        <v>Arjeplog</v>
      </c>
      <c r="S286" s="648">
        <f t="shared" si="22"/>
        <v>6034</v>
      </c>
      <c r="T286" s="647" t="str">
        <f t="shared" ca="1" si="23"/>
        <v>$Q$287</v>
      </c>
      <c r="U286" s="649">
        <v>2885</v>
      </c>
      <c r="V286" s="647">
        <f t="shared" si="24"/>
        <v>17408090</v>
      </c>
    </row>
    <row r="287" spans="1:22" x14ac:dyDescent="0.2">
      <c r="A287" s="595" t="s">
        <v>1165</v>
      </c>
      <c r="B287" s="596" t="s">
        <v>855</v>
      </c>
      <c r="C287" s="439" t="s">
        <v>653</v>
      </c>
      <c r="D287" s="439" t="s">
        <v>653</v>
      </c>
      <c r="E287" s="628">
        <v>6050</v>
      </c>
      <c r="F287" s="628">
        <v>9511</v>
      </c>
      <c r="G287" s="628">
        <v>4523</v>
      </c>
      <c r="H287" s="628">
        <v>3017</v>
      </c>
      <c r="I287" s="628">
        <v>0</v>
      </c>
      <c r="J287" s="628">
        <v>16106</v>
      </c>
      <c r="K287" s="628">
        <v>380</v>
      </c>
      <c r="L287" s="628">
        <v>2428</v>
      </c>
      <c r="M287" s="628">
        <v>-389</v>
      </c>
      <c r="N287" s="628">
        <v>513</v>
      </c>
      <c r="O287" s="628">
        <v>42139</v>
      </c>
      <c r="P287" s="640">
        <v>4489</v>
      </c>
      <c r="Q287" s="602">
        <f t="shared" si="20"/>
        <v>268</v>
      </c>
      <c r="R287" s="648" t="str">
        <f t="shared" si="21"/>
        <v>Arvidsjaur</v>
      </c>
      <c r="S287" s="648">
        <f t="shared" si="22"/>
        <v>4489</v>
      </c>
      <c r="T287" s="647" t="str">
        <f t="shared" ca="1" si="23"/>
        <v>$Q$288</v>
      </c>
      <c r="U287" s="649">
        <v>6442</v>
      </c>
      <c r="V287" s="647">
        <f t="shared" si="24"/>
        <v>28918138</v>
      </c>
    </row>
    <row r="288" spans="1:22" x14ac:dyDescent="0.2">
      <c r="A288" s="595" t="s">
        <v>1165</v>
      </c>
      <c r="B288" s="596" t="s">
        <v>863</v>
      </c>
      <c r="C288" s="439" t="s">
        <v>654</v>
      </c>
      <c r="D288" s="439" t="s">
        <v>654</v>
      </c>
      <c r="E288" s="628">
        <v>5772</v>
      </c>
      <c r="F288" s="628">
        <v>9687</v>
      </c>
      <c r="G288" s="628">
        <v>3930</v>
      </c>
      <c r="H288" s="628">
        <v>3099</v>
      </c>
      <c r="I288" s="628">
        <v>0</v>
      </c>
      <c r="J288" s="628">
        <v>12346</v>
      </c>
      <c r="K288" s="628">
        <v>91</v>
      </c>
      <c r="L288" s="628">
        <v>954</v>
      </c>
      <c r="M288" s="628">
        <v>-389</v>
      </c>
      <c r="N288" s="628">
        <v>900</v>
      </c>
      <c r="O288" s="628">
        <v>36390</v>
      </c>
      <c r="P288" s="640">
        <v>-1260</v>
      </c>
      <c r="Q288" s="602">
        <f t="shared" si="20"/>
        <v>43</v>
      </c>
      <c r="R288" s="648" t="str">
        <f t="shared" si="21"/>
        <v>Boden</v>
      </c>
      <c r="S288" s="648">
        <f t="shared" si="22"/>
        <v>-1260</v>
      </c>
      <c r="T288" s="647" t="str">
        <f t="shared" ca="1" si="23"/>
        <v>$Q$289</v>
      </c>
      <c r="U288" s="649">
        <v>27969</v>
      </c>
      <c r="V288" s="647">
        <f t="shared" si="24"/>
        <v>-35240940</v>
      </c>
    </row>
    <row r="289" spans="1:22" x14ac:dyDescent="0.2">
      <c r="A289" s="595" t="s">
        <v>1165</v>
      </c>
      <c r="B289" s="596" t="s">
        <v>904</v>
      </c>
      <c r="C289" s="439" t="s">
        <v>655</v>
      </c>
      <c r="D289" s="439" t="s">
        <v>655</v>
      </c>
      <c r="E289" s="628">
        <v>5632</v>
      </c>
      <c r="F289" s="628">
        <v>8782</v>
      </c>
      <c r="G289" s="628">
        <v>3524</v>
      </c>
      <c r="H289" s="628">
        <v>2723</v>
      </c>
      <c r="I289" s="628">
        <v>0</v>
      </c>
      <c r="J289" s="628">
        <v>13407</v>
      </c>
      <c r="K289" s="628">
        <v>493</v>
      </c>
      <c r="L289" s="628">
        <v>1113</v>
      </c>
      <c r="M289" s="628">
        <v>-389</v>
      </c>
      <c r="N289" s="628">
        <v>758</v>
      </c>
      <c r="O289" s="628">
        <v>36043</v>
      </c>
      <c r="P289" s="640">
        <v>-1607</v>
      </c>
      <c r="Q289" s="602">
        <f t="shared" si="20"/>
        <v>30</v>
      </c>
      <c r="R289" s="648" t="str">
        <f t="shared" si="21"/>
        <v>Gällivare</v>
      </c>
      <c r="S289" s="648">
        <f t="shared" si="22"/>
        <v>-1607</v>
      </c>
      <c r="T289" s="647" t="str">
        <f t="shared" ca="1" si="23"/>
        <v>$Q$290</v>
      </c>
      <c r="U289" s="649">
        <v>17949</v>
      </c>
      <c r="V289" s="647">
        <f t="shared" si="24"/>
        <v>-28844043</v>
      </c>
    </row>
    <row r="290" spans="1:22" x14ac:dyDescent="0.2">
      <c r="A290" s="595" t="s">
        <v>1165</v>
      </c>
      <c r="B290" s="596" t="s">
        <v>915</v>
      </c>
      <c r="C290" s="439" t="s">
        <v>656</v>
      </c>
      <c r="D290" s="439" t="s">
        <v>656</v>
      </c>
      <c r="E290" s="628">
        <v>6041</v>
      </c>
      <c r="F290" s="628">
        <v>10173</v>
      </c>
      <c r="G290" s="628">
        <v>4109</v>
      </c>
      <c r="H290" s="628">
        <v>3396</v>
      </c>
      <c r="I290" s="628">
        <v>0</v>
      </c>
      <c r="J290" s="628">
        <v>13260</v>
      </c>
      <c r="K290" s="628">
        <v>163</v>
      </c>
      <c r="L290" s="628">
        <v>617</v>
      </c>
      <c r="M290" s="628">
        <v>-389</v>
      </c>
      <c r="N290" s="628">
        <v>402</v>
      </c>
      <c r="O290" s="628">
        <v>37772</v>
      </c>
      <c r="P290" s="640">
        <v>122</v>
      </c>
      <c r="Q290" s="602">
        <f t="shared" si="20"/>
        <v>129</v>
      </c>
      <c r="R290" s="648" t="str">
        <f t="shared" si="21"/>
        <v>Haparanda</v>
      </c>
      <c r="S290" s="648">
        <f t="shared" si="22"/>
        <v>122</v>
      </c>
      <c r="T290" s="647" t="str">
        <f t="shared" ca="1" si="23"/>
        <v>$Q$291</v>
      </c>
      <c r="U290" s="649">
        <v>9878</v>
      </c>
      <c r="V290" s="647">
        <f t="shared" si="24"/>
        <v>1205116</v>
      </c>
    </row>
    <row r="291" spans="1:22" x14ac:dyDescent="0.2">
      <c r="A291" s="595" t="s">
        <v>1165</v>
      </c>
      <c r="B291" s="596" t="s">
        <v>936</v>
      </c>
      <c r="C291" s="439" t="s">
        <v>657</v>
      </c>
      <c r="D291" s="439" t="s">
        <v>657</v>
      </c>
      <c r="E291" s="628">
        <v>5273</v>
      </c>
      <c r="F291" s="628">
        <v>9036</v>
      </c>
      <c r="G291" s="628">
        <v>4220</v>
      </c>
      <c r="H291" s="628">
        <v>2403</v>
      </c>
      <c r="I291" s="628">
        <v>0</v>
      </c>
      <c r="J291" s="628">
        <v>16081</v>
      </c>
      <c r="K291" s="628">
        <v>915</v>
      </c>
      <c r="L291" s="628">
        <v>2428</v>
      </c>
      <c r="M291" s="628">
        <v>-389</v>
      </c>
      <c r="N291" s="628">
        <v>522</v>
      </c>
      <c r="O291" s="628">
        <v>40489</v>
      </c>
      <c r="P291" s="640">
        <v>2839</v>
      </c>
      <c r="Q291" s="602">
        <f t="shared" si="20"/>
        <v>248</v>
      </c>
      <c r="R291" s="648" t="str">
        <f t="shared" si="21"/>
        <v>Jokkmokk</v>
      </c>
      <c r="S291" s="648">
        <f t="shared" si="22"/>
        <v>2839</v>
      </c>
      <c r="T291" s="647" t="str">
        <f t="shared" ca="1" si="23"/>
        <v>$Q$292</v>
      </c>
      <c r="U291" s="649">
        <v>5061</v>
      </c>
      <c r="V291" s="647">
        <f t="shared" si="24"/>
        <v>14368179</v>
      </c>
    </row>
    <row r="292" spans="1:22" x14ac:dyDescent="0.2">
      <c r="A292" s="595" t="s">
        <v>1165</v>
      </c>
      <c r="B292" s="596" t="s">
        <v>939</v>
      </c>
      <c r="C292" s="439" t="s">
        <v>658</v>
      </c>
      <c r="D292" s="439" t="s">
        <v>658</v>
      </c>
      <c r="E292" s="628">
        <v>5289</v>
      </c>
      <c r="F292" s="628">
        <v>9664</v>
      </c>
      <c r="G292" s="628">
        <v>4533</v>
      </c>
      <c r="H292" s="628">
        <v>3187</v>
      </c>
      <c r="I292" s="628">
        <v>0</v>
      </c>
      <c r="J292" s="628">
        <v>13853</v>
      </c>
      <c r="K292" s="628">
        <v>589</v>
      </c>
      <c r="L292" s="628">
        <v>617</v>
      </c>
      <c r="M292" s="628">
        <v>-389</v>
      </c>
      <c r="N292" s="628">
        <v>490</v>
      </c>
      <c r="O292" s="628">
        <v>37833</v>
      </c>
      <c r="P292" s="640">
        <v>183</v>
      </c>
      <c r="Q292" s="602">
        <f t="shared" si="20"/>
        <v>135</v>
      </c>
      <c r="R292" s="648" t="str">
        <f t="shared" si="21"/>
        <v>Kalix</v>
      </c>
      <c r="S292" s="648">
        <f t="shared" si="22"/>
        <v>183</v>
      </c>
      <c r="T292" s="647" t="str">
        <f t="shared" ca="1" si="23"/>
        <v>$Q$293</v>
      </c>
      <c r="U292" s="649">
        <v>16254</v>
      </c>
      <c r="V292" s="647">
        <f t="shared" si="24"/>
        <v>2974482</v>
      </c>
    </row>
    <row r="293" spans="1:22" x14ac:dyDescent="0.2">
      <c r="A293" s="595" t="s">
        <v>1165</v>
      </c>
      <c r="B293" s="596" t="s">
        <v>949</v>
      </c>
      <c r="C293" s="439" t="s">
        <v>659</v>
      </c>
      <c r="D293" s="439" t="s">
        <v>659</v>
      </c>
      <c r="E293" s="628">
        <v>6803</v>
      </c>
      <c r="F293" s="628">
        <v>10028</v>
      </c>
      <c r="G293" s="628">
        <v>4174</v>
      </c>
      <c r="H293" s="628">
        <v>2708</v>
      </c>
      <c r="I293" s="628">
        <v>0</v>
      </c>
      <c r="J293" s="628">
        <v>10743</v>
      </c>
      <c r="K293" s="628">
        <v>99</v>
      </c>
      <c r="L293" s="628">
        <v>1023</v>
      </c>
      <c r="M293" s="628">
        <v>-389</v>
      </c>
      <c r="N293" s="628">
        <v>591</v>
      </c>
      <c r="O293" s="628">
        <v>35780</v>
      </c>
      <c r="P293" s="640">
        <v>-1870</v>
      </c>
      <c r="Q293" s="602">
        <f t="shared" si="20"/>
        <v>22</v>
      </c>
      <c r="R293" s="648" t="str">
        <f t="shared" si="21"/>
        <v>Kiruna</v>
      </c>
      <c r="S293" s="648">
        <f t="shared" si="22"/>
        <v>-1870</v>
      </c>
      <c r="T293" s="647" t="str">
        <f t="shared" ca="1" si="23"/>
        <v>$Q$294</v>
      </c>
      <c r="U293" s="649">
        <v>23102</v>
      </c>
      <c r="V293" s="647">
        <f t="shared" si="24"/>
        <v>-43200740</v>
      </c>
    </row>
    <row r="294" spans="1:22" x14ac:dyDescent="0.2">
      <c r="A294" s="595" t="s">
        <v>1165</v>
      </c>
      <c r="B294" s="596" t="s">
        <v>979</v>
      </c>
      <c r="C294" s="439" t="s">
        <v>660</v>
      </c>
      <c r="D294" s="439" t="s">
        <v>660</v>
      </c>
      <c r="E294" s="628">
        <v>6747</v>
      </c>
      <c r="F294" s="628">
        <v>9409</v>
      </c>
      <c r="G294" s="628">
        <v>3546</v>
      </c>
      <c r="H294" s="628">
        <v>3568</v>
      </c>
      <c r="I294" s="628">
        <v>0</v>
      </c>
      <c r="J294" s="628">
        <v>9694</v>
      </c>
      <c r="K294" s="628">
        <v>8</v>
      </c>
      <c r="L294" s="628">
        <v>395</v>
      </c>
      <c r="M294" s="628">
        <v>-389</v>
      </c>
      <c r="N294" s="628">
        <v>1068</v>
      </c>
      <c r="O294" s="628">
        <v>34046</v>
      </c>
      <c r="P294" s="640">
        <v>-3604</v>
      </c>
      <c r="Q294" s="602">
        <f t="shared" si="20"/>
        <v>4</v>
      </c>
      <c r="R294" s="648" t="str">
        <f t="shared" si="21"/>
        <v>Luleå</v>
      </c>
      <c r="S294" s="648">
        <f t="shared" si="22"/>
        <v>-3604</v>
      </c>
      <c r="T294" s="647" t="str">
        <f t="shared" ca="1" si="23"/>
        <v>$Q$295</v>
      </c>
      <c r="U294" s="649">
        <v>76744</v>
      </c>
      <c r="V294" s="647">
        <f t="shared" si="24"/>
        <v>-276585376</v>
      </c>
    </row>
    <row r="295" spans="1:22" x14ac:dyDescent="0.2">
      <c r="A295" s="595" t="s">
        <v>1165</v>
      </c>
      <c r="B295" s="596" t="s">
        <v>1020</v>
      </c>
      <c r="C295" s="439" t="s">
        <v>661</v>
      </c>
      <c r="D295" s="439" t="s">
        <v>661</v>
      </c>
      <c r="E295" s="628">
        <v>5167</v>
      </c>
      <c r="F295" s="628">
        <v>10616</v>
      </c>
      <c r="G295" s="628">
        <v>4339</v>
      </c>
      <c r="H295" s="628">
        <v>1981</v>
      </c>
      <c r="I295" s="628">
        <v>0</v>
      </c>
      <c r="J295" s="628">
        <v>19604</v>
      </c>
      <c r="K295" s="628">
        <v>762</v>
      </c>
      <c r="L295" s="628">
        <v>2428</v>
      </c>
      <c r="M295" s="628">
        <v>-389</v>
      </c>
      <c r="N295" s="628">
        <v>461</v>
      </c>
      <c r="O295" s="628">
        <v>44969</v>
      </c>
      <c r="P295" s="640">
        <v>7319</v>
      </c>
      <c r="Q295" s="602">
        <f t="shared" si="20"/>
        <v>283</v>
      </c>
      <c r="R295" s="648" t="str">
        <f t="shared" si="21"/>
        <v>Pajala</v>
      </c>
      <c r="S295" s="648">
        <f t="shared" si="22"/>
        <v>7319</v>
      </c>
      <c r="T295" s="647" t="str">
        <f t="shared" ca="1" si="23"/>
        <v>$Q$296</v>
      </c>
      <c r="U295" s="649">
        <v>6104</v>
      </c>
      <c r="V295" s="647">
        <f t="shared" si="24"/>
        <v>44675176</v>
      </c>
    </row>
    <row r="296" spans="1:22" x14ac:dyDescent="0.2">
      <c r="A296" s="595" t="s">
        <v>1165</v>
      </c>
      <c r="B296" s="596" t="s">
        <v>1023</v>
      </c>
      <c r="C296" s="439" t="s">
        <v>662</v>
      </c>
      <c r="D296" s="439" t="s">
        <v>662</v>
      </c>
      <c r="E296" s="628">
        <v>6444</v>
      </c>
      <c r="F296" s="628">
        <v>10132</v>
      </c>
      <c r="G296" s="628">
        <v>3854</v>
      </c>
      <c r="H296" s="628">
        <v>2751</v>
      </c>
      <c r="I296" s="628">
        <v>0</v>
      </c>
      <c r="J296" s="628">
        <v>10832</v>
      </c>
      <c r="K296" s="628">
        <v>33</v>
      </c>
      <c r="L296" s="628">
        <v>332</v>
      </c>
      <c r="M296" s="628">
        <v>-389</v>
      </c>
      <c r="N296" s="628">
        <v>529</v>
      </c>
      <c r="O296" s="628">
        <v>34518</v>
      </c>
      <c r="P296" s="640">
        <v>-3132</v>
      </c>
      <c r="Q296" s="602">
        <f t="shared" si="20"/>
        <v>6</v>
      </c>
      <c r="R296" s="648" t="str">
        <f t="shared" si="21"/>
        <v>Piteå</v>
      </c>
      <c r="S296" s="648">
        <f t="shared" si="22"/>
        <v>-3132</v>
      </c>
      <c r="T296" s="647" t="str">
        <f t="shared" ca="1" si="23"/>
        <v>$Q$297</v>
      </c>
      <c r="U296" s="649">
        <v>41745</v>
      </c>
      <c r="V296" s="647">
        <f t="shared" si="24"/>
        <v>-130745340</v>
      </c>
    </row>
    <row r="297" spans="1:22" x14ac:dyDescent="0.2">
      <c r="A297" s="595" t="s">
        <v>1165</v>
      </c>
      <c r="B297" s="596" t="s">
        <v>1126</v>
      </c>
      <c r="C297" s="439" t="s">
        <v>663</v>
      </c>
      <c r="D297" s="439" t="s">
        <v>663</v>
      </c>
      <c r="E297" s="628">
        <v>5827</v>
      </c>
      <c r="F297" s="628">
        <v>10337</v>
      </c>
      <c r="G297" s="628">
        <v>4921</v>
      </c>
      <c r="H297" s="628">
        <v>2798</v>
      </c>
      <c r="I297" s="628">
        <v>0</v>
      </c>
      <c r="J297" s="628">
        <v>13811</v>
      </c>
      <c r="K297" s="628">
        <v>408</v>
      </c>
      <c r="L297" s="628">
        <v>1068</v>
      </c>
      <c r="M297" s="628">
        <v>-389</v>
      </c>
      <c r="N297" s="628">
        <v>313</v>
      </c>
      <c r="O297" s="628">
        <v>39094</v>
      </c>
      <c r="P297" s="640">
        <v>1444</v>
      </c>
      <c r="Q297" s="602">
        <f t="shared" si="20"/>
        <v>209</v>
      </c>
      <c r="R297" s="648" t="str">
        <f t="shared" si="21"/>
        <v>Älvsbyn</v>
      </c>
      <c r="S297" s="648">
        <f t="shared" si="22"/>
        <v>1444</v>
      </c>
      <c r="T297" s="647" t="str">
        <f t="shared" ca="1" si="23"/>
        <v>$Q$298</v>
      </c>
      <c r="U297" s="649">
        <v>8196</v>
      </c>
      <c r="V297" s="647">
        <f t="shared" si="24"/>
        <v>11835024</v>
      </c>
    </row>
    <row r="298" spans="1:22" x14ac:dyDescent="0.2">
      <c r="A298" s="595" t="s">
        <v>1165</v>
      </c>
      <c r="B298" s="596" t="s">
        <v>1137</v>
      </c>
      <c r="C298" s="439" t="s">
        <v>664</v>
      </c>
      <c r="D298" s="439" t="s">
        <v>664</v>
      </c>
      <c r="E298" s="628">
        <v>3874</v>
      </c>
      <c r="F298" s="628">
        <v>8773</v>
      </c>
      <c r="G298" s="628">
        <v>4279</v>
      </c>
      <c r="H298" s="628">
        <v>2914</v>
      </c>
      <c r="I298" s="628">
        <v>0</v>
      </c>
      <c r="J298" s="628">
        <v>20562</v>
      </c>
      <c r="K298" s="628">
        <v>1136</v>
      </c>
      <c r="L298" s="628">
        <v>2405</v>
      </c>
      <c r="M298" s="628">
        <v>-389</v>
      </c>
      <c r="N298" s="628">
        <v>525</v>
      </c>
      <c r="O298" s="628">
        <v>44079</v>
      </c>
      <c r="P298" s="640">
        <v>6429</v>
      </c>
      <c r="Q298" s="602">
        <f t="shared" si="20"/>
        <v>278</v>
      </c>
      <c r="R298" s="648" t="str">
        <f t="shared" si="21"/>
        <v>Överkalix</v>
      </c>
      <c r="S298" s="648">
        <f t="shared" si="22"/>
        <v>6429</v>
      </c>
      <c r="T298" s="647" t="str">
        <f t="shared" ca="1" si="23"/>
        <v>$Q$299</v>
      </c>
      <c r="U298" s="649">
        <v>3387</v>
      </c>
      <c r="V298" s="647">
        <f t="shared" si="24"/>
        <v>21775023</v>
      </c>
    </row>
    <row r="299" spans="1:22" x14ac:dyDescent="0.2">
      <c r="A299" s="605" t="s">
        <v>1165</v>
      </c>
      <c r="B299" s="606" t="s">
        <v>1138</v>
      </c>
      <c r="C299" s="584" t="s">
        <v>665</v>
      </c>
      <c r="D299" s="584" t="s">
        <v>665</v>
      </c>
      <c r="E299" s="628">
        <v>4359</v>
      </c>
      <c r="F299" s="628">
        <v>9755</v>
      </c>
      <c r="G299" s="628">
        <v>5630</v>
      </c>
      <c r="H299" s="628">
        <v>2214</v>
      </c>
      <c r="I299" s="628">
        <v>0</v>
      </c>
      <c r="J299" s="628">
        <v>17154</v>
      </c>
      <c r="K299" s="628">
        <v>1222</v>
      </c>
      <c r="L299" s="628">
        <v>2405</v>
      </c>
      <c r="M299" s="628">
        <v>-389</v>
      </c>
      <c r="N299" s="628">
        <v>438</v>
      </c>
      <c r="O299" s="628">
        <v>42788</v>
      </c>
      <c r="P299" s="640">
        <v>5138</v>
      </c>
      <c r="Q299" s="602">
        <f t="shared" si="20"/>
        <v>273</v>
      </c>
      <c r="R299" s="648" t="str">
        <f t="shared" si="21"/>
        <v>Övertorneå</v>
      </c>
      <c r="S299" s="648">
        <f t="shared" si="22"/>
        <v>5138</v>
      </c>
      <c r="T299" s="647" t="str">
        <f t="shared" ca="1" si="23"/>
        <v>$Q$300</v>
      </c>
      <c r="U299" s="649">
        <v>4530</v>
      </c>
      <c r="V299" s="647">
        <f t="shared" si="24"/>
        <v>23275140</v>
      </c>
    </row>
    <row r="300" spans="1:22" x14ac:dyDescent="0.2">
      <c r="A300" s="651"/>
      <c r="B300" s="651"/>
      <c r="C300" s="651"/>
      <c r="D300" s="652"/>
      <c r="E300" s="652"/>
      <c r="F300" s="652"/>
      <c r="G300" s="652"/>
      <c r="H300" s="652"/>
      <c r="I300" s="652"/>
      <c r="J300" s="652"/>
      <c r="K300" s="652"/>
      <c r="L300" s="652"/>
      <c r="M300" s="652"/>
      <c r="N300" s="652"/>
      <c r="O300" s="652"/>
      <c r="P300" s="653"/>
      <c r="Q300" s="640"/>
    </row>
    <row r="301" spans="1:22" s="584" customFormat="1" x14ac:dyDescent="0.2">
      <c r="A301" s="651"/>
      <c r="B301" s="651"/>
      <c r="C301" s="651"/>
      <c r="D301" s="566" t="s">
        <v>1182</v>
      </c>
      <c r="E301" s="439"/>
      <c r="F301" s="439"/>
      <c r="G301" s="439"/>
      <c r="H301" s="439"/>
      <c r="I301" s="439"/>
      <c r="J301" s="439"/>
      <c r="K301" s="439"/>
      <c r="L301" s="439"/>
      <c r="M301" s="439"/>
      <c r="N301" s="439"/>
      <c r="O301" s="439"/>
    </row>
  </sheetData>
  <conditionalFormatting sqref="T7:U7 S1:S2 R7 R10:T299 V9:V299">
    <cfRule type="cellIs" dxfId="1" priority="2" stopIfTrue="1" operator="lessThan">
      <formula>0</formula>
    </cfRule>
  </conditionalFormatting>
  <conditionalFormatting sqref="P10:P299 E10:N299">
    <cfRule type="cellIs" dxfId="0" priority="1" stopIfTrue="1" operator="lessThan">
      <formula>0</formula>
    </cfRule>
  </conditionalFormatting>
  <pageMargins left="0.7" right="0.39370078740157483" top="1.04" bottom="0.59055118110236227" header="0.51181102362204722" footer="0.51181102362204722"/>
  <pageSetup paperSize="9" orientation="landscape" r:id="rId1"/>
  <headerFooter alignWithMargins="0">
    <oddHeader>&amp;LStatistiska centralbyrån
Offentlig ekonomi&amp;CSeptember 2010&amp;RPreliminärt utfall
&amp;P(&amp;N)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41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9.140625" style="21" customWidth="1"/>
    <col min="2" max="2" width="9.5703125" style="21" customWidth="1"/>
    <col min="3" max="3" width="17" style="21" customWidth="1"/>
    <col min="4" max="4" width="16.7109375" style="21" customWidth="1"/>
    <col min="5" max="5" width="8.7109375" style="21" customWidth="1"/>
    <col min="6" max="6" width="8.140625" style="21" customWidth="1"/>
    <col min="7" max="7" width="16.28515625" style="21" customWidth="1"/>
    <col min="8" max="8" width="14.5703125" style="21" customWidth="1"/>
    <col min="9" max="9" width="6.7109375" style="21" customWidth="1"/>
    <col min="10" max="10" width="6.5703125" style="21" customWidth="1"/>
    <col min="11" max="11" width="9.42578125" style="21" customWidth="1"/>
    <col min="12" max="251" width="0" style="21" hidden="1"/>
    <col min="252" max="253" width="0" style="21" hidden="1" customWidth="1"/>
    <col min="254" max="254" width="19.140625" style="21" hidden="1" customWidth="1"/>
    <col min="255" max="255" width="9.5703125" style="21" hidden="1" customWidth="1"/>
    <col min="256" max="256" width="16" style="21" hidden="1" customWidth="1"/>
    <col min="257" max="257" width="16.7109375" style="21" hidden="1" customWidth="1"/>
    <col min="258" max="258" width="8.7109375" style="21" hidden="1" customWidth="1"/>
    <col min="259" max="259" width="9.28515625" style="21" hidden="1" customWidth="1"/>
    <col min="260" max="260" width="16.28515625" style="21" hidden="1" customWidth="1"/>
    <col min="261" max="261" width="14.5703125" style="21" hidden="1" customWidth="1"/>
    <col min="262" max="262" width="14.42578125" style="21" hidden="1" customWidth="1"/>
    <col min="263" max="263" width="13.28515625" style="21" hidden="1" customWidth="1"/>
    <col min="264" max="264" width="6.7109375" style="21" hidden="1" customWidth="1"/>
    <col min="265" max="265" width="6.5703125" style="21" hidden="1" customWidth="1"/>
    <col min="266" max="266" width="6.28515625" style="21" hidden="1" customWidth="1"/>
    <col min="267" max="267" width="9.42578125" style="21" hidden="1" customWidth="1"/>
    <col min="268" max="507" width="0" style="21" hidden="1"/>
    <col min="508" max="509" width="0" style="21" hidden="1" customWidth="1"/>
    <col min="510" max="510" width="19.140625" style="21" hidden="1" customWidth="1"/>
    <col min="511" max="511" width="9.5703125" style="21" hidden="1" customWidth="1"/>
    <col min="512" max="512" width="16" style="21" hidden="1" customWidth="1"/>
    <col min="513" max="513" width="16.7109375" style="21" hidden="1" customWidth="1"/>
    <col min="514" max="514" width="8.7109375" style="21" hidden="1" customWidth="1"/>
    <col min="515" max="515" width="9.28515625" style="21" hidden="1" customWidth="1"/>
    <col min="516" max="516" width="16.28515625" style="21" hidden="1" customWidth="1"/>
    <col min="517" max="517" width="14.5703125" style="21" hidden="1" customWidth="1"/>
    <col min="518" max="518" width="14.42578125" style="21" hidden="1" customWidth="1"/>
    <col min="519" max="519" width="13.28515625" style="21" hidden="1" customWidth="1"/>
    <col min="520" max="520" width="6.7109375" style="21" hidden="1" customWidth="1"/>
    <col min="521" max="521" width="6.5703125" style="21" hidden="1" customWidth="1"/>
    <col min="522" max="522" width="6.28515625" style="21" hidden="1" customWidth="1"/>
    <col min="523" max="523" width="9.42578125" style="21" hidden="1" customWidth="1"/>
    <col min="524" max="763" width="0" style="21" hidden="1"/>
    <col min="764" max="765" width="0" style="21" hidden="1" customWidth="1"/>
    <col min="766" max="766" width="19.140625" style="21" hidden="1" customWidth="1"/>
    <col min="767" max="767" width="9.5703125" style="21" hidden="1" customWidth="1"/>
    <col min="768" max="768" width="16" style="21" hidden="1" customWidth="1"/>
    <col min="769" max="769" width="16.7109375" style="21" hidden="1" customWidth="1"/>
    <col min="770" max="770" width="8.7109375" style="21" hidden="1" customWidth="1"/>
    <col min="771" max="771" width="9.28515625" style="21" hidden="1" customWidth="1"/>
    <col min="772" max="772" width="16.28515625" style="21" hidden="1" customWidth="1"/>
    <col min="773" max="773" width="14.5703125" style="21" hidden="1" customWidth="1"/>
    <col min="774" max="774" width="14.42578125" style="21" hidden="1" customWidth="1"/>
    <col min="775" max="775" width="13.28515625" style="21" hidden="1" customWidth="1"/>
    <col min="776" max="776" width="6.7109375" style="21" hidden="1" customWidth="1"/>
    <col min="777" max="777" width="6.5703125" style="21" hidden="1" customWidth="1"/>
    <col min="778" max="778" width="6.28515625" style="21" hidden="1" customWidth="1"/>
    <col min="779" max="779" width="9.42578125" style="21" hidden="1" customWidth="1"/>
    <col min="780" max="1019" width="0" style="21" hidden="1"/>
    <col min="1020" max="1021" width="0" style="21" hidden="1" customWidth="1"/>
    <col min="1022" max="1022" width="19.140625" style="21" hidden="1" customWidth="1"/>
    <col min="1023" max="1023" width="9.5703125" style="21" hidden="1" customWidth="1"/>
    <col min="1024" max="1024" width="16" style="21" hidden="1" customWidth="1"/>
    <col min="1025" max="1025" width="16.7109375" style="21" hidden="1" customWidth="1"/>
    <col min="1026" max="1026" width="8.7109375" style="21" hidden="1" customWidth="1"/>
    <col min="1027" max="1027" width="9.28515625" style="21" hidden="1" customWidth="1"/>
    <col min="1028" max="1028" width="16.28515625" style="21" hidden="1" customWidth="1"/>
    <col min="1029" max="1029" width="14.5703125" style="21" hidden="1" customWidth="1"/>
    <col min="1030" max="1030" width="14.42578125" style="21" hidden="1" customWidth="1"/>
    <col min="1031" max="1031" width="13.28515625" style="21" hidden="1" customWidth="1"/>
    <col min="1032" max="1032" width="6.7109375" style="21" hidden="1" customWidth="1"/>
    <col min="1033" max="1033" width="6.5703125" style="21" hidden="1" customWidth="1"/>
    <col min="1034" max="1034" width="6.28515625" style="21" hidden="1" customWidth="1"/>
    <col min="1035" max="1035" width="9.42578125" style="21" hidden="1" customWidth="1"/>
    <col min="1036" max="1275" width="0" style="21" hidden="1"/>
    <col min="1276" max="1277" width="0" style="21" hidden="1" customWidth="1"/>
    <col min="1278" max="1278" width="19.140625" style="21" hidden="1" customWidth="1"/>
    <col min="1279" max="1279" width="9.5703125" style="21" hidden="1" customWidth="1"/>
    <col min="1280" max="1280" width="16" style="21" hidden="1" customWidth="1"/>
    <col min="1281" max="1281" width="16.7109375" style="21" hidden="1" customWidth="1"/>
    <col min="1282" max="1282" width="8.7109375" style="21" hidden="1" customWidth="1"/>
    <col min="1283" max="1283" width="9.28515625" style="21" hidden="1" customWidth="1"/>
    <col min="1284" max="1284" width="16.28515625" style="21" hidden="1" customWidth="1"/>
    <col min="1285" max="1285" width="14.5703125" style="21" hidden="1" customWidth="1"/>
    <col min="1286" max="1286" width="14.42578125" style="21" hidden="1" customWidth="1"/>
    <col min="1287" max="1287" width="13.28515625" style="21" hidden="1" customWidth="1"/>
    <col min="1288" max="1288" width="6.7109375" style="21" hidden="1" customWidth="1"/>
    <col min="1289" max="1289" width="6.5703125" style="21" hidden="1" customWidth="1"/>
    <col min="1290" max="1290" width="6.28515625" style="21" hidden="1" customWidth="1"/>
    <col min="1291" max="1291" width="9.42578125" style="21" hidden="1" customWidth="1"/>
    <col min="1292" max="1531" width="0" style="21" hidden="1"/>
    <col min="1532" max="1533" width="0" style="21" hidden="1" customWidth="1"/>
    <col min="1534" max="1534" width="19.140625" style="21" hidden="1" customWidth="1"/>
    <col min="1535" max="1535" width="9.5703125" style="21" hidden="1" customWidth="1"/>
    <col min="1536" max="1536" width="16" style="21" hidden="1" customWidth="1"/>
    <col min="1537" max="1537" width="16.7109375" style="21" hidden="1" customWidth="1"/>
    <col min="1538" max="1538" width="8.7109375" style="21" hidden="1" customWidth="1"/>
    <col min="1539" max="1539" width="9.28515625" style="21" hidden="1" customWidth="1"/>
    <col min="1540" max="1540" width="16.28515625" style="21" hidden="1" customWidth="1"/>
    <col min="1541" max="1541" width="14.5703125" style="21" hidden="1" customWidth="1"/>
    <col min="1542" max="1542" width="14.42578125" style="21" hidden="1" customWidth="1"/>
    <col min="1543" max="1543" width="13.28515625" style="21" hidden="1" customWidth="1"/>
    <col min="1544" max="1544" width="6.7109375" style="21" hidden="1" customWidth="1"/>
    <col min="1545" max="1545" width="6.5703125" style="21" hidden="1" customWidth="1"/>
    <col min="1546" max="1546" width="6.28515625" style="21" hidden="1" customWidth="1"/>
    <col min="1547" max="1547" width="9.42578125" style="21" hidden="1" customWidth="1"/>
    <col min="1548" max="1787" width="0" style="21" hidden="1"/>
    <col min="1788" max="1789" width="0" style="21" hidden="1" customWidth="1"/>
    <col min="1790" max="1790" width="19.140625" style="21" hidden="1" customWidth="1"/>
    <col min="1791" max="1791" width="9.5703125" style="21" hidden="1" customWidth="1"/>
    <col min="1792" max="1792" width="16" style="21" hidden="1" customWidth="1"/>
    <col min="1793" max="1793" width="16.7109375" style="21" hidden="1" customWidth="1"/>
    <col min="1794" max="1794" width="8.7109375" style="21" hidden="1" customWidth="1"/>
    <col min="1795" max="1795" width="9.28515625" style="21" hidden="1" customWidth="1"/>
    <col min="1796" max="1796" width="16.28515625" style="21" hidden="1" customWidth="1"/>
    <col min="1797" max="1797" width="14.5703125" style="21" hidden="1" customWidth="1"/>
    <col min="1798" max="1798" width="14.42578125" style="21" hidden="1" customWidth="1"/>
    <col min="1799" max="1799" width="13.28515625" style="21" hidden="1" customWidth="1"/>
    <col min="1800" max="1800" width="6.7109375" style="21" hidden="1" customWidth="1"/>
    <col min="1801" max="1801" width="6.5703125" style="21" hidden="1" customWidth="1"/>
    <col min="1802" max="1802" width="6.28515625" style="21" hidden="1" customWidth="1"/>
    <col min="1803" max="1803" width="9.42578125" style="21" hidden="1" customWidth="1"/>
    <col min="1804" max="2043" width="0" style="21" hidden="1"/>
    <col min="2044" max="2045" width="0" style="21" hidden="1" customWidth="1"/>
    <col min="2046" max="2046" width="19.140625" style="21" hidden="1" customWidth="1"/>
    <col min="2047" max="2047" width="9.5703125" style="21" hidden="1" customWidth="1"/>
    <col min="2048" max="2048" width="16" style="21" hidden="1" customWidth="1"/>
    <col min="2049" max="2049" width="16.7109375" style="21" hidden="1" customWidth="1"/>
    <col min="2050" max="2050" width="8.7109375" style="21" hidden="1" customWidth="1"/>
    <col min="2051" max="2051" width="9.28515625" style="21" hidden="1" customWidth="1"/>
    <col min="2052" max="2052" width="16.28515625" style="21" hidden="1" customWidth="1"/>
    <col min="2053" max="2053" width="14.5703125" style="21" hidden="1" customWidth="1"/>
    <col min="2054" max="2054" width="14.42578125" style="21" hidden="1" customWidth="1"/>
    <col min="2055" max="2055" width="13.28515625" style="21" hidden="1" customWidth="1"/>
    <col min="2056" max="2056" width="6.7109375" style="21" hidden="1" customWidth="1"/>
    <col min="2057" max="2057" width="6.5703125" style="21" hidden="1" customWidth="1"/>
    <col min="2058" max="2058" width="6.28515625" style="21" hidden="1" customWidth="1"/>
    <col min="2059" max="2059" width="9.42578125" style="21" hidden="1" customWidth="1"/>
    <col min="2060" max="2299" width="0" style="21" hidden="1"/>
    <col min="2300" max="2301" width="0" style="21" hidden="1" customWidth="1"/>
    <col min="2302" max="2302" width="19.140625" style="21" hidden="1" customWidth="1"/>
    <col min="2303" max="2303" width="9.5703125" style="21" hidden="1" customWidth="1"/>
    <col min="2304" max="2304" width="16" style="21" hidden="1" customWidth="1"/>
    <col min="2305" max="2305" width="16.7109375" style="21" hidden="1" customWidth="1"/>
    <col min="2306" max="2306" width="8.7109375" style="21" hidden="1" customWidth="1"/>
    <col min="2307" max="2307" width="9.28515625" style="21" hidden="1" customWidth="1"/>
    <col min="2308" max="2308" width="16.28515625" style="21" hidden="1" customWidth="1"/>
    <col min="2309" max="2309" width="14.5703125" style="21" hidden="1" customWidth="1"/>
    <col min="2310" max="2310" width="14.42578125" style="21" hidden="1" customWidth="1"/>
    <col min="2311" max="2311" width="13.28515625" style="21" hidden="1" customWidth="1"/>
    <col min="2312" max="2312" width="6.7109375" style="21" hidden="1" customWidth="1"/>
    <col min="2313" max="2313" width="6.5703125" style="21" hidden="1" customWidth="1"/>
    <col min="2314" max="2314" width="6.28515625" style="21" hidden="1" customWidth="1"/>
    <col min="2315" max="2315" width="9.42578125" style="21" hidden="1" customWidth="1"/>
    <col min="2316" max="2555" width="0" style="21" hidden="1"/>
    <col min="2556" max="2557" width="0" style="21" hidden="1" customWidth="1"/>
    <col min="2558" max="2558" width="19.140625" style="21" hidden="1" customWidth="1"/>
    <col min="2559" max="2559" width="9.5703125" style="21" hidden="1" customWidth="1"/>
    <col min="2560" max="2560" width="16" style="21" hidden="1" customWidth="1"/>
    <col min="2561" max="2561" width="16.7109375" style="21" hidden="1" customWidth="1"/>
    <col min="2562" max="2562" width="8.7109375" style="21" hidden="1" customWidth="1"/>
    <col min="2563" max="2563" width="9.28515625" style="21" hidden="1" customWidth="1"/>
    <col min="2564" max="2564" width="16.28515625" style="21" hidden="1" customWidth="1"/>
    <col min="2565" max="2565" width="14.5703125" style="21" hidden="1" customWidth="1"/>
    <col min="2566" max="2566" width="14.42578125" style="21" hidden="1" customWidth="1"/>
    <col min="2567" max="2567" width="13.28515625" style="21" hidden="1" customWidth="1"/>
    <col min="2568" max="2568" width="6.7109375" style="21" hidden="1" customWidth="1"/>
    <col min="2569" max="2569" width="6.5703125" style="21" hidden="1" customWidth="1"/>
    <col min="2570" max="2570" width="6.28515625" style="21" hidden="1" customWidth="1"/>
    <col min="2571" max="2571" width="9.42578125" style="21" hidden="1" customWidth="1"/>
    <col min="2572" max="2811" width="0" style="21" hidden="1"/>
    <col min="2812" max="2813" width="0" style="21" hidden="1" customWidth="1"/>
    <col min="2814" max="2814" width="19.140625" style="21" hidden="1" customWidth="1"/>
    <col min="2815" max="2815" width="9.5703125" style="21" hidden="1" customWidth="1"/>
    <col min="2816" max="2816" width="16" style="21" hidden="1" customWidth="1"/>
    <col min="2817" max="2817" width="16.7109375" style="21" hidden="1" customWidth="1"/>
    <col min="2818" max="2818" width="8.7109375" style="21" hidden="1" customWidth="1"/>
    <col min="2819" max="2819" width="9.28515625" style="21" hidden="1" customWidth="1"/>
    <col min="2820" max="2820" width="16.28515625" style="21" hidden="1" customWidth="1"/>
    <col min="2821" max="2821" width="14.5703125" style="21" hidden="1" customWidth="1"/>
    <col min="2822" max="2822" width="14.42578125" style="21" hidden="1" customWidth="1"/>
    <col min="2823" max="2823" width="13.28515625" style="21" hidden="1" customWidth="1"/>
    <col min="2824" max="2824" width="6.7109375" style="21" hidden="1" customWidth="1"/>
    <col min="2825" max="2825" width="6.5703125" style="21" hidden="1" customWidth="1"/>
    <col min="2826" max="2826" width="6.28515625" style="21" hidden="1" customWidth="1"/>
    <col min="2827" max="2827" width="9.42578125" style="21" hidden="1" customWidth="1"/>
    <col min="2828" max="3067" width="0" style="21" hidden="1"/>
    <col min="3068" max="3069" width="0" style="21" hidden="1" customWidth="1"/>
    <col min="3070" max="3070" width="19.140625" style="21" hidden="1" customWidth="1"/>
    <col min="3071" max="3071" width="9.5703125" style="21" hidden="1" customWidth="1"/>
    <col min="3072" max="3072" width="16" style="21" hidden="1" customWidth="1"/>
    <col min="3073" max="3073" width="16.7109375" style="21" hidden="1" customWidth="1"/>
    <col min="3074" max="3074" width="8.7109375" style="21" hidden="1" customWidth="1"/>
    <col min="3075" max="3075" width="9.28515625" style="21" hidden="1" customWidth="1"/>
    <col min="3076" max="3076" width="16.28515625" style="21" hidden="1" customWidth="1"/>
    <col min="3077" max="3077" width="14.5703125" style="21" hidden="1" customWidth="1"/>
    <col min="3078" max="3078" width="14.42578125" style="21" hidden="1" customWidth="1"/>
    <col min="3079" max="3079" width="13.28515625" style="21" hidden="1" customWidth="1"/>
    <col min="3080" max="3080" width="6.7109375" style="21" hidden="1" customWidth="1"/>
    <col min="3081" max="3081" width="6.5703125" style="21" hidden="1" customWidth="1"/>
    <col min="3082" max="3082" width="6.28515625" style="21" hidden="1" customWidth="1"/>
    <col min="3083" max="3083" width="9.42578125" style="21" hidden="1" customWidth="1"/>
    <col min="3084" max="3323" width="0" style="21" hidden="1"/>
    <col min="3324" max="3325" width="0" style="21" hidden="1" customWidth="1"/>
    <col min="3326" max="3326" width="19.140625" style="21" hidden="1" customWidth="1"/>
    <col min="3327" max="3327" width="9.5703125" style="21" hidden="1" customWidth="1"/>
    <col min="3328" max="3328" width="16" style="21" hidden="1" customWidth="1"/>
    <col min="3329" max="3329" width="16.7109375" style="21" hidden="1" customWidth="1"/>
    <col min="3330" max="3330" width="8.7109375" style="21" hidden="1" customWidth="1"/>
    <col min="3331" max="3331" width="9.28515625" style="21" hidden="1" customWidth="1"/>
    <col min="3332" max="3332" width="16.28515625" style="21" hidden="1" customWidth="1"/>
    <col min="3333" max="3333" width="14.5703125" style="21" hidden="1" customWidth="1"/>
    <col min="3334" max="3334" width="14.42578125" style="21" hidden="1" customWidth="1"/>
    <col min="3335" max="3335" width="13.28515625" style="21" hidden="1" customWidth="1"/>
    <col min="3336" max="3336" width="6.7109375" style="21" hidden="1" customWidth="1"/>
    <col min="3337" max="3337" width="6.5703125" style="21" hidden="1" customWidth="1"/>
    <col min="3338" max="3338" width="6.28515625" style="21" hidden="1" customWidth="1"/>
    <col min="3339" max="3339" width="9.42578125" style="21" hidden="1" customWidth="1"/>
    <col min="3340" max="3579" width="0" style="21" hidden="1"/>
    <col min="3580" max="3581" width="0" style="21" hidden="1" customWidth="1"/>
    <col min="3582" max="3582" width="19.140625" style="21" hidden="1" customWidth="1"/>
    <col min="3583" max="3583" width="9.5703125" style="21" hidden="1" customWidth="1"/>
    <col min="3584" max="3584" width="16" style="21" hidden="1" customWidth="1"/>
    <col min="3585" max="3585" width="16.7109375" style="21" hidden="1" customWidth="1"/>
    <col min="3586" max="3586" width="8.7109375" style="21" hidden="1" customWidth="1"/>
    <col min="3587" max="3587" width="9.28515625" style="21" hidden="1" customWidth="1"/>
    <col min="3588" max="3588" width="16.28515625" style="21" hidden="1" customWidth="1"/>
    <col min="3589" max="3589" width="14.5703125" style="21" hidden="1" customWidth="1"/>
    <col min="3590" max="3590" width="14.42578125" style="21" hidden="1" customWidth="1"/>
    <col min="3591" max="3591" width="13.28515625" style="21" hidden="1" customWidth="1"/>
    <col min="3592" max="3592" width="6.7109375" style="21" hidden="1" customWidth="1"/>
    <col min="3593" max="3593" width="6.5703125" style="21" hidden="1" customWidth="1"/>
    <col min="3594" max="3594" width="6.28515625" style="21" hidden="1" customWidth="1"/>
    <col min="3595" max="3595" width="9.42578125" style="21" hidden="1" customWidth="1"/>
    <col min="3596" max="3835" width="0" style="21" hidden="1"/>
    <col min="3836" max="3837" width="0" style="21" hidden="1" customWidth="1"/>
    <col min="3838" max="3838" width="19.140625" style="21" hidden="1" customWidth="1"/>
    <col min="3839" max="3839" width="9.5703125" style="21" hidden="1" customWidth="1"/>
    <col min="3840" max="3840" width="16" style="21" hidden="1" customWidth="1"/>
    <col min="3841" max="3841" width="16.7109375" style="21" hidden="1" customWidth="1"/>
    <col min="3842" max="3842" width="8.7109375" style="21" hidden="1" customWidth="1"/>
    <col min="3843" max="3843" width="9.28515625" style="21" hidden="1" customWidth="1"/>
    <col min="3844" max="3844" width="16.28515625" style="21" hidden="1" customWidth="1"/>
    <col min="3845" max="3845" width="14.5703125" style="21" hidden="1" customWidth="1"/>
    <col min="3846" max="3846" width="14.42578125" style="21" hidden="1" customWidth="1"/>
    <col min="3847" max="3847" width="13.28515625" style="21" hidden="1" customWidth="1"/>
    <col min="3848" max="3848" width="6.7109375" style="21" hidden="1" customWidth="1"/>
    <col min="3849" max="3849" width="6.5703125" style="21" hidden="1" customWidth="1"/>
    <col min="3850" max="3850" width="6.28515625" style="21" hidden="1" customWidth="1"/>
    <col min="3851" max="3851" width="9.42578125" style="21" hidden="1" customWidth="1"/>
    <col min="3852" max="4091" width="0" style="21" hidden="1"/>
    <col min="4092" max="4093" width="0" style="21" hidden="1" customWidth="1"/>
    <col min="4094" max="4094" width="19.140625" style="21" hidden="1" customWidth="1"/>
    <col min="4095" max="4095" width="9.5703125" style="21" hidden="1" customWidth="1"/>
    <col min="4096" max="4096" width="16" style="21" hidden="1" customWidth="1"/>
    <col min="4097" max="4097" width="16.7109375" style="21" hidden="1" customWidth="1"/>
    <col min="4098" max="4098" width="8.7109375" style="21" hidden="1" customWidth="1"/>
    <col min="4099" max="4099" width="9.28515625" style="21" hidden="1" customWidth="1"/>
    <col min="4100" max="4100" width="16.28515625" style="21" hidden="1" customWidth="1"/>
    <col min="4101" max="4101" width="14.5703125" style="21" hidden="1" customWidth="1"/>
    <col min="4102" max="4102" width="14.42578125" style="21" hidden="1" customWidth="1"/>
    <col min="4103" max="4103" width="13.28515625" style="21" hidden="1" customWidth="1"/>
    <col min="4104" max="4104" width="6.7109375" style="21" hidden="1" customWidth="1"/>
    <col min="4105" max="4105" width="6.5703125" style="21" hidden="1" customWidth="1"/>
    <col min="4106" max="4106" width="6.28515625" style="21" hidden="1" customWidth="1"/>
    <col min="4107" max="4107" width="9.42578125" style="21" hidden="1" customWidth="1"/>
    <col min="4108" max="4347" width="0" style="21" hidden="1"/>
    <col min="4348" max="4349" width="0" style="21" hidden="1" customWidth="1"/>
    <col min="4350" max="4350" width="19.140625" style="21" hidden="1" customWidth="1"/>
    <col min="4351" max="4351" width="9.5703125" style="21" hidden="1" customWidth="1"/>
    <col min="4352" max="4352" width="16" style="21" hidden="1" customWidth="1"/>
    <col min="4353" max="4353" width="16.7109375" style="21" hidden="1" customWidth="1"/>
    <col min="4354" max="4354" width="8.7109375" style="21" hidden="1" customWidth="1"/>
    <col min="4355" max="4355" width="9.28515625" style="21" hidden="1" customWidth="1"/>
    <col min="4356" max="4356" width="16.28515625" style="21" hidden="1" customWidth="1"/>
    <col min="4357" max="4357" width="14.5703125" style="21" hidden="1" customWidth="1"/>
    <col min="4358" max="4358" width="14.42578125" style="21" hidden="1" customWidth="1"/>
    <col min="4359" max="4359" width="13.28515625" style="21" hidden="1" customWidth="1"/>
    <col min="4360" max="4360" width="6.7109375" style="21" hidden="1" customWidth="1"/>
    <col min="4361" max="4361" width="6.5703125" style="21" hidden="1" customWidth="1"/>
    <col min="4362" max="4362" width="6.28515625" style="21" hidden="1" customWidth="1"/>
    <col min="4363" max="4363" width="9.42578125" style="21" hidden="1" customWidth="1"/>
    <col min="4364" max="4603" width="0" style="21" hidden="1"/>
    <col min="4604" max="4605" width="0" style="21" hidden="1" customWidth="1"/>
    <col min="4606" max="4606" width="19.140625" style="21" hidden="1" customWidth="1"/>
    <col min="4607" max="4607" width="9.5703125" style="21" hidden="1" customWidth="1"/>
    <col min="4608" max="4608" width="16" style="21" hidden="1" customWidth="1"/>
    <col min="4609" max="4609" width="16.7109375" style="21" hidden="1" customWidth="1"/>
    <col min="4610" max="4610" width="8.7109375" style="21" hidden="1" customWidth="1"/>
    <col min="4611" max="4611" width="9.28515625" style="21" hidden="1" customWidth="1"/>
    <col min="4612" max="4612" width="16.28515625" style="21" hidden="1" customWidth="1"/>
    <col min="4613" max="4613" width="14.5703125" style="21" hidden="1" customWidth="1"/>
    <col min="4614" max="4614" width="14.42578125" style="21" hidden="1" customWidth="1"/>
    <col min="4615" max="4615" width="13.28515625" style="21" hidden="1" customWidth="1"/>
    <col min="4616" max="4616" width="6.7109375" style="21" hidden="1" customWidth="1"/>
    <col min="4617" max="4617" width="6.5703125" style="21" hidden="1" customWidth="1"/>
    <col min="4618" max="4618" width="6.28515625" style="21" hidden="1" customWidth="1"/>
    <col min="4619" max="4619" width="9.42578125" style="21" hidden="1" customWidth="1"/>
    <col min="4620" max="4859" width="0" style="21" hidden="1"/>
    <col min="4860" max="4861" width="0" style="21" hidden="1" customWidth="1"/>
    <col min="4862" max="4862" width="19.140625" style="21" hidden="1" customWidth="1"/>
    <col min="4863" max="4863" width="9.5703125" style="21" hidden="1" customWidth="1"/>
    <col min="4864" max="4864" width="16" style="21" hidden="1" customWidth="1"/>
    <col min="4865" max="4865" width="16.7109375" style="21" hidden="1" customWidth="1"/>
    <col min="4866" max="4866" width="8.7109375" style="21" hidden="1" customWidth="1"/>
    <col min="4867" max="4867" width="9.28515625" style="21" hidden="1" customWidth="1"/>
    <col min="4868" max="4868" width="16.28515625" style="21" hidden="1" customWidth="1"/>
    <col min="4869" max="4869" width="14.5703125" style="21" hidden="1" customWidth="1"/>
    <col min="4870" max="4870" width="14.42578125" style="21" hidden="1" customWidth="1"/>
    <col min="4871" max="4871" width="13.28515625" style="21" hidden="1" customWidth="1"/>
    <col min="4872" max="4872" width="6.7109375" style="21" hidden="1" customWidth="1"/>
    <col min="4873" max="4873" width="6.5703125" style="21" hidden="1" customWidth="1"/>
    <col min="4874" max="4874" width="6.28515625" style="21" hidden="1" customWidth="1"/>
    <col min="4875" max="4875" width="9.42578125" style="21" hidden="1" customWidth="1"/>
    <col min="4876" max="5115" width="0" style="21" hidden="1"/>
    <col min="5116" max="5117" width="0" style="21" hidden="1" customWidth="1"/>
    <col min="5118" max="5118" width="19.140625" style="21" hidden="1" customWidth="1"/>
    <col min="5119" max="5119" width="9.5703125" style="21" hidden="1" customWidth="1"/>
    <col min="5120" max="5120" width="16" style="21" hidden="1" customWidth="1"/>
    <col min="5121" max="5121" width="16.7109375" style="21" hidden="1" customWidth="1"/>
    <col min="5122" max="5122" width="8.7109375" style="21" hidden="1" customWidth="1"/>
    <col min="5123" max="5123" width="9.28515625" style="21" hidden="1" customWidth="1"/>
    <col min="5124" max="5124" width="16.28515625" style="21" hidden="1" customWidth="1"/>
    <col min="5125" max="5125" width="14.5703125" style="21" hidden="1" customWidth="1"/>
    <col min="5126" max="5126" width="14.42578125" style="21" hidden="1" customWidth="1"/>
    <col min="5127" max="5127" width="13.28515625" style="21" hidden="1" customWidth="1"/>
    <col min="5128" max="5128" width="6.7109375" style="21" hidden="1" customWidth="1"/>
    <col min="5129" max="5129" width="6.5703125" style="21" hidden="1" customWidth="1"/>
    <col min="5130" max="5130" width="6.28515625" style="21" hidden="1" customWidth="1"/>
    <col min="5131" max="5131" width="9.42578125" style="21" hidden="1" customWidth="1"/>
    <col min="5132" max="5371" width="0" style="21" hidden="1"/>
    <col min="5372" max="5373" width="0" style="21" hidden="1" customWidth="1"/>
    <col min="5374" max="5374" width="19.140625" style="21" hidden="1" customWidth="1"/>
    <col min="5375" max="5375" width="9.5703125" style="21" hidden="1" customWidth="1"/>
    <col min="5376" max="5376" width="16" style="21" hidden="1" customWidth="1"/>
    <col min="5377" max="5377" width="16.7109375" style="21" hidden="1" customWidth="1"/>
    <col min="5378" max="5378" width="8.7109375" style="21" hidden="1" customWidth="1"/>
    <col min="5379" max="5379" width="9.28515625" style="21" hidden="1" customWidth="1"/>
    <col min="5380" max="5380" width="16.28515625" style="21" hidden="1" customWidth="1"/>
    <col min="5381" max="5381" width="14.5703125" style="21" hidden="1" customWidth="1"/>
    <col min="5382" max="5382" width="14.42578125" style="21" hidden="1" customWidth="1"/>
    <col min="5383" max="5383" width="13.28515625" style="21" hidden="1" customWidth="1"/>
    <col min="5384" max="5384" width="6.7109375" style="21" hidden="1" customWidth="1"/>
    <col min="5385" max="5385" width="6.5703125" style="21" hidden="1" customWidth="1"/>
    <col min="5386" max="5386" width="6.28515625" style="21" hidden="1" customWidth="1"/>
    <col min="5387" max="5387" width="9.42578125" style="21" hidden="1" customWidth="1"/>
    <col min="5388" max="5627" width="0" style="21" hidden="1"/>
    <col min="5628" max="5629" width="0" style="21" hidden="1" customWidth="1"/>
    <col min="5630" max="5630" width="19.140625" style="21" hidden="1" customWidth="1"/>
    <col min="5631" max="5631" width="9.5703125" style="21" hidden="1" customWidth="1"/>
    <col min="5632" max="5632" width="16" style="21" hidden="1" customWidth="1"/>
    <col min="5633" max="5633" width="16.7109375" style="21" hidden="1" customWidth="1"/>
    <col min="5634" max="5634" width="8.7109375" style="21" hidden="1" customWidth="1"/>
    <col min="5635" max="5635" width="9.28515625" style="21" hidden="1" customWidth="1"/>
    <col min="5636" max="5636" width="16.28515625" style="21" hidden="1" customWidth="1"/>
    <col min="5637" max="5637" width="14.5703125" style="21" hidden="1" customWidth="1"/>
    <col min="5638" max="5638" width="14.42578125" style="21" hidden="1" customWidth="1"/>
    <col min="5639" max="5639" width="13.28515625" style="21" hidden="1" customWidth="1"/>
    <col min="5640" max="5640" width="6.7109375" style="21" hidden="1" customWidth="1"/>
    <col min="5641" max="5641" width="6.5703125" style="21" hidden="1" customWidth="1"/>
    <col min="5642" max="5642" width="6.28515625" style="21" hidden="1" customWidth="1"/>
    <col min="5643" max="5643" width="9.42578125" style="21" hidden="1" customWidth="1"/>
    <col min="5644" max="5883" width="0" style="21" hidden="1"/>
    <col min="5884" max="5885" width="0" style="21" hidden="1" customWidth="1"/>
    <col min="5886" max="5886" width="19.140625" style="21" hidden="1" customWidth="1"/>
    <col min="5887" max="5887" width="9.5703125" style="21" hidden="1" customWidth="1"/>
    <col min="5888" max="5888" width="16" style="21" hidden="1" customWidth="1"/>
    <col min="5889" max="5889" width="16.7109375" style="21" hidden="1" customWidth="1"/>
    <col min="5890" max="5890" width="8.7109375" style="21" hidden="1" customWidth="1"/>
    <col min="5891" max="5891" width="9.28515625" style="21" hidden="1" customWidth="1"/>
    <col min="5892" max="5892" width="16.28515625" style="21" hidden="1" customWidth="1"/>
    <col min="5893" max="5893" width="14.5703125" style="21" hidden="1" customWidth="1"/>
    <col min="5894" max="5894" width="14.42578125" style="21" hidden="1" customWidth="1"/>
    <col min="5895" max="5895" width="13.28515625" style="21" hidden="1" customWidth="1"/>
    <col min="5896" max="5896" width="6.7109375" style="21" hidden="1" customWidth="1"/>
    <col min="5897" max="5897" width="6.5703125" style="21" hidden="1" customWidth="1"/>
    <col min="5898" max="5898" width="6.28515625" style="21" hidden="1" customWidth="1"/>
    <col min="5899" max="5899" width="9.42578125" style="21" hidden="1" customWidth="1"/>
    <col min="5900" max="6139" width="0" style="21" hidden="1"/>
    <col min="6140" max="6141" width="0" style="21" hidden="1" customWidth="1"/>
    <col min="6142" max="6142" width="19.140625" style="21" hidden="1" customWidth="1"/>
    <col min="6143" max="6143" width="9.5703125" style="21" hidden="1" customWidth="1"/>
    <col min="6144" max="6144" width="16" style="21" hidden="1" customWidth="1"/>
    <col min="6145" max="6145" width="16.7109375" style="21" hidden="1" customWidth="1"/>
    <col min="6146" max="6146" width="8.7109375" style="21" hidden="1" customWidth="1"/>
    <col min="6147" max="6147" width="9.28515625" style="21" hidden="1" customWidth="1"/>
    <col min="6148" max="6148" width="16.28515625" style="21" hidden="1" customWidth="1"/>
    <col min="6149" max="6149" width="14.5703125" style="21" hidden="1" customWidth="1"/>
    <col min="6150" max="6150" width="14.42578125" style="21" hidden="1" customWidth="1"/>
    <col min="6151" max="6151" width="13.28515625" style="21" hidden="1" customWidth="1"/>
    <col min="6152" max="6152" width="6.7109375" style="21" hidden="1" customWidth="1"/>
    <col min="6153" max="6153" width="6.5703125" style="21" hidden="1" customWidth="1"/>
    <col min="6154" max="6154" width="6.28515625" style="21" hidden="1" customWidth="1"/>
    <col min="6155" max="6155" width="9.42578125" style="21" hidden="1" customWidth="1"/>
    <col min="6156" max="6395" width="0" style="21" hidden="1"/>
    <col min="6396" max="6397" width="0" style="21" hidden="1" customWidth="1"/>
    <col min="6398" max="6398" width="19.140625" style="21" hidden="1" customWidth="1"/>
    <col min="6399" max="6399" width="9.5703125" style="21" hidden="1" customWidth="1"/>
    <col min="6400" max="6400" width="16" style="21" hidden="1" customWidth="1"/>
    <col min="6401" max="6401" width="16.7109375" style="21" hidden="1" customWidth="1"/>
    <col min="6402" max="6402" width="8.7109375" style="21" hidden="1" customWidth="1"/>
    <col min="6403" max="6403" width="9.28515625" style="21" hidden="1" customWidth="1"/>
    <col min="6404" max="6404" width="16.28515625" style="21" hidden="1" customWidth="1"/>
    <col min="6405" max="6405" width="14.5703125" style="21" hidden="1" customWidth="1"/>
    <col min="6406" max="6406" width="14.42578125" style="21" hidden="1" customWidth="1"/>
    <col min="6407" max="6407" width="13.28515625" style="21" hidden="1" customWidth="1"/>
    <col min="6408" max="6408" width="6.7109375" style="21" hidden="1" customWidth="1"/>
    <col min="6409" max="6409" width="6.5703125" style="21" hidden="1" customWidth="1"/>
    <col min="6410" max="6410" width="6.28515625" style="21" hidden="1" customWidth="1"/>
    <col min="6411" max="6411" width="9.42578125" style="21" hidden="1" customWidth="1"/>
    <col min="6412" max="6651" width="0" style="21" hidden="1"/>
    <col min="6652" max="6653" width="0" style="21" hidden="1" customWidth="1"/>
    <col min="6654" max="6654" width="19.140625" style="21" hidden="1" customWidth="1"/>
    <col min="6655" max="6655" width="9.5703125" style="21" hidden="1" customWidth="1"/>
    <col min="6656" max="6656" width="16" style="21" hidden="1" customWidth="1"/>
    <col min="6657" max="6657" width="16.7109375" style="21" hidden="1" customWidth="1"/>
    <col min="6658" max="6658" width="8.7109375" style="21" hidden="1" customWidth="1"/>
    <col min="6659" max="6659" width="9.28515625" style="21" hidden="1" customWidth="1"/>
    <col min="6660" max="6660" width="16.28515625" style="21" hidden="1" customWidth="1"/>
    <col min="6661" max="6661" width="14.5703125" style="21" hidden="1" customWidth="1"/>
    <col min="6662" max="6662" width="14.42578125" style="21" hidden="1" customWidth="1"/>
    <col min="6663" max="6663" width="13.28515625" style="21" hidden="1" customWidth="1"/>
    <col min="6664" max="6664" width="6.7109375" style="21" hidden="1" customWidth="1"/>
    <col min="6665" max="6665" width="6.5703125" style="21" hidden="1" customWidth="1"/>
    <col min="6666" max="6666" width="6.28515625" style="21" hidden="1" customWidth="1"/>
    <col min="6667" max="6667" width="9.42578125" style="21" hidden="1" customWidth="1"/>
    <col min="6668" max="6907" width="0" style="21" hidden="1"/>
    <col min="6908" max="6909" width="0" style="21" hidden="1" customWidth="1"/>
    <col min="6910" max="6910" width="19.140625" style="21" hidden="1" customWidth="1"/>
    <col min="6911" max="6911" width="9.5703125" style="21" hidden="1" customWidth="1"/>
    <col min="6912" max="6912" width="16" style="21" hidden="1" customWidth="1"/>
    <col min="6913" max="6913" width="16.7109375" style="21" hidden="1" customWidth="1"/>
    <col min="6914" max="6914" width="8.7109375" style="21" hidden="1" customWidth="1"/>
    <col min="6915" max="6915" width="9.28515625" style="21" hidden="1" customWidth="1"/>
    <col min="6916" max="6916" width="16.28515625" style="21" hidden="1" customWidth="1"/>
    <col min="6917" max="6917" width="14.5703125" style="21" hidden="1" customWidth="1"/>
    <col min="6918" max="6918" width="14.42578125" style="21" hidden="1" customWidth="1"/>
    <col min="6919" max="6919" width="13.28515625" style="21" hidden="1" customWidth="1"/>
    <col min="6920" max="6920" width="6.7109375" style="21" hidden="1" customWidth="1"/>
    <col min="6921" max="6921" width="6.5703125" style="21" hidden="1" customWidth="1"/>
    <col min="6922" max="6922" width="6.28515625" style="21" hidden="1" customWidth="1"/>
    <col min="6923" max="6923" width="9.42578125" style="21" hidden="1" customWidth="1"/>
    <col min="6924" max="7163" width="0" style="21" hidden="1"/>
    <col min="7164" max="7165" width="0" style="21" hidden="1" customWidth="1"/>
    <col min="7166" max="7166" width="19.140625" style="21" hidden="1" customWidth="1"/>
    <col min="7167" max="7167" width="9.5703125" style="21" hidden="1" customWidth="1"/>
    <col min="7168" max="7168" width="16" style="21" hidden="1" customWidth="1"/>
    <col min="7169" max="7169" width="16.7109375" style="21" hidden="1" customWidth="1"/>
    <col min="7170" max="7170" width="8.7109375" style="21" hidden="1" customWidth="1"/>
    <col min="7171" max="7171" width="9.28515625" style="21" hidden="1" customWidth="1"/>
    <col min="7172" max="7172" width="16.28515625" style="21" hidden="1" customWidth="1"/>
    <col min="7173" max="7173" width="14.5703125" style="21" hidden="1" customWidth="1"/>
    <col min="7174" max="7174" width="14.42578125" style="21" hidden="1" customWidth="1"/>
    <col min="7175" max="7175" width="13.28515625" style="21" hidden="1" customWidth="1"/>
    <col min="7176" max="7176" width="6.7109375" style="21" hidden="1" customWidth="1"/>
    <col min="7177" max="7177" width="6.5703125" style="21" hidden="1" customWidth="1"/>
    <col min="7178" max="7178" width="6.28515625" style="21" hidden="1" customWidth="1"/>
    <col min="7179" max="7179" width="9.42578125" style="21" hidden="1" customWidth="1"/>
    <col min="7180" max="7419" width="0" style="21" hidden="1"/>
    <col min="7420" max="7421" width="0" style="21" hidden="1" customWidth="1"/>
    <col min="7422" max="7422" width="19.140625" style="21" hidden="1" customWidth="1"/>
    <col min="7423" max="7423" width="9.5703125" style="21" hidden="1" customWidth="1"/>
    <col min="7424" max="7424" width="16" style="21" hidden="1" customWidth="1"/>
    <col min="7425" max="7425" width="16.7109375" style="21" hidden="1" customWidth="1"/>
    <col min="7426" max="7426" width="8.7109375" style="21" hidden="1" customWidth="1"/>
    <col min="7427" max="7427" width="9.28515625" style="21" hidden="1" customWidth="1"/>
    <col min="7428" max="7428" width="16.28515625" style="21" hidden="1" customWidth="1"/>
    <col min="7429" max="7429" width="14.5703125" style="21" hidden="1" customWidth="1"/>
    <col min="7430" max="7430" width="14.42578125" style="21" hidden="1" customWidth="1"/>
    <col min="7431" max="7431" width="13.28515625" style="21" hidden="1" customWidth="1"/>
    <col min="7432" max="7432" width="6.7109375" style="21" hidden="1" customWidth="1"/>
    <col min="7433" max="7433" width="6.5703125" style="21" hidden="1" customWidth="1"/>
    <col min="7434" max="7434" width="6.28515625" style="21" hidden="1" customWidth="1"/>
    <col min="7435" max="7435" width="9.42578125" style="21" hidden="1" customWidth="1"/>
    <col min="7436" max="7675" width="0" style="21" hidden="1"/>
    <col min="7676" max="7677" width="0" style="21" hidden="1" customWidth="1"/>
    <col min="7678" max="7678" width="19.140625" style="21" hidden="1" customWidth="1"/>
    <col min="7679" max="7679" width="9.5703125" style="21" hidden="1" customWidth="1"/>
    <col min="7680" max="7680" width="16" style="21" hidden="1" customWidth="1"/>
    <col min="7681" max="7681" width="16.7109375" style="21" hidden="1" customWidth="1"/>
    <col min="7682" max="7682" width="8.7109375" style="21" hidden="1" customWidth="1"/>
    <col min="7683" max="7683" width="9.28515625" style="21" hidden="1" customWidth="1"/>
    <col min="7684" max="7684" width="16.28515625" style="21" hidden="1" customWidth="1"/>
    <col min="7685" max="7685" width="14.5703125" style="21" hidden="1" customWidth="1"/>
    <col min="7686" max="7686" width="14.42578125" style="21" hidden="1" customWidth="1"/>
    <col min="7687" max="7687" width="13.28515625" style="21" hidden="1" customWidth="1"/>
    <col min="7688" max="7688" width="6.7109375" style="21" hidden="1" customWidth="1"/>
    <col min="7689" max="7689" width="6.5703125" style="21" hidden="1" customWidth="1"/>
    <col min="7690" max="7690" width="6.28515625" style="21" hidden="1" customWidth="1"/>
    <col min="7691" max="7691" width="9.42578125" style="21" hidden="1" customWidth="1"/>
    <col min="7692" max="7931" width="0" style="21" hidden="1"/>
    <col min="7932" max="7933" width="0" style="21" hidden="1" customWidth="1"/>
    <col min="7934" max="7934" width="19.140625" style="21" hidden="1" customWidth="1"/>
    <col min="7935" max="7935" width="9.5703125" style="21" hidden="1" customWidth="1"/>
    <col min="7936" max="7936" width="16" style="21" hidden="1" customWidth="1"/>
    <col min="7937" max="7937" width="16.7109375" style="21" hidden="1" customWidth="1"/>
    <col min="7938" max="7938" width="8.7109375" style="21" hidden="1" customWidth="1"/>
    <col min="7939" max="7939" width="9.28515625" style="21" hidden="1" customWidth="1"/>
    <col min="7940" max="7940" width="16.28515625" style="21" hidden="1" customWidth="1"/>
    <col min="7941" max="7941" width="14.5703125" style="21" hidden="1" customWidth="1"/>
    <col min="7942" max="7942" width="14.42578125" style="21" hidden="1" customWidth="1"/>
    <col min="7943" max="7943" width="13.28515625" style="21" hidden="1" customWidth="1"/>
    <col min="7944" max="7944" width="6.7109375" style="21" hidden="1" customWidth="1"/>
    <col min="7945" max="7945" width="6.5703125" style="21" hidden="1" customWidth="1"/>
    <col min="7946" max="7946" width="6.28515625" style="21" hidden="1" customWidth="1"/>
    <col min="7947" max="7947" width="9.42578125" style="21" hidden="1" customWidth="1"/>
    <col min="7948" max="8187" width="0" style="21" hidden="1"/>
    <col min="8188" max="8189" width="0" style="21" hidden="1" customWidth="1"/>
    <col min="8190" max="8190" width="19.140625" style="21" hidden="1" customWidth="1"/>
    <col min="8191" max="8191" width="9.5703125" style="21" hidden="1" customWidth="1"/>
    <col min="8192" max="8192" width="16" style="21" hidden="1" customWidth="1"/>
    <col min="8193" max="8193" width="16.7109375" style="21" hidden="1" customWidth="1"/>
    <col min="8194" max="8194" width="8.7109375" style="21" hidden="1" customWidth="1"/>
    <col min="8195" max="8195" width="9.28515625" style="21" hidden="1" customWidth="1"/>
    <col min="8196" max="8196" width="16.28515625" style="21" hidden="1" customWidth="1"/>
    <col min="8197" max="8197" width="14.5703125" style="21" hidden="1" customWidth="1"/>
    <col min="8198" max="8198" width="14.42578125" style="21" hidden="1" customWidth="1"/>
    <col min="8199" max="8199" width="13.28515625" style="21" hidden="1" customWidth="1"/>
    <col min="8200" max="8200" width="6.7109375" style="21" hidden="1" customWidth="1"/>
    <col min="8201" max="8201" width="6.5703125" style="21" hidden="1" customWidth="1"/>
    <col min="8202" max="8202" width="6.28515625" style="21" hidden="1" customWidth="1"/>
    <col min="8203" max="8203" width="9.42578125" style="21" hidden="1" customWidth="1"/>
    <col min="8204" max="8443" width="0" style="21" hidden="1"/>
    <col min="8444" max="8445" width="0" style="21" hidden="1" customWidth="1"/>
    <col min="8446" max="8446" width="19.140625" style="21" hidden="1" customWidth="1"/>
    <col min="8447" max="8447" width="9.5703125" style="21" hidden="1" customWidth="1"/>
    <col min="8448" max="8448" width="16" style="21" hidden="1" customWidth="1"/>
    <col min="8449" max="8449" width="16.7109375" style="21" hidden="1" customWidth="1"/>
    <col min="8450" max="8450" width="8.7109375" style="21" hidden="1" customWidth="1"/>
    <col min="8451" max="8451" width="9.28515625" style="21" hidden="1" customWidth="1"/>
    <col min="8452" max="8452" width="16.28515625" style="21" hidden="1" customWidth="1"/>
    <col min="8453" max="8453" width="14.5703125" style="21" hidden="1" customWidth="1"/>
    <col min="8454" max="8454" width="14.42578125" style="21" hidden="1" customWidth="1"/>
    <col min="8455" max="8455" width="13.28515625" style="21" hidden="1" customWidth="1"/>
    <col min="8456" max="8456" width="6.7109375" style="21" hidden="1" customWidth="1"/>
    <col min="8457" max="8457" width="6.5703125" style="21" hidden="1" customWidth="1"/>
    <col min="8458" max="8458" width="6.28515625" style="21" hidden="1" customWidth="1"/>
    <col min="8459" max="8459" width="9.42578125" style="21" hidden="1" customWidth="1"/>
    <col min="8460" max="8699" width="0" style="21" hidden="1"/>
    <col min="8700" max="8701" width="0" style="21" hidden="1" customWidth="1"/>
    <col min="8702" max="8702" width="19.140625" style="21" hidden="1" customWidth="1"/>
    <col min="8703" max="8703" width="9.5703125" style="21" hidden="1" customWidth="1"/>
    <col min="8704" max="8704" width="16" style="21" hidden="1" customWidth="1"/>
    <col min="8705" max="8705" width="16.7109375" style="21" hidden="1" customWidth="1"/>
    <col min="8706" max="8706" width="8.7109375" style="21" hidden="1" customWidth="1"/>
    <col min="8707" max="8707" width="9.28515625" style="21" hidden="1" customWidth="1"/>
    <col min="8708" max="8708" width="16.28515625" style="21" hidden="1" customWidth="1"/>
    <col min="8709" max="8709" width="14.5703125" style="21" hidden="1" customWidth="1"/>
    <col min="8710" max="8710" width="14.42578125" style="21" hidden="1" customWidth="1"/>
    <col min="8711" max="8711" width="13.28515625" style="21" hidden="1" customWidth="1"/>
    <col min="8712" max="8712" width="6.7109375" style="21" hidden="1" customWidth="1"/>
    <col min="8713" max="8713" width="6.5703125" style="21" hidden="1" customWidth="1"/>
    <col min="8714" max="8714" width="6.28515625" style="21" hidden="1" customWidth="1"/>
    <col min="8715" max="8715" width="9.42578125" style="21" hidden="1" customWidth="1"/>
    <col min="8716" max="8955" width="0" style="21" hidden="1"/>
    <col min="8956" max="8957" width="0" style="21" hidden="1" customWidth="1"/>
    <col min="8958" max="8958" width="19.140625" style="21" hidden="1" customWidth="1"/>
    <col min="8959" max="8959" width="9.5703125" style="21" hidden="1" customWidth="1"/>
    <col min="8960" max="8960" width="16" style="21" hidden="1" customWidth="1"/>
    <col min="8961" max="8961" width="16.7109375" style="21" hidden="1" customWidth="1"/>
    <col min="8962" max="8962" width="8.7109375" style="21" hidden="1" customWidth="1"/>
    <col min="8963" max="8963" width="9.28515625" style="21" hidden="1" customWidth="1"/>
    <col min="8964" max="8964" width="16.28515625" style="21" hidden="1" customWidth="1"/>
    <col min="8965" max="8965" width="14.5703125" style="21" hidden="1" customWidth="1"/>
    <col min="8966" max="8966" width="14.42578125" style="21" hidden="1" customWidth="1"/>
    <col min="8967" max="8967" width="13.28515625" style="21" hidden="1" customWidth="1"/>
    <col min="8968" max="8968" width="6.7109375" style="21" hidden="1" customWidth="1"/>
    <col min="8969" max="8969" width="6.5703125" style="21" hidden="1" customWidth="1"/>
    <col min="8970" max="8970" width="6.28515625" style="21" hidden="1" customWidth="1"/>
    <col min="8971" max="8971" width="9.42578125" style="21" hidden="1" customWidth="1"/>
    <col min="8972" max="9211" width="0" style="21" hidden="1"/>
    <col min="9212" max="9213" width="0" style="21" hidden="1" customWidth="1"/>
    <col min="9214" max="9214" width="19.140625" style="21" hidden="1" customWidth="1"/>
    <col min="9215" max="9215" width="9.5703125" style="21" hidden="1" customWidth="1"/>
    <col min="9216" max="9216" width="16" style="21" hidden="1" customWidth="1"/>
    <col min="9217" max="9217" width="16.7109375" style="21" hidden="1" customWidth="1"/>
    <col min="9218" max="9218" width="8.7109375" style="21" hidden="1" customWidth="1"/>
    <col min="9219" max="9219" width="9.28515625" style="21" hidden="1" customWidth="1"/>
    <col min="9220" max="9220" width="16.28515625" style="21" hidden="1" customWidth="1"/>
    <col min="9221" max="9221" width="14.5703125" style="21" hidden="1" customWidth="1"/>
    <col min="9222" max="9222" width="14.42578125" style="21" hidden="1" customWidth="1"/>
    <col min="9223" max="9223" width="13.28515625" style="21" hidden="1" customWidth="1"/>
    <col min="9224" max="9224" width="6.7109375" style="21" hidden="1" customWidth="1"/>
    <col min="9225" max="9225" width="6.5703125" style="21" hidden="1" customWidth="1"/>
    <col min="9226" max="9226" width="6.28515625" style="21" hidden="1" customWidth="1"/>
    <col min="9227" max="9227" width="9.42578125" style="21" hidden="1" customWidth="1"/>
    <col min="9228" max="9467" width="0" style="21" hidden="1"/>
    <col min="9468" max="9469" width="0" style="21" hidden="1" customWidth="1"/>
    <col min="9470" max="9470" width="19.140625" style="21" hidden="1" customWidth="1"/>
    <col min="9471" max="9471" width="9.5703125" style="21" hidden="1" customWidth="1"/>
    <col min="9472" max="9472" width="16" style="21" hidden="1" customWidth="1"/>
    <col min="9473" max="9473" width="16.7109375" style="21" hidden="1" customWidth="1"/>
    <col min="9474" max="9474" width="8.7109375" style="21" hidden="1" customWidth="1"/>
    <col min="9475" max="9475" width="9.28515625" style="21" hidden="1" customWidth="1"/>
    <col min="9476" max="9476" width="16.28515625" style="21" hidden="1" customWidth="1"/>
    <col min="9477" max="9477" width="14.5703125" style="21" hidden="1" customWidth="1"/>
    <col min="9478" max="9478" width="14.42578125" style="21" hidden="1" customWidth="1"/>
    <col min="9479" max="9479" width="13.28515625" style="21" hidden="1" customWidth="1"/>
    <col min="9480" max="9480" width="6.7109375" style="21" hidden="1" customWidth="1"/>
    <col min="9481" max="9481" width="6.5703125" style="21" hidden="1" customWidth="1"/>
    <col min="9482" max="9482" width="6.28515625" style="21" hidden="1" customWidth="1"/>
    <col min="9483" max="9483" width="9.42578125" style="21" hidden="1" customWidth="1"/>
    <col min="9484" max="9723" width="0" style="21" hidden="1"/>
    <col min="9724" max="9725" width="0" style="21" hidden="1" customWidth="1"/>
    <col min="9726" max="9726" width="19.140625" style="21" hidden="1" customWidth="1"/>
    <col min="9727" max="9727" width="9.5703125" style="21" hidden="1" customWidth="1"/>
    <col min="9728" max="9728" width="16" style="21" hidden="1" customWidth="1"/>
    <col min="9729" max="9729" width="16.7109375" style="21" hidden="1" customWidth="1"/>
    <col min="9730" max="9730" width="8.7109375" style="21" hidden="1" customWidth="1"/>
    <col min="9731" max="9731" width="9.28515625" style="21" hidden="1" customWidth="1"/>
    <col min="9732" max="9732" width="16.28515625" style="21" hidden="1" customWidth="1"/>
    <col min="9733" max="9733" width="14.5703125" style="21" hidden="1" customWidth="1"/>
    <col min="9734" max="9734" width="14.42578125" style="21" hidden="1" customWidth="1"/>
    <col min="9735" max="9735" width="13.28515625" style="21" hidden="1" customWidth="1"/>
    <col min="9736" max="9736" width="6.7109375" style="21" hidden="1" customWidth="1"/>
    <col min="9737" max="9737" width="6.5703125" style="21" hidden="1" customWidth="1"/>
    <col min="9738" max="9738" width="6.28515625" style="21" hidden="1" customWidth="1"/>
    <col min="9739" max="9739" width="9.42578125" style="21" hidden="1" customWidth="1"/>
    <col min="9740" max="9979" width="0" style="21" hidden="1"/>
    <col min="9980" max="9981" width="0" style="21" hidden="1" customWidth="1"/>
    <col min="9982" max="9982" width="19.140625" style="21" hidden="1" customWidth="1"/>
    <col min="9983" max="9983" width="9.5703125" style="21" hidden="1" customWidth="1"/>
    <col min="9984" max="9984" width="16" style="21" hidden="1" customWidth="1"/>
    <col min="9985" max="9985" width="16.7109375" style="21" hidden="1" customWidth="1"/>
    <col min="9986" max="9986" width="8.7109375" style="21" hidden="1" customWidth="1"/>
    <col min="9987" max="9987" width="9.28515625" style="21" hidden="1" customWidth="1"/>
    <col min="9988" max="9988" width="16.28515625" style="21" hidden="1" customWidth="1"/>
    <col min="9989" max="9989" width="14.5703125" style="21" hidden="1" customWidth="1"/>
    <col min="9990" max="9990" width="14.42578125" style="21" hidden="1" customWidth="1"/>
    <col min="9991" max="9991" width="13.28515625" style="21" hidden="1" customWidth="1"/>
    <col min="9992" max="9992" width="6.7109375" style="21" hidden="1" customWidth="1"/>
    <col min="9993" max="9993" width="6.5703125" style="21" hidden="1" customWidth="1"/>
    <col min="9994" max="9994" width="6.28515625" style="21" hidden="1" customWidth="1"/>
    <col min="9995" max="9995" width="9.42578125" style="21" hidden="1" customWidth="1"/>
    <col min="9996" max="10235" width="0" style="21" hidden="1"/>
    <col min="10236" max="10237" width="0" style="21" hidden="1" customWidth="1"/>
    <col min="10238" max="10238" width="19.140625" style="21" hidden="1" customWidth="1"/>
    <col min="10239" max="10239" width="9.5703125" style="21" hidden="1" customWidth="1"/>
    <col min="10240" max="10240" width="16" style="21" hidden="1" customWidth="1"/>
    <col min="10241" max="10241" width="16.7109375" style="21" hidden="1" customWidth="1"/>
    <col min="10242" max="10242" width="8.7109375" style="21" hidden="1" customWidth="1"/>
    <col min="10243" max="10243" width="9.28515625" style="21" hidden="1" customWidth="1"/>
    <col min="10244" max="10244" width="16.28515625" style="21" hidden="1" customWidth="1"/>
    <col min="10245" max="10245" width="14.5703125" style="21" hidden="1" customWidth="1"/>
    <col min="10246" max="10246" width="14.42578125" style="21" hidden="1" customWidth="1"/>
    <col min="10247" max="10247" width="13.28515625" style="21" hidden="1" customWidth="1"/>
    <col min="10248" max="10248" width="6.7109375" style="21" hidden="1" customWidth="1"/>
    <col min="10249" max="10249" width="6.5703125" style="21" hidden="1" customWidth="1"/>
    <col min="10250" max="10250" width="6.28515625" style="21" hidden="1" customWidth="1"/>
    <col min="10251" max="10251" width="9.42578125" style="21" hidden="1" customWidth="1"/>
    <col min="10252" max="10491" width="0" style="21" hidden="1"/>
    <col min="10492" max="10493" width="0" style="21" hidden="1" customWidth="1"/>
    <col min="10494" max="10494" width="19.140625" style="21" hidden="1" customWidth="1"/>
    <col min="10495" max="10495" width="9.5703125" style="21" hidden="1" customWidth="1"/>
    <col min="10496" max="10496" width="16" style="21" hidden="1" customWidth="1"/>
    <col min="10497" max="10497" width="16.7109375" style="21" hidden="1" customWidth="1"/>
    <col min="10498" max="10498" width="8.7109375" style="21" hidden="1" customWidth="1"/>
    <col min="10499" max="10499" width="9.28515625" style="21" hidden="1" customWidth="1"/>
    <col min="10500" max="10500" width="16.28515625" style="21" hidden="1" customWidth="1"/>
    <col min="10501" max="10501" width="14.5703125" style="21" hidden="1" customWidth="1"/>
    <col min="10502" max="10502" width="14.42578125" style="21" hidden="1" customWidth="1"/>
    <col min="10503" max="10503" width="13.28515625" style="21" hidden="1" customWidth="1"/>
    <col min="10504" max="10504" width="6.7109375" style="21" hidden="1" customWidth="1"/>
    <col min="10505" max="10505" width="6.5703125" style="21" hidden="1" customWidth="1"/>
    <col min="10506" max="10506" width="6.28515625" style="21" hidden="1" customWidth="1"/>
    <col min="10507" max="10507" width="9.42578125" style="21" hidden="1" customWidth="1"/>
    <col min="10508" max="10747" width="0" style="21" hidden="1"/>
    <col min="10748" max="10749" width="0" style="21" hidden="1" customWidth="1"/>
    <col min="10750" max="10750" width="19.140625" style="21" hidden="1" customWidth="1"/>
    <col min="10751" max="10751" width="9.5703125" style="21" hidden="1" customWidth="1"/>
    <col min="10752" max="10752" width="16" style="21" hidden="1" customWidth="1"/>
    <col min="10753" max="10753" width="16.7109375" style="21" hidden="1" customWidth="1"/>
    <col min="10754" max="10754" width="8.7109375" style="21" hidden="1" customWidth="1"/>
    <col min="10755" max="10755" width="9.28515625" style="21" hidden="1" customWidth="1"/>
    <col min="10756" max="10756" width="16.28515625" style="21" hidden="1" customWidth="1"/>
    <col min="10757" max="10757" width="14.5703125" style="21" hidden="1" customWidth="1"/>
    <col min="10758" max="10758" width="14.42578125" style="21" hidden="1" customWidth="1"/>
    <col min="10759" max="10759" width="13.28515625" style="21" hidden="1" customWidth="1"/>
    <col min="10760" max="10760" width="6.7109375" style="21" hidden="1" customWidth="1"/>
    <col min="10761" max="10761" width="6.5703125" style="21" hidden="1" customWidth="1"/>
    <col min="10762" max="10762" width="6.28515625" style="21" hidden="1" customWidth="1"/>
    <col min="10763" max="10763" width="9.42578125" style="21" hidden="1" customWidth="1"/>
    <col min="10764" max="11003" width="0" style="21" hidden="1"/>
    <col min="11004" max="11005" width="0" style="21" hidden="1" customWidth="1"/>
    <col min="11006" max="11006" width="19.140625" style="21" hidden="1" customWidth="1"/>
    <col min="11007" max="11007" width="9.5703125" style="21" hidden="1" customWidth="1"/>
    <col min="11008" max="11008" width="16" style="21" hidden="1" customWidth="1"/>
    <col min="11009" max="11009" width="16.7109375" style="21" hidden="1" customWidth="1"/>
    <col min="11010" max="11010" width="8.7109375" style="21" hidden="1" customWidth="1"/>
    <col min="11011" max="11011" width="9.28515625" style="21" hidden="1" customWidth="1"/>
    <col min="11012" max="11012" width="16.28515625" style="21" hidden="1" customWidth="1"/>
    <col min="11013" max="11013" width="14.5703125" style="21" hidden="1" customWidth="1"/>
    <col min="11014" max="11014" width="14.42578125" style="21" hidden="1" customWidth="1"/>
    <col min="11015" max="11015" width="13.28515625" style="21" hidden="1" customWidth="1"/>
    <col min="11016" max="11016" width="6.7109375" style="21" hidden="1" customWidth="1"/>
    <col min="11017" max="11017" width="6.5703125" style="21" hidden="1" customWidth="1"/>
    <col min="11018" max="11018" width="6.28515625" style="21" hidden="1" customWidth="1"/>
    <col min="11019" max="11019" width="9.42578125" style="21" hidden="1" customWidth="1"/>
    <col min="11020" max="11259" width="0" style="21" hidden="1"/>
    <col min="11260" max="11261" width="0" style="21" hidden="1" customWidth="1"/>
    <col min="11262" max="11262" width="19.140625" style="21" hidden="1" customWidth="1"/>
    <col min="11263" max="11263" width="9.5703125" style="21" hidden="1" customWidth="1"/>
    <col min="11264" max="11264" width="16" style="21" hidden="1" customWidth="1"/>
    <col min="11265" max="11265" width="16.7109375" style="21" hidden="1" customWidth="1"/>
    <col min="11266" max="11266" width="8.7109375" style="21" hidden="1" customWidth="1"/>
    <col min="11267" max="11267" width="9.28515625" style="21" hidden="1" customWidth="1"/>
    <col min="11268" max="11268" width="16.28515625" style="21" hidden="1" customWidth="1"/>
    <col min="11269" max="11269" width="14.5703125" style="21" hidden="1" customWidth="1"/>
    <col min="11270" max="11270" width="14.42578125" style="21" hidden="1" customWidth="1"/>
    <col min="11271" max="11271" width="13.28515625" style="21" hidden="1" customWidth="1"/>
    <col min="11272" max="11272" width="6.7109375" style="21" hidden="1" customWidth="1"/>
    <col min="11273" max="11273" width="6.5703125" style="21" hidden="1" customWidth="1"/>
    <col min="11274" max="11274" width="6.28515625" style="21" hidden="1" customWidth="1"/>
    <col min="11275" max="11275" width="9.42578125" style="21" hidden="1" customWidth="1"/>
    <col min="11276" max="11515" width="0" style="21" hidden="1"/>
    <col min="11516" max="11517" width="0" style="21" hidden="1" customWidth="1"/>
    <col min="11518" max="11518" width="19.140625" style="21" hidden="1" customWidth="1"/>
    <col min="11519" max="11519" width="9.5703125" style="21" hidden="1" customWidth="1"/>
    <col min="11520" max="11520" width="16" style="21" hidden="1" customWidth="1"/>
    <col min="11521" max="11521" width="16.7109375" style="21" hidden="1" customWidth="1"/>
    <col min="11522" max="11522" width="8.7109375" style="21" hidden="1" customWidth="1"/>
    <col min="11523" max="11523" width="9.28515625" style="21" hidden="1" customWidth="1"/>
    <col min="11524" max="11524" width="16.28515625" style="21" hidden="1" customWidth="1"/>
    <col min="11525" max="11525" width="14.5703125" style="21" hidden="1" customWidth="1"/>
    <col min="11526" max="11526" width="14.42578125" style="21" hidden="1" customWidth="1"/>
    <col min="11527" max="11527" width="13.28515625" style="21" hidden="1" customWidth="1"/>
    <col min="11528" max="11528" width="6.7109375" style="21" hidden="1" customWidth="1"/>
    <col min="11529" max="11529" width="6.5703125" style="21" hidden="1" customWidth="1"/>
    <col min="11530" max="11530" width="6.28515625" style="21" hidden="1" customWidth="1"/>
    <col min="11531" max="11531" width="9.42578125" style="21" hidden="1" customWidth="1"/>
    <col min="11532" max="11771" width="0" style="21" hidden="1"/>
    <col min="11772" max="11773" width="0" style="21" hidden="1" customWidth="1"/>
    <col min="11774" max="11774" width="19.140625" style="21" hidden="1" customWidth="1"/>
    <col min="11775" max="11775" width="9.5703125" style="21" hidden="1" customWidth="1"/>
    <col min="11776" max="11776" width="16" style="21" hidden="1" customWidth="1"/>
    <col min="11777" max="11777" width="16.7109375" style="21" hidden="1" customWidth="1"/>
    <col min="11778" max="11778" width="8.7109375" style="21" hidden="1" customWidth="1"/>
    <col min="11779" max="11779" width="9.28515625" style="21" hidden="1" customWidth="1"/>
    <col min="11780" max="11780" width="16.28515625" style="21" hidden="1" customWidth="1"/>
    <col min="11781" max="11781" width="14.5703125" style="21" hidden="1" customWidth="1"/>
    <col min="11782" max="11782" width="14.42578125" style="21" hidden="1" customWidth="1"/>
    <col min="11783" max="11783" width="13.28515625" style="21" hidden="1" customWidth="1"/>
    <col min="11784" max="11784" width="6.7109375" style="21" hidden="1" customWidth="1"/>
    <col min="11785" max="11785" width="6.5703125" style="21" hidden="1" customWidth="1"/>
    <col min="11786" max="11786" width="6.28515625" style="21" hidden="1" customWidth="1"/>
    <col min="11787" max="11787" width="9.42578125" style="21" hidden="1" customWidth="1"/>
    <col min="11788" max="12027" width="0" style="21" hidden="1"/>
    <col min="12028" max="12029" width="0" style="21" hidden="1" customWidth="1"/>
    <col min="12030" max="12030" width="19.140625" style="21" hidden="1" customWidth="1"/>
    <col min="12031" max="12031" width="9.5703125" style="21" hidden="1" customWidth="1"/>
    <col min="12032" max="12032" width="16" style="21" hidden="1" customWidth="1"/>
    <col min="12033" max="12033" width="16.7109375" style="21" hidden="1" customWidth="1"/>
    <col min="12034" max="12034" width="8.7109375" style="21" hidden="1" customWidth="1"/>
    <col min="12035" max="12035" width="9.28515625" style="21" hidden="1" customWidth="1"/>
    <col min="12036" max="12036" width="16.28515625" style="21" hidden="1" customWidth="1"/>
    <col min="12037" max="12037" width="14.5703125" style="21" hidden="1" customWidth="1"/>
    <col min="12038" max="12038" width="14.42578125" style="21" hidden="1" customWidth="1"/>
    <col min="12039" max="12039" width="13.28515625" style="21" hidden="1" customWidth="1"/>
    <col min="12040" max="12040" width="6.7109375" style="21" hidden="1" customWidth="1"/>
    <col min="12041" max="12041" width="6.5703125" style="21" hidden="1" customWidth="1"/>
    <col min="12042" max="12042" width="6.28515625" style="21" hidden="1" customWidth="1"/>
    <col min="12043" max="12043" width="9.42578125" style="21" hidden="1" customWidth="1"/>
    <col min="12044" max="12283" width="0" style="21" hidden="1"/>
    <col min="12284" max="12285" width="0" style="21" hidden="1" customWidth="1"/>
    <col min="12286" max="12286" width="19.140625" style="21" hidden="1" customWidth="1"/>
    <col min="12287" max="12287" width="9.5703125" style="21" hidden="1" customWidth="1"/>
    <col min="12288" max="12288" width="16" style="21" hidden="1" customWidth="1"/>
    <col min="12289" max="12289" width="16.7109375" style="21" hidden="1" customWidth="1"/>
    <col min="12290" max="12290" width="8.7109375" style="21" hidden="1" customWidth="1"/>
    <col min="12291" max="12291" width="9.28515625" style="21" hidden="1" customWidth="1"/>
    <col min="12292" max="12292" width="16.28515625" style="21" hidden="1" customWidth="1"/>
    <col min="12293" max="12293" width="14.5703125" style="21" hidden="1" customWidth="1"/>
    <col min="12294" max="12294" width="14.42578125" style="21" hidden="1" customWidth="1"/>
    <col min="12295" max="12295" width="13.28515625" style="21" hidden="1" customWidth="1"/>
    <col min="12296" max="12296" width="6.7109375" style="21" hidden="1" customWidth="1"/>
    <col min="12297" max="12297" width="6.5703125" style="21" hidden="1" customWidth="1"/>
    <col min="12298" max="12298" width="6.28515625" style="21" hidden="1" customWidth="1"/>
    <col min="12299" max="12299" width="9.42578125" style="21" hidden="1" customWidth="1"/>
    <col min="12300" max="12539" width="0" style="21" hidden="1"/>
    <col min="12540" max="12541" width="0" style="21" hidden="1" customWidth="1"/>
    <col min="12542" max="12542" width="19.140625" style="21" hidden="1" customWidth="1"/>
    <col min="12543" max="12543" width="9.5703125" style="21" hidden="1" customWidth="1"/>
    <col min="12544" max="12544" width="16" style="21" hidden="1" customWidth="1"/>
    <col min="12545" max="12545" width="16.7109375" style="21" hidden="1" customWidth="1"/>
    <col min="12546" max="12546" width="8.7109375" style="21" hidden="1" customWidth="1"/>
    <col min="12547" max="12547" width="9.28515625" style="21" hidden="1" customWidth="1"/>
    <col min="12548" max="12548" width="16.28515625" style="21" hidden="1" customWidth="1"/>
    <col min="12549" max="12549" width="14.5703125" style="21" hidden="1" customWidth="1"/>
    <col min="12550" max="12550" width="14.42578125" style="21" hidden="1" customWidth="1"/>
    <col min="12551" max="12551" width="13.28515625" style="21" hidden="1" customWidth="1"/>
    <col min="12552" max="12552" width="6.7109375" style="21" hidden="1" customWidth="1"/>
    <col min="12553" max="12553" width="6.5703125" style="21" hidden="1" customWidth="1"/>
    <col min="12554" max="12554" width="6.28515625" style="21" hidden="1" customWidth="1"/>
    <col min="12555" max="12555" width="9.42578125" style="21" hidden="1" customWidth="1"/>
    <col min="12556" max="12795" width="0" style="21" hidden="1"/>
    <col min="12796" max="12797" width="0" style="21" hidden="1" customWidth="1"/>
    <col min="12798" max="12798" width="19.140625" style="21" hidden="1" customWidth="1"/>
    <col min="12799" max="12799" width="9.5703125" style="21" hidden="1" customWidth="1"/>
    <col min="12800" max="12800" width="16" style="21" hidden="1" customWidth="1"/>
    <col min="12801" max="12801" width="16.7109375" style="21" hidden="1" customWidth="1"/>
    <col min="12802" max="12802" width="8.7109375" style="21" hidden="1" customWidth="1"/>
    <col min="12803" max="12803" width="9.28515625" style="21" hidden="1" customWidth="1"/>
    <col min="12804" max="12804" width="16.28515625" style="21" hidden="1" customWidth="1"/>
    <col min="12805" max="12805" width="14.5703125" style="21" hidden="1" customWidth="1"/>
    <col min="12806" max="12806" width="14.42578125" style="21" hidden="1" customWidth="1"/>
    <col min="12807" max="12807" width="13.28515625" style="21" hidden="1" customWidth="1"/>
    <col min="12808" max="12808" width="6.7109375" style="21" hidden="1" customWidth="1"/>
    <col min="12809" max="12809" width="6.5703125" style="21" hidden="1" customWidth="1"/>
    <col min="12810" max="12810" width="6.28515625" style="21" hidden="1" customWidth="1"/>
    <col min="12811" max="12811" width="9.42578125" style="21" hidden="1" customWidth="1"/>
    <col min="12812" max="13051" width="0" style="21" hidden="1"/>
    <col min="13052" max="13053" width="0" style="21" hidden="1" customWidth="1"/>
    <col min="13054" max="13054" width="19.140625" style="21" hidden="1" customWidth="1"/>
    <col min="13055" max="13055" width="9.5703125" style="21" hidden="1" customWidth="1"/>
    <col min="13056" max="13056" width="16" style="21" hidden="1" customWidth="1"/>
    <col min="13057" max="13057" width="16.7109375" style="21" hidden="1" customWidth="1"/>
    <col min="13058" max="13058" width="8.7109375" style="21" hidden="1" customWidth="1"/>
    <col min="13059" max="13059" width="9.28515625" style="21" hidden="1" customWidth="1"/>
    <col min="13060" max="13060" width="16.28515625" style="21" hidden="1" customWidth="1"/>
    <col min="13061" max="13061" width="14.5703125" style="21" hidden="1" customWidth="1"/>
    <col min="13062" max="13062" width="14.42578125" style="21" hidden="1" customWidth="1"/>
    <col min="13063" max="13063" width="13.28515625" style="21" hidden="1" customWidth="1"/>
    <col min="13064" max="13064" width="6.7109375" style="21" hidden="1" customWidth="1"/>
    <col min="13065" max="13065" width="6.5703125" style="21" hidden="1" customWidth="1"/>
    <col min="13066" max="13066" width="6.28515625" style="21" hidden="1" customWidth="1"/>
    <col min="13067" max="13067" width="9.42578125" style="21" hidden="1" customWidth="1"/>
    <col min="13068" max="13307" width="0" style="21" hidden="1"/>
    <col min="13308" max="13309" width="0" style="21" hidden="1" customWidth="1"/>
    <col min="13310" max="13310" width="19.140625" style="21" hidden="1" customWidth="1"/>
    <col min="13311" max="13311" width="9.5703125" style="21" hidden="1" customWidth="1"/>
    <col min="13312" max="13312" width="16" style="21" hidden="1" customWidth="1"/>
    <col min="13313" max="13313" width="16.7109375" style="21" hidden="1" customWidth="1"/>
    <col min="13314" max="13314" width="8.7109375" style="21" hidden="1" customWidth="1"/>
    <col min="13315" max="13315" width="9.28515625" style="21" hidden="1" customWidth="1"/>
    <col min="13316" max="13316" width="16.28515625" style="21" hidden="1" customWidth="1"/>
    <col min="13317" max="13317" width="14.5703125" style="21" hidden="1" customWidth="1"/>
    <col min="13318" max="13318" width="14.42578125" style="21" hidden="1" customWidth="1"/>
    <col min="13319" max="13319" width="13.28515625" style="21" hidden="1" customWidth="1"/>
    <col min="13320" max="13320" width="6.7109375" style="21" hidden="1" customWidth="1"/>
    <col min="13321" max="13321" width="6.5703125" style="21" hidden="1" customWidth="1"/>
    <col min="13322" max="13322" width="6.28515625" style="21" hidden="1" customWidth="1"/>
    <col min="13323" max="13323" width="9.42578125" style="21" hidden="1" customWidth="1"/>
    <col min="13324" max="13563" width="0" style="21" hidden="1"/>
    <col min="13564" max="13565" width="0" style="21" hidden="1" customWidth="1"/>
    <col min="13566" max="13566" width="19.140625" style="21" hidden="1" customWidth="1"/>
    <col min="13567" max="13567" width="9.5703125" style="21" hidden="1" customWidth="1"/>
    <col min="13568" max="13568" width="16" style="21" hidden="1" customWidth="1"/>
    <col min="13569" max="13569" width="16.7109375" style="21" hidden="1" customWidth="1"/>
    <col min="13570" max="13570" width="8.7109375" style="21" hidden="1" customWidth="1"/>
    <col min="13571" max="13571" width="9.28515625" style="21" hidden="1" customWidth="1"/>
    <col min="13572" max="13572" width="16.28515625" style="21" hidden="1" customWidth="1"/>
    <col min="13573" max="13573" width="14.5703125" style="21" hidden="1" customWidth="1"/>
    <col min="13574" max="13574" width="14.42578125" style="21" hidden="1" customWidth="1"/>
    <col min="13575" max="13575" width="13.28515625" style="21" hidden="1" customWidth="1"/>
    <col min="13576" max="13576" width="6.7109375" style="21" hidden="1" customWidth="1"/>
    <col min="13577" max="13577" width="6.5703125" style="21" hidden="1" customWidth="1"/>
    <col min="13578" max="13578" width="6.28515625" style="21" hidden="1" customWidth="1"/>
    <col min="13579" max="13579" width="9.42578125" style="21" hidden="1" customWidth="1"/>
    <col min="13580" max="13819" width="0" style="21" hidden="1"/>
    <col min="13820" max="13821" width="0" style="21" hidden="1" customWidth="1"/>
    <col min="13822" max="13822" width="19.140625" style="21" hidden="1" customWidth="1"/>
    <col min="13823" max="13823" width="9.5703125" style="21" hidden="1" customWidth="1"/>
    <col min="13824" max="13824" width="16" style="21" hidden="1" customWidth="1"/>
    <col min="13825" max="13825" width="16.7109375" style="21" hidden="1" customWidth="1"/>
    <col min="13826" max="13826" width="8.7109375" style="21" hidden="1" customWidth="1"/>
    <col min="13827" max="13827" width="9.28515625" style="21" hidden="1" customWidth="1"/>
    <col min="13828" max="13828" width="16.28515625" style="21" hidden="1" customWidth="1"/>
    <col min="13829" max="13829" width="14.5703125" style="21" hidden="1" customWidth="1"/>
    <col min="13830" max="13830" width="14.42578125" style="21" hidden="1" customWidth="1"/>
    <col min="13831" max="13831" width="13.28515625" style="21" hidden="1" customWidth="1"/>
    <col min="13832" max="13832" width="6.7109375" style="21" hidden="1" customWidth="1"/>
    <col min="13833" max="13833" width="6.5703125" style="21" hidden="1" customWidth="1"/>
    <col min="13834" max="13834" width="6.28515625" style="21" hidden="1" customWidth="1"/>
    <col min="13835" max="13835" width="9.42578125" style="21" hidden="1" customWidth="1"/>
    <col min="13836" max="14075" width="0" style="21" hidden="1"/>
    <col min="14076" max="14077" width="0" style="21" hidden="1" customWidth="1"/>
    <col min="14078" max="14078" width="19.140625" style="21" hidden="1" customWidth="1"/>
    <col min="14079" max="14079" width="9.5703125" style="21" hidden="1" customWidth="1"/>
    <col min="14080" max="14080" width="16" style="21" hidden="1" customWidth="1"/>
    <col min="14081" max="14081" width="16.7109375" style="21" hidden="1" customWidth="1"/>
    <col min="14082" max="14082" width="8.7109375" style="21" hidden="1" customWidth="1"/>
    <col min="14083" max="14083" width="9.28515625" style="21" hidden="1" customWidth="1"/>
    <col min="14084" max="14084" width="16.28515625" style="21" hidden="1" customWidth="1"/>
    <col min="14085" max="14085" width="14.5703125" style="21" hidden="1" customWidth="1"/>
    <col min="14086" max="14086" width="14.42578125" style="21" hidden="1" customWidth="1"/>
    <col min="14087" max="14087" width="13.28515625" style="21" hidden="1" customWidth="1"/>
    <col min="14088" max="14088" width="6.7109375" style="21" hidden="1" customWidth="1"/>
    <col min="14089" max="14089" width="6.5703125" style="21" hidden="1" customWidth="1"/>
    <col min="14090" max="14090" width="6.28515625" style="21" hidden="1" customWidth="1"/>
    <col min="14091" max="14091" width="9.42578125" style="21" hidden="1" customWidth="1"/>
    <col min="14092" max="14331" width="0" style="21" hidden="1"/>
    <col min="14332" max="14333" width="0" style="21" hidden="1" customWidth="1"/>
    <col min="14334" max="14334" width="19.140625" style="21" hidden="1" customWidth="1"/>
    <col min="14335" max="14335" width="9.5703125" style="21" hidden="1" customWidth="1"/>
    <col min="14336" max="14336" width="16" style="21" hidden="1" customWidth="1"/>
    <col min="14337" max="14337" width="16.7109375" style="21" hidden="1" customWidth="1"/>
    <col min="14338" max="14338" width="8.7109375" style="21" hidden="1" customWidth="1"/>
    <col min="14339" max="14339" width="9.28515625" style="21" hidden="1" customWidth="1"/>
    <col min="14340" max="14340" width="16.28515625" style="21" hidden="1" customWidth="1"/>
    <col min="14341" max="14341" width="14.5703125" style="21" hidden="1" customWidth="1"/>
    <col min="14342" max="14342" width="14.42578125" style="21" hidden="1" customWidth="1"/>
    <col min="14343" max="14343" width="13.28515625" style="21" hidden="1" customWidth="1"/>
    <col min="14344" max="14344" width="6.7109375" style="21" hidden="1" customWidth="1"/>
    <col min="14345" max="14345" width="6.5703125" style="21" hidden="1" customWidth="1"/>
    <col min="14346" max="14346" width="6.28515625" style="21" hidden="1" customWidth="1"/>
    <col min="14347" max="14347" width="9.42578125" style="21" hidden="1" customWidth="1"/>
    <col min="14348" max="14587" width="0" style="21" hidden="1"/>
    <col min="14588" max="14589" width="0" style="21" hidden="1" customWidth="1"/>
    <col min="14590" max="14590" width="19.140625" style="21" hidden="1" customWidth="1"/>
    <col min="14591" max="14591" width="9.5703125" style="21" hidden="1" customWidth="1"/>
    <col min="14592" max="14592" width="16" style="21" hidden="1" customWidth="1"/>
    <col min="14593" max="14593" width="16.7109375" style="21" hidden="1" customWidth="1"/>
    <col min="14594" max="14594" width="8.7109375" style="21" hidden="1" customWidth="1"/>
    <col min="14595" max="14595" width="9.28515625" style="21" hidden="1" customWidth="1"/>
    <col min="14596" max="14596" width="16.28515625" style="21" hidden="1" customWidth="1"/>
    <col min="14597" max="14597" width="14.5703125" style="21" hidden="1" customWidth="1"/>
    <col min="14598" max="14598" width="14.42578125" style="21" hidden="1" customWidth="1"/>
    <col min="14599" max="14599" width="13.28515625" style="21" hidden="1" customWidth="1"/>
    <col min="14600" max="14600" width="6.7109375" style="21" hidden="1" customWidth="1"/>
    <col min="14601" max="14601" width="6.5703125" style="21" hidden="1" customWidth="1"/>
    <col min="14602" max="14602" width="6.28515625" style="21" hidden="1" customWidth="1"/>
    <col min="14603" max="14603" width="9.42578125" style="21" hidden="1" customWidth="1"/>
    <col min="14604" max="14843" width="0" style="21" hidden="1"/>
    <col min="14844" max="14845" width="0" style="21" hidden="1" customWidth="1"/>
    <col min="14846" max="14846" width="19.140625" style="21" hidden="1" customWidth="1"/>
    <col min="14847" max="14847" width="9.5703125" style="21" hidden="1" customWidth="1"/>
    <col min="14848" max="14848" width="16" style="21" hidden="1" customWidth="1"/>
    <col min="14849" max="14849" width="16.7109375" style="21" hidden="1" customWidth="1"/>
    <col min="14850" max="14850" width="8.7109375" style="21" hidden="1" customWidth="1"/>
    <col min="14851" max="14851" width="9.28515625" style="21" hidden="1" customWidth="1"/>
    <col min="14852" max="14852" width="16.28515625" style="21" hidden="1" customWidth="1"/>
    <col min="14853" max="14853" width="14.5703125" style="21" hidden="1" customWidth="1"/>
    <col min="14854" max="14854" width="14.42578125" style="21" hidden="1" customWidth="1"/>
    <col min="14855" max="14855" width="13.28515625" style="21" hidden="1" customWidth="1"/>
    <col min="14856" max="14856" width="6.7109375" style="21" hidden="1" customWidth="1"/>
    <col min="14857" max="14857" width="6.5703125" style="21" hidden="1" customWidth="1"/>
    <col min="14858" max="14858" width="6.28515625" style="21" hidden="1" customWidth="1"/>
    <col min="14859" max="14859" width="9.42578125" style="21" hidden="1" customWidth="1"/>
    <col min="14860" max="15099" width="0" style="21" hidden="1"/>
    <col min="15100" max="15101" width="0" style="21" hidden="1" customWidth="1"/>
    <col min="15102" max="15102" width="19.140625" style="21" hidden="1" customWidth="1"/>
    <col min="15103" max="15103" width="9.5703125" style="21" hidden="1" customWidth="1"/>
    <col min="15104" max="15104" width="16" style="21" hidden="1" customWidth="1"/>
    <col min="15105" max="15105" width="16.7109375" style="21" hidden="1" customWidth="1"/>
    <col min="15106" max="15106" width="8.7109375" style="21" hidden="1" customWidth="1"/>
    <col min="15107" max="15107" width="9.28515625" style="21" hidden="1" customWidth="1"/>
    <col min="15108" max="15108" width="16.28515625" style="21" hidden="1" customWidth="1"/>
    <col min="15109" max="15109" width="14.5703125" style="21" hidden="1" customWidth="1"/>
    <col min="15110" max="15110" width="14.42578125" style="21" hidden="1" customWidth="1"/>
    <col min="15111" max="15111" width="13.28515625" style="21" hidden="1" customWidth="1"/>
    <col min="15112" max="15112" width="6.7109375" style="21" hidden="1" customWidth="1"/>
    <col min="15113" max="15113" width="6.5703125" style="21" hidden="1" customWidth="1"/>
    <col min="15114" max="15114" width="6.28515625" style="21" hidden="1" customWidth="1"/>
    <col min="15115" max="15115" width="9.42578125" style="21" hidden="1" customWidth="1"/>
    <col min="15116" max="15355" width="0" style="21" hidden="1"/>
    <col min="15356" max="15357" width="0" style="21" hidden="1" customWidth="1"/>
    <col min="15358" max="15358" width="19.140625" style="21" hidden="1" customWidth="1"/>
    <col min="15359" max="15359" width="9.5703125" style="21" hidden="1" customWidth="1"/>
    <col min="15360" max="15360" width="16" style="21" hidden="1" customWidth="1"/>
    <col min="15361" max="15361" width="16.7109375" style="21" hidden="1" customWidth="1"/>
    <col min="15362" max="15362" width="8.7109375" style="21" hidden="1" customWidth="1"/>
    <col min="15363" max="15363" width="9.28515625" style="21" hidden="1" customWidth="1"/>
    <col min="15364" max="15364" width="16.28515625" style="21" hidden="1" customWidth="1"/>
    <col min="15365" max="15365" width="14.5703125" style="21" hidden="1" customWidth="1"/>
    <col min="15366" max="15366" width="14.42578125" style="21" hidden="1" customWidth="1"/>
    <col min="15367" max="15367" width="13.28515625" style="21" hidden="1" customWidth="1"/>
    <col min="15368" max="15368" width="6.7109375" style="21" hidden="1" customWidth="1"/>
    <col min="15369" max="15369" width="6.5703125" style="21" hidden="1" customWidth="1"/>
    <col min="15370" max="15370" width="6.28515625" style="21" hidden="1" customWidth="1"/>
    <col min="15371" max="15371" width="9.42578125" style="21" hidden="1" customWidth="1"/>
    <col min="15372" max="15611" width="0" style="21" hidden="1"/>
    <col min="15612" max="15613" width="0" style="21" hidden="1" customWidth="1"/>
    <col min="15614" max="15614" width="19.140625" style="21" hidden="1" customWidth="1"/>
    <col min="15615" max="15615" width="9.5703125" style="21" hidden="1" customWidth="1"/>
    <col min="15616" max="15616" width="16" style="21" hidden="1" customWidth="1"/>
    <col min="15617" max="15617" width="16.7109375" style="21" hidden="1" customWidth="1"/>
    <col min="15618" max="15618" width="8.7109375" style="21" hidden="1" customWidth="1"/>
    <col min="15619" max="15619" width="9.28515625" style="21" hidden="1" customWidth="1"/>
    <col min="15620" max="15620" width="16.28515625" style="21" hidden="1" customWidth="1"/>
    <col min="15621" max="15621" width="14.5703125" style="21" hidden="1" customWidth="1"/>
    <col min="15622" max="15622" width="14.42578125" style="21" hidden="1" customWidth="1"/>
    <col min="15623" max="15623" width="13.28515625" style="21" hidden="1" customWidth="1"/>
    <col min="15624" max="15624" width="6.7109375" style="21" hidden="1" customWidth="1"/>
    <col min="15625" max="15625" width="6.5703125" style="21" hidden="1" customWidth="1"/>
    <col min="15626" max="15626" width="6.28515625" style="21" hidden="1" customWidth="1"/>
    <col min="15627" max="15627" width="9.42578125" style="21" hidden="1" customWidth="1"/>
    <col min="15628" max="15867" width="0" style="21" hidden="1"/>
    <col min="15868" max="15869" width="0" style="21" hidden="1" customWidth="1"/>
    <col min="15870" max="15870" width="19.140625" style="21" hidden="1" customWidth="1"/>
    <col min="15871" max="15871" width="9.5703125" style="21" hidden="1" customWidth="1"/>
    <col min="15872" max="15872" width="16" style="21" hidden="1" customWidth="1"/>
    <col min="15873" max="15873" width="16.7109375" style="21" hidden="1" customWidth="1"/>
    <col min="15874" max="15874" width="8.7109375" style="21" hidden="1" customWidth="1"/>
    <col min="15875" max="15875" width="9.28515625" style="21" hidden="1" customWidth="1"/>
    <col min="15876" max="15876" width="16.28515625" style="21" hidden="1" customWidth="1"/>
    <col min="15877" max="15877" width="14.5703125" style="21" hidden="1" customWidth="1"/>
    <col min="15878" max="15878" width="14.42578125" style="21" hidden="1" customWidth="1"/>
    <col min="15879" max="15879" width="13.28515625" style="21" hidden="1" customWidth="1"/>
    <col min="15880" max="15880" width="6.7109375" style="21" hidden="1" customWidth="1"/>
    <col min="15881" max="15881" width="6.5703125" style="21" hidden="1" customWidth="1"/>
    <col min="15882" max="15882" width="6.28515625" style="21" hidden="1" customWidth="1"/>
    <col min="15883" max="15883" width="9.42578125" style="21" hidden="1" customWidth="1"/>
    <col min="15884" max="16123" width="0" style="21" hidden="1"/>
    <col min="16124" max="16125" width="0" style="21" hidden="1" customWidth="1"/>
    <col min="16126" max="16126" width="19.140625" style="21" hidden="1" customWidth="1"/>
    <col min="16127" max="16127" width="9.5703125" style="21" hidden="1" customWidth="1"/>
    <col min="16128" max="16128" width="16" style="21" hidden="1" customWidth="1"/>
    <col min="16129" max="16129" width="16.7109375" style="21" hidden="1" customWidth="1"/>
    <col min="16130" max="16130" width="8.7109375" style="21" hidden="1" customWidth="1"/>
    <col min="16131" max="16131" width="9.28515625" style="21" hidden="1" customWidth="1"/>
    <col min="16132" max="16132" width="16.28515625" style="21" hidden="1" customWidth="1"/>
    <col min="16133" max="16133" width="14.5703125" style="21" hidden="1" customWidth="1"/>
    <col min="16134" max="16134" width="14.42578125" style="21" hidden="1" customWidth="1"/>
    <col min="16135" max="16135" width="13.28515625" style="21" hidden="1" customWidth="1"/>
    <col min="16136" max="16136" width="6.7109375" style="21" hidden="1" customWidth="1"/>
    <col min="16137" max="16137" width="6.5703125" style="21" hidden="1" customWidth="1"/>
    <col min="16138" max="16138" width="6.28515625" style="21" hidden="1" customWidth="1"/>
    <col min="16139" max="16139" width="9.42578125" style="21" hidden="1" customWidth="1"/>
    <col min="16140" max="16140" width="6.28515625" style="21" hidden="1"/>
    <col min="16141" max="16144" width="9.42578125" style="21" hidden="1"/>
    <col min="16145" max="16384" width="0" style="21" hidden="1"/>
  </cols>
  <sheetData>
    <row r="1" spans="1:11" ht="9.75" customHeight="1" x14ac:dyDescent="0.2"/>
    <row r="2" spans="1:11" ht="16.5" thickBot="1" x14ac:dyDescent="0.3">
      <c r="A2" s="12" t="str">
        <f>"Tabell 2   Inkomstutjämning "&amp;Innehåll!C46</f>
        <v>Tabell 2   Inkomstutjämning 2017</v>
      </c>
      <c r="D2" s="24"/>
    </row>
    <row r="3" spans="1:11" x14ac:dyDescent="0.2">
      <c r="A3" s="13" t="s">
        <v>19</v>
      </c>
      <c r="B3" s="14" t="s">
        <v>41</v>
      </c>
      <c r="C3" s="14" t="s">
        <v>51</v>
      </c>
      <c r="D3" s="655" t="s">
        <v>52</v>
      </c>
      <c r="E3" s="656"/>
      <c r="F3" s="656"/>
      <c r="G3" s="25" t="s">
        <v>53</v>
      </c>
      <c r="H3" s="25" t="s">
        <v>54</v>
      </c>
      <c r="I3" s="657" t="s">
        <v>55</v>
      </c>
      <c r="J3" s="657"/>
      <c r="K3" s="26" t="s">
        <v>42</v>
      </c>
    </row>
    <row r="4" spans="1:11" x14ac:dyDescent="0.2">
      <c r="A4" s="27"/>
      <c r="B4" s="63" t="str">
        <f>IF(Innehåll!C47="prel","den 30 juni","den 1 nov.")</f>
        <v>den 1 nov.</v>
      </c>
      <c r="C4" s="11" t="str">
        <f>"enligt "&amp;Innehåll!C46-1&amp;" års"</f>
        <v>enligt 2016 års</v>
      </c>
      <c r="D4" s="28" t="s">
        <v>46</v>
      </c>
      <c r="E4" s="29" t="s">
        <v>45</v>
      </c>
      <c r="F4" s="30" t="s">
        <v>56</v>
      </c>
      <c r="G4" s="31" t="s">
        <v>57</v>
      </c>
      <c r="H4" s="31" t="s">
        <v>58</v>
      </c>
      <c r="I4" s="658" t="s">
        <v>59</v>
      </c>
      <c r="J4" s="658"/>
      <c r="K4" s="32" t="s">
        <v>43</v>
      </c>
    </row>
    <row r="5" spans="1:11" x14ac:dyDescent="0.2">
      <c r="A5" s="27" t="s">
        <v>47</v>
      </c>
      <c r="B5" s="16">
        <f>Innehåll!C46-1</f>
        <v>2016</v>
      </c>
      <c r="C5" s="11" t="s">
        <v>60</v>
      </c>
      <c r="D5" s="34"/>
      <c r="E5" s="35"/>
      <c r="F5" s="36" t="s">
        <v>61</v>
      </c>
      <c r="G5" s="37" t="str">
        <f>"("&amp;Innehåll!C57&amp;"%)"</f>
        <v>(115%)</v>
      </c>
      <c r="H5" s="31" t="s">
        <v>43</v>
      </c>
      <c r="I5" s="659" t="s">
        <v>62</v>
      </c>
      <c r="J5" s="659"/>
      <c r="K5" s="33" t="s">
        <v>44</v>
      </c>
    </row>
    <row r="6" spans="1:11" ht="14.25" x14ac:dyDescent="0.2">
      <c r="A6" s="27"/>
      <c r="B6" s="38"/>
      <c r="C6" s="39" t="s">
        <v>63</v>
      </c>
      <c r="D6" s="40"/>
      <c r="E6" s="35"/>
      <c r="F6" s="36" t="s">
        <v>64</v>
      </c>
      <c r="G6" s="41"/>
      <c r="H6" s="31" t="s">
        <v>65</v>
      </c>
      <c r="I6" s="42" t="s">
        <v>66</v>
      </c>
      <c r="J6" s="42" t="s">
        <v>67</v>
      </c>
      <c r="K6" s="33" t="s">
        <v>49</v>
      </c>
    </row>
    <row r="7" spans="1:11" x14ac:dyDescent="0.2">
      <c r="A7" s="27"/>
      <c r="B7" s="38"/>
      <c r="C7" s="43">
        <f>Innehåll!C46-1</f>
        <v>2016</v>
      </c>
      <c r="D7" s="44" t="str">
        <f>Innehåll!C61</f>
        <v>1,050</v>
      </c>
      <c r="E7" s="35"/>
      <c r="F7" s="36" t="s">
        <v>68</v>
      </c>
      <c r="G7" s="45"/>
      <c r="H7" s="31" t="s">
        <v>69</v>
      </c>
      <c r="I7" s="8" t="str">
        <f>"("&amp;Innehåll!C51&amp;"%)"</f>
        <v>(95%)</v>
      </c>
      <c r="J7" s="8" t="str">
        <f>"("&amp;Innehåll!C52&amp;"%)"</f>
        <v>(85%)</v>
      </c>
      <c r="K7" s="46" t="s">
        <v>48</v>
      </c>
    </row>
    <row r="8" spans="1:11" x14ac:dyDescent="0.2">
      <c r="A8" s="17"/>
      <c r="B8" s="17"/>
      <c r="C8" s="47" t="str">
        <f>Innehåll!C46</f>
        <v>2017</v>
      </c>
      <c r="D8" s="48" t="str">
        <f>Innehåll!C62</f>
        <v>1,052</v>
      </c>
      <c r="E8" s="49"/>
      <c r="F8" s="50" t="s">
        <v>70</v>
      </c>
      <c r="G8" s="51"/>
      <c r="H8" s="52" t="s">
        <v>71</v>
      </c>
      <c r="I8" s="53"/>
      <c r="J8" s="53"/>
      <c r="K8" s="54"/>
    </row>
    <row r="9" spans="1:11" ht="21" customHeight="1" x14ac:dyDescent="0.2">
      <c r="A9" s="18" t="s">
        <v>357</v>
      </c>
      <c r="B9" s="19">
        <v>9967637</v>
      </c>
      <c r="C9" s="19">
        <v>1988699923500</v>
      </c>
      <c r="D9" s="19">
        <v>2196717935504</v>
      </c>
      <c r="E9" s="19">
        <v>220385</v>
      </c>
      <c r="F9" s="68">
        <v>100</v>
      </c>
      <c r="G9" s="19">
        <v>2526225332316</v>
      </c>
      <c r="H9" s="19">
        <v>329507396812</v>
      </c>
      <c r="I9" s="19"/>
      <c r="J9" s="19"/>
      <c r="K9" s="19"/>
    </row>
    <row r="10" spans="1:11" x14ac:dyDescent="0.2">
      <c r="A10" s="18" t="s">
        <v>358</v>
      </c>
      <c r="B10" s="19"/>
      <c r="C10" s="19"/>
      <c r="D10" s="19"/>
      <c r="E10" s="19"/>
      <c r="F10" s="68"/>
      <c r="G10" s="19"/>
      <c r="H10" s="19"/>
      <c r="I10" s="19"/>
      <c r="J10" s="19"/>
      <c r="K10" s="19"/>
    </row>
    <row r="11" spans="1:11" x14ac:dyDescent="0.2">
      <c r="A11" s="123" t="s">
        <v>359</v>
      </c>
      <c r="B11" s="141">
        <v>90331</v>
      </c>
      <c r="C11" s="141">
        <v>15654252600</v>
      </c>
      <c r="D11" s="55">
        <v>17291687422</v>
      </c>
      <c r="E11" s="55">
        <v>191426</v>
      </c>
      <c r="F11" s="142">
        <v>86.9</v>
      </c>
      <c r="G11" s="56">
        <v>22893737050</v>
      </c>
      <c r="H11" s="56">
        <v>5602049628</v>
      </c>
      <c r="I11" s="263">
        <v>19.05</v>
      </c>
      <c r="J11" s="264">
        <v>16.98</v>
      </c>
      <c r="K11" s="56">
        <v>11814</v>
      </c>
    </row>
    <row r="12" spans="1:11" x14ac:dyDescent="0.2">
      <c r="A12" s="123" t="s">
        <v>360</v>
      </c>
      <c r="B12" s="141">
        <v>32673</v>
      </c>
      <c r="C12" s="141">
        <v>11617802700</v>
      </c>
      <c r="D12" s="55">
        <v>12833024862</v>
      </c>
      <c r="E12" s="55">
        <v>392772</v>
      </c>
      <c r="F12" s="142">
        <v>178.2</v>
      </c>
      <c r="G12" s="56">
        <v>8280734971</v>
      </c>
      <c r="H12" s="56">
        <v>-4552289891</v>
      </c>
      <c r="I12" s="264">
        <v>19.05</v>
      </c>
      <c r="J12" s="263">
        <v>16.98</v>
      </c>
      <c r="K12" s="56">
        <v>-23658</v>
      </c>
    </row>
    <row r="13" spans="1:11" x14ac:dyDescent="0.2">
      <c r="A13" s="123" t="s">
        <v>361</v>
      </c>
      <c r="B13" s="141">
        <v>27284</v>
      </c>
      <c r="C13" s="141">
        <v>6992622100</v>
      </c>
      <c r="D13" s="55">
        <v>7724050372</v>
      </c>
      <c r="E13" s="55">
        <v>283098</v>
      </c>
      <c r="F13" s="142">
        <v>128.5</v>
      </c>
      <c r="G13" s="56">
        <v>6914931991</v>
      </c>
      <c r="H13" s="56">
        <v>-809118381</v>
      </c>
      <c r="I13" s="264">
        <v>19.05</v>
      </c>
      <c r="J13" s="263">
        <v>16.98</v>
      </c>
      <c r="K13" s="56">
        <v>-5035</v>
      </c>
    </row>
    <row r="14" spans="1:11" x14ac:dyDescent="0.2">
      <c r="A14" s="123" t="s">
        <v>362</v>
      </c>
      <c r="B14" s="141">
        <v>85360</v>
      </c>
      <c r="C14" s="141">
        <v>16459691300</v>
      </c>
      <c r="D14" s="55">
        <v>18181375010</v>
      </c>
      <c r="E14" s="55">
        <v>212996</v>
      </c>
      <c r="F14" s="142">
        <v>96.6</v>
      </c>
      <c r="G14" s="56">
        <v>21633873140</v>
      </c>
      <c r="H14" s="56">
        <v>3452498130</v>
      </c>
      <c r="I14" s="263">
        <v>19.05</v>
      </c>
      <c r="J14" s="264">
        <v>16.98</v>
      </c>
      <c r="K14" s="56">
        <v>7705</v>
      </c>
    </row>
    <row r="15" spans="1:11" x14ac:dyDescent="0.2">
      <c r="A15" s="123" t="s">
        <v>363</v>
      </c>
      <c r="B15" s="141">
        <v>107187</v>
      </c>
      <c r="C15" s="141">
        <v>21945255500</v>
      </c>
      <c r="D15" s="55">
        <v>24240729225</v>
      </c>
      <c r="E15" s="55">
        <v>226154</v>
      </c>
      <c r="F15" s="142">
        <v>102.6</v>
      </c>
      <c r="G15" s="56">
        <v>27165768044</v>
      </c>
      <c r="H15" s="56">
        <v>2925038819</v>
      </c>
      <c r="I15" s="263">
        <v>19.05</v>
      </c>
      <c r="J15" s="264">
        <v>16.98</v>
      </c>
      <c r="K15" s="56">
        <v>5199</v>
      </c>
    </row>
    <row r="16" spans="1:11" x14ac:dyDescent="0.2">
      <c r="A16" s="123" t="s">
        <v>364</v>
      </c>
      <c r="B16" s="141">
        <v>74124</v>
      </c>
      <c r="C16" s="141">
        <v>15245218900</v>
      </c>
      <c r="D16" s="55">
        <v>16839868797</v>
      </c>
      <c r="E16" s="55">
        <v>227185</v>
      </c>
      <c r="F16" s="142">
        <v>103.1</v>
      </c>
      <c r="G16" s="56">
        <v>18786190401</v>
      </c>
      <c r="H16" s="56">
        <v>1946321604</v>
      </c>
      <c r="I16" s="263">
        <v>19.05</v>
      </c>
      <c r="J16" s="264">
        <v>16.98</v>
      </c>
      <c r="K16" s="56">
        <v>5002</v>
      </c>
    </row>
    <row r="17" spans="1:11" x14ac:dyDescent="0.2">
      <c r="A17" s="123" t="s">
        <v>365</v>
      </c>
      <c r="B17" s="141">
        <v>46854</v>
      </c>
      <c r="C17" s="141">
        <v>14111632700</v>
      </c>
      <c r="D17" s="55">
        <v>15587709480</v>
      </c>
      <c r="E17" s="55">
        <v>332687</v>
      </c>
      <c r="F17" s="142">
        <v>151</v>
      </c>
      <c r="G17" s="56">
        <v>11874806609</v>
      </c>
      <c r="H17" s="56">
        <v>-3712902871</v>
      </c>
      <c r="I17" s="264">
        <v>19.05</v>
      </c>
      <c r="J17" s="263">
        <v>16.98</v>
      </c>
      <c r="K17" s="56">
        <v>-13456</v>
      </c>
    </row>
    <row r="18" spans="1:11" x14ac:dyDescent="0.2">
      <c r="A18" s="123" t="s">
        <v>366</v>
      </c>
      <c r="B18" s="141">
        <v>99061</v>
      </c>
      <c r="C18" s="141">
        <v>25669715800</v>
      </c>
      <c r="D18" s="55">
        <v>28354768073</v>
      </c>
      <c r="E18" s="55">
        <v>286235</v>
      </c>
      <c r="F18" s="142">
        <v>129.9</v>
      </c>
      <c r="G18" s="56">
        <v>25106292258</v>
      </c>
      <c r="H18" s="56">
        <v>-3248475815</v>
      </c>
      <c r="I18" s="264">
        <v>19.05</v>
      </c>
      <c r="J18" s="263">
        <v>16.98</v>
      </c>
      <c r="K18" s="56">
        <v>-5568</v>
      </c>
    </row>
    <row r="19" spans="1:11" x14ac:dyDescent="0.2">
      <c r="A19" s="123" t="s">
        <v>367</v>
      </c>
      <c r="B19" s="141">
        <v>59333</v>
      </c>
      <c r="C19" s="141">
        <v>11276370300</v>
      </c>
      <c r="D19" s="55">
        <v>12455878633</v>
      </c>
      <c r="E19" s="55">
        <v>209932</v>
      </c>
      <c r="F19" s="142">
        <v>95.3</v>
      </c>
      <c r="G19" s="56">
        <v>15037518686</v>
      </c>
      <c r="H19" s="56">
        <v>2581640053</v>
      </c>
      <c r="I19" s="263">
        <v>19.05</v>
      </c>
      <c r="J19" s="264">
        <v>16.98</v>
      </c>
      <c r="K19" s="56">
        <v>8289</v>
      </c>
    </row>
    <row r="20" spans="1:11" x14ac:dyDescent="0.2">
      <c r="A20" s="123" t="s">
        <v>368</v>
      </c>
      <c r="B20" s="141">
        <v>10387</v>
      </c>
      <c r="C20" s="141">
        <v>2235374700</v>
      </c>
      <c r="D20" s="55">
        <v>2469194894</v>
      </c>
      <c r="E20" s="55">
        <v>237720</v>
      </c>
      <c r="F20" s="142">
        <v>107.9</v>
      </c>
      <c r="G20" s="56">
        <v>2632509844</v>
      </c>
      <c r="H20" s="56">
        <v>163314950</v>
      </c>
      <c r="I20" s="263">
        <v>19.05</v>
      </c>
      <c r="J20" s="264">
        <v>16.98</v>
      </c>
      <c r="K20" s="56">
        <v>2995</v>
      </c>
    </row>
    <row r="21" spans="1:11" x14ac:dyDescent="0.2">
      <c r="A21" s="123" t="s">
        <v>369</v>
      </c>
      <c r="B21" s="141">
        <v>27703</v>
      </c>
      <c r="C21" s="141">
        <v>5415613000</v>
      </c>
      <c r="D21" s="55">
        <v>5982086120</v>
      </c>
      <c r="E21" s="55">
        <v>215936</v>
      </c>
      <c r="F21" s="142">
        <v>98</v>
      </c>
      <c r="G21" s="56">
        <v>7021124503</v>
      </c>
      <c r="H21" s="56">
        <v>1039038383</v>
      </c>
      <c r="I21" s="263">
        <v>19.05</v>
      </c>
      <c r="J21" s="264">
        <v>16.98</v>
      </c>
      <c r="K21" s="56">
        <v>7145</v>
      </c>
    </row>
    <row r="22" spans="1:11" x14ac:dyDescent="0.2">
      <c r="A22" s="123" t="s">
        <v>370</v>
      </c>
      <c r="B22" s="141">
        <v>16630</v>
      </c>
      <c r="C22" s="141">
        <v>3556489100</v>
      </c>
      <c r="D22" s="55">
        <v>3928497860</v>
      </c>
      <c r="E22" s="55">
        <v>236230</v>
      </c>
      <c r="F22" s="142">
        <v>107.2</v>
      </c>
      <c r="G22" s="56">
        <v>4214752933</v>
      </c>
      <c r="H22" s="56">
        <v>286255073</v>
      </c>
      <c r="I22" s="263">
        <v>19.05</v>
      </c>
      <c r="J22" s="264">
        <v>16.98</v>
      </c>
      <c r="K22" s="56">
        <v>3279</v>
      </c>
    </row>
    <row r="23" spans="1:11" x14ac:dyDescent="0.2">
      <c r="A23" s="123" t="s">
        <v>371</v>
      </c>
      <c r="B23" s="141">
        <v>46115</v>
      </c>
      <c r="C23" s="141">
        <v>8957930300</v>
      </c>
      <c r="D23" s="55">
        <v>9894929809</v>
      </c>
      <c r="E23" s="55">
        <v>214571</v>
      </c>
      <c r="F23" s="142">
        <v>97.4</v>
      </c>
      <c r="G23" s="56">
        <v>11687512416</v>
      </c>
      <c r="H23" s="56">
        <v>1792582607</v>
      </c>
      <c r="I23" s="263">
        <v>19.05</v>
      </c>
      <c r="J23" s="264">
        <v>16.98</v>
      </c>
      <c r="K23" s="56">
        <v>7405</v>
      </c>
    </row>
    <row r="24" spans="1:11" x14ac:dyDescent="0.2">
      <c r="A24" s="123" t="s">
        <v>372</v>
      </c>
      <c r="B24" s="141">
        <v>70888</v>
      </c>
      <c r="C24" s="141">
        <v>18124837600</v>
      </c>
      <c r="D24" s="55">
        <v>20020695613</v>
      </c>
      <c r="E24" s="55">
        <v>282427</v>
      </c>
      <c r="F24" s="142">
        <v>128.19999999999999</v>
      </c>
      <c r="G24" s="56">
        <v>17966049662</v>
      </c>
      <c r="H24" s="56">
        <v>-2054645951</v>
      </c>
      <c r="I24" s="264">
        <v>19.05</v>
      </c>
      <c r="J24" s="263">
        <v>16.98</v>
      </c>
      <c r="K24" s="56">
        <v>-4922</v>
      </c>
    </row>
    <row r="25" spans="1:11" x14ac:dyDescent="0.2">
      <c r="A25" s="123" t="s">
        <v>373</v>
      </c>
      <c r="B25" s="141">
        <v>78082</v>
      </c>
      <c r="C25" s="141">
        <v>18905496000</v>
      </c>
      <c r="D25" s="55">
        <v>20883010882</v>
      </c>
      <c r="E25" s="55">
        <v>267450</v>
      </c>
      <c r="F25" s="142">
        <v>121.4</v>
      </c>
      <c r="G25" s="56">
        <v>19789316806</v>
      </c>
      <c r="H25" s="56">
        <v>-1093694076</v>
      </c>
      <c r="I25" s="264">
        <v>19.05</v>
      </c>
      <c r="J25" s="263">
        <v>16.98</v>
      </c>
      <c r="K25" s="56">
        <v>-2378</v>
      </c>
    </row>
    <row r="26" spans="1:11" x14ac:dyDescent="0.2">
      <c r="A26" s="123" t="s">
        <v>374</v>
      </c>
      <c r="B26" s="141">
        <v>934471</v>
      </c>
      <c r="C26" s="141">
        <v>233635925800</v>
      </c>
      <c r="D26" s="55">
        <v>258074243639</v>
      </c>
      <c r="E26" s="55">
        <v>276171</v>
      </c>
      <c r="F26" s="142">
        <v>125.3</v>
      </c>
      <c r="G26" s="56">
        <v>236834900035</v>
      </c>
      <c r="H26" s="56">
        <v>-21239343604</v>
      </c>
      <c r="I26" s="264">
        <v>19.05</v>
      </c>
      <c r="J26" s="263">
        <v>16.98</v>
      </c>
      <c r="K26" s="56">
        <v>-3859</v>
      </c>
    </row>
    <row r="27" spans="1:11" x14ac:dyDescent="0.2">
      <c r="A27" s="123" t="s">
        <v>375</v>
      </c>
      <c r="B27" s="141">
        <v>47469</v>
      </c>
      <c r="C27" s="141">
        <v>10149274100</v>
      </c>
      <c r="D27" s="55">
        <v>11210888171</v>
      </c>
      <c r="E27" s="55">
        <v>236173</v>
      </c>
      <c r="F27" s="142">
        <v>107.2</v>
      </c>
      <c r="G27" s="56">
        <v>12030673900</v>
      </c>
      <c r="H27" s="56">
        <v>819785729</v>
      </c>
      <c r="I27" s="263">
        <v>19.05</v>
      </c>
      <c r="J27" s="264">
        <v>16.98</v>
      </c>
      <c r="K27" s="56">
        <v>3290</v>
      </c>
    </row>
    <row r="28" spans="1:11" x14ac:dyDescent="0.2">
      <c r="A28" s="123" t="s">
        <v>376</v>
      </c>
      <c r="B28" s="141">
        <v>94375</v>
      </c>
      <c r="C28" s="141">
        <v>16707833500</v>
      </c>
      <c r="D28" s="55">
        <v>18455472884</v>
      </c>
      <c r="E28" s="55">
        <v>195555</v>
      </c>
      <c r="F28" s="142">
        <v>88.7</v>
      </c>
      <c r="G28" s="56">
        <v>23918659531</v>
      </c>
      <c r="H28" s="56">
        <v>5463186647</v>
      </c>
      <c r="I28" s="263">
        <v>19.05</v>
      </c>
      <c r="J28" s="264">
        <v>16.98</v>
      </c>
      <c r="K28" s="56">
        <v>11028</v>
      </c>
    </row>
    <row r="29" spans="1:11" x14ac:dyDescent="0.2">
      <c r="A29" s="123" t="s">
        <v>377</v>
      </c>
      <c r="B29" s="141">
        <v>47019</v>
      </c>
      <c r="C29" s="141">
        <v>10462057800</v>
      </c>
      <c r="D29" s="55">
        <v>11556389046</v>
      </c>
      <c r="E29" s="55">
        <v>245781</v>
      </c>
      <c r="F29" s="142">
        <v>111.5</v>
      </c>
      <c r="G29" s="56">
        <v>11916624662</v>
      </c>
      <c r="H29" s="56">
        <v>360235616</v>
      </c>
      <c r="I29" s="263">
        <v>19.05</v>
      </c>
      <c r="J29" s="264">
        <v>16.98</v>
      </c>
      <c r="K29" s="56">
        <v>1460</v>
      </c>
    </row>
    <row r="30" spans="1:11" x14ac:dyDescent="0.2">
      <c r="A30" s="123" t="s">
        <v>378</v>
      </c>
      <c r="B30" s="141">
        <v>69258</v>
      </c>
      <c r="C30" s="141">
        <v>19434106800</v>
      </c>
      <c r="D30" s="55">
        <v>21466914371</v>
      </c>
      <c r="E30" s="55">
        <v>309956</v>
      </c>
      <c r="F30" s="142">
        <v>140.6</v>
      </c>
      <c r="G30" s="56">
        <v>17552937980</v>
      </c>
      <c r="H30" s="56">
        <v>-3913976391</v>
      </c>
      <c r="I30" s="264">
        <v>19.05</v>
      </c>
      <c r="J30" s="263">
        <v>16.98</v>
      </c>
      <c r="K30" s="56">
        <v>-9596</v>
      </c>
    </row>
    <row r="31" spans="1:11" x14ac:dyDescent="0.2">
      <c r="A31" s="123" t="s">
        <v>379</v>
      </c>
      <c r="B31" s="141">
        <v>43672</v>
      </c>
      <c r="C31" s="141">
        <v>9050454000</v>
      </c>
      <c r="D31" s="122">
        <v>9997131488</v>
      </c>
      <c r="E31" s="122">
        <v>228914</v>
      </c>
      <c r="F31" s="142">
        <v>103.9</v>
      </c>
      <c r="G31" s="56">
        <v>11068351778</v>
      </c>
      <c r="H31" s="56">
        <v>1071220290</v>
      </c>
      <c r="I31" s="263">
        <v>19.05</v>
      </c>
      <c r="J31" s="264">
        <v>16.98</v>
      </c>
      <c r="K31" s="56">
        <v>4673</v>
      </c>
    </row>
    <row r="32" spans="1:11" x14ac:dyDescent="0.2">
      <c r="A32" s="123" t="s">
        <v>380</v>
      </c>
      <c r="B32" s="141">
        <v>26605</v>
      </c>
      <c r="C32" s="141">
        <v>5201176000</v>
      </c>
      <c r="D32" s="122">
        <v>5745219010</v>
      </c>
      <c r="E32" s="122">
        <v>215945</v>
      </c>
      <c r="F32" s="142">
        <v>98</v>
      </c>
      <c r="G32" s="56">
        <v>6742844364</v>
      </c>
      <c r="H32" s="56">
        <v>997625354</v>
      </c>
      <c r="I32" s="263">
        <v>19.05</v>
      </c>
      <c r="J32" s="264">
        <v>16.98</v>
      </c>
      <c r="K32" s="56">
        <v>7143</v>
      </c>
    </row>
    <row r="33" spans="1:11" x14ac:dyDescent="0.2">
      <c r="A33" s="123" t="s">
        <v>381</v>
      </c>
      <c r="B33" s="141">
        <v>32664</v>
      </c>
      <c r="C33" s="141">
        <v>7379953400</v>
      </c>
      <c r="D33" s="122">
        <v>8151896526</v>
      </c>
      <c r="E33" s="122">
        <v>249568</v>
      </c>
      <c r="F33" s="142">
        <v>113.2</v>
      </c>
      <c r="G33" s="56">
        <v>8278453986</v>
      </c>
      <c r="H33" s="56">
        <v>126557460</v>
      </c>
      <c r="I33" s="263">
        <v>19.05</v>
      </c>
      <c r="J33" s="264">
        <v>16.98</v>
      </c>
      <c r="K33" s="56">
        <v>738</v>
      </c>
    </row>
    <row r="34" spans="1:11" x14ac:dyDescent="0.2">
      <c r="A34" s="123" t="s">
        <v>382</v>
      </c>
      <c r="B34" s="141">
        <v>11566</v>
      </c>
      <c r="C34" s="141">
        <v>2945787400</v>
      </c>
      <c r="D34" s="122">
        <v>3253916762</v>
      </c>
      <c r="E34" s="122">
        <v>281335</v>
      </c>
      <c r="F34" s="142">
        <v>127.7</v>
      </c>
      <c r="G34" s="56">
        <v>2931318847</v>
      </c>
      <c r="H34" s="56">
        <v>-322597915</v>
      </c>
      <c r="I34" s="264">
        <v>19.05</v>
      </c>
      <c r="J34" s="263">
        <v>16.98</v>
      </c>
      <c r="K34" s="56">
        <v>-4736</v>
      </c>
    </row>
    <row r="35" spans="1:11" x14ac:dyDescent="0.2">
      <c r="A35" s="123" t="s">
        <v>383</v>
      </c>
      <c r="B35" s="141">
        <v>41837</v>
      </c>
      <c r="C35" s="141">
        <v>9536524400</v>
      </c>
      <c r="D35" s="122">
        <v>10534044852</v>
      </c>
      <c r="E35" s="122">
        <v>251788</v>
      </c>
      <c r="F35" s="142">
        <v>114.2</v>
      </c>
      <c r="G35" s="56">
        <v>10603284332</v>
      </c>
      <c r="H35" s="56">
        <v>69239480</v>
      </c>
      <c r="I35" s="263">
        <v>19.05</v>
      </c>
      <c r="J35" s="264">
        <v>16.98</v>
      </c>
      <c r="K35" s="56">
        <v>315</v>
      </c>
    </row>
    <row r="36" spans="1:11" x14ac:dyDescent="0.2">
      <c r="A36" s="123" t="s">
        <v>384</v>
      </c>
      <c r="B36" s="141">
        <v>43163</v>
      </c>
      <c r="C36" s="141">
        <v>9692905500</v>
      </c>
      <c r="D36" s="122">
        <v>10706783415</v>
      </c>
      <c r="E36" s="122">
        <v>248055</v>
      </c>
      <c r="F36" s="142">
        <v>112.6</v>
      </c>
      <c r="G36" s="56">
        <v>10939349418</v>
      </c>
      <c r="H36" s="56">
        <v>232566003</v>
      </c>
      <c r="I36" s="263">
        <v>19.05</v>
      </c>
      <c r="J36" s="264">
        <v>16.98</v>
      </c>
      <c r="K36" s="56">
        <v>1026</v>
      </c>
    </row>
    <row r="37" spans="1:11" x14ac:dyDescent="0.2">
      <c r="A37" s="18" t="s">
        <v>385</v>
      </c>
      <c r="B37" s="141"/>
      <c r="C37" s="141"/>
      <c r="D37" s="122"/>
      <c r="E37" s="122"/>
      <c r="F37" s="142"/>
      <c r="G37" s="56"/>
      <c r="H37" s="56"/>
      <c r="I37" s="263"/>
      <c r="J37" s="264"/>
      <c r="K37" s="56"/>
    </row>
    <row r="38" spans="1:11" x14ac:dyDescent="0.2">
      <c r="A38" s="123" t="s">
        <v>386</v>
      </c>
      <c r="B38" s="141">
        <v>42753</v>
      </c>
      <c r="C38" s="141">
        <v>8232713800</v>
      </c>
      <c r="D38" s="122">
        <v>9093855663</v>
      </c>
      <c r="E38" s="122">
        <v>212707</v>
      </c>
      <c r="F38" s="142">
        <v>96.5</v>
      </c>
      <c r="G38" s="56">
        <v>10835437891</v>
      </c>
      <c r="H38" s="56">
        <v>1741582228</v>
      </c>
      <c r="I38" s="263">
        <v>19.14</v>
      </c>
      <c r="J38" s="264">
        <v>17.07</v>
      </c>
      <c r="K38" s="56">
        <v>7797</v>
      </c>
    </row>
    <row r="39" spans="1:11" x14ac:dyDescent="0.2">
      <c r="A39" s="123" t="s">
        <v>387</v>
      </c>
      <c r="B39" s="141">
        <v>13763</v>
      </c>
      <c r="C39" s="141">
        <v>2375183600</v>
      </c>
      <c r="D39" s="122">
        <v>2623627805</v>
      </c>
      <c r="E39" s="122">
        <v>190629</v>
      </c>
      <c r="F39" s="142">
        <v>86.5</v>
      </c>
      <c r="G39" s="56">
        <v>3488132568</v>
      </c>
      <c r="H39" s="56">
        <v>864504763</v>
      </c>
      <c r="I39" s="263">
        <v>19.14</v>
      </c>
      <c r="J39" s="264">
        <v>17.07</v>
      </c>
      <c r="K39" s="56">
        <v>12023</v>
      </c>
    </row>
    <row r="40" spans="1:11" x14ac:dyDescent="0.2">
      <c r="A40" s="123" t="s">
        <v>388</v>
      </c>
      <c r="B40" s="141">
        <v>20613</v>
      </c>
      <c r="C40" s="141">
        <v>4407936100</v>
      </c>
      <c r="D40" s="122">
        <v>4869006216</v>
      </c>
      <c r="E40" s="122">
        <v>236210</v>
      </c>
      <c r="F40" s="142">
        <v>107.2</v>
      </c>
      <c r="G40" s="56">
        <v>5224215406</v>
      </c>
      <c r="H40" s="56">
        <v>355209190</v>
      </c>
      <c r="I40" s="263">
        <v>19.14</v>
      </c>
      <c r="J40" s="264">
        <v>17.07</v>
      </c>
      <c r="K40" s="56">
        <v>3298</v>
      </c>
    </row>
    <row r="41" spans="1:11" x14ac:dyDescent="0.2">
      <c r="A41" s="123" t="s">
        <v>389</v>
      </c>
      <c r="B41" s="141">
        <v>17240</v>
      </c>
      <c r="C41" s="141">
        <v>3725449300</v>
      </c>
      <c r="D41" s="122">
        <v>4115131297</v>
      </c>
      <c r="E41" s="122">
        <v>238697</v>
      </c>
      <c r="F41" s="142">
        <v>108.3</v>
      </c>
      <c r="G41" s="56">
        <v>4369353010</v>
      </c>
      <c r="H41" s="56">
        <v>254221713</v>
      </c>
      <c r="I41" s="263">
        <v>19.14</v>
      </c>
      <c r="J41" s="264">
        <v>17.07</v>
      </c>
      <c r="K41" s="56">
        <v>2822</v>
      </c>
    </row>
    <row r="42" spans="1:11" x14ac:dyDescent="0.2">
      <c r="A42" s="123" t="s">
        <v>390</v>
      </c>
      <c r="B42" s="141">
        <v>20717</v>
      </c>
      <c r="C42" s="141">
        <v>3579290800</v>
      </c>
      <c r="D42" s="122">
        <v>3953684618</v>
      </c>
      <c r="E42" s="122">
        <v>190843</v>
      </c>
      <c r="F42" s="142">
        <v>86.6</v>
      </c>
      <c r="G42" s="56">
        <v>5250573452</v>
      </c>
      <c r="H42" s="56">
        <v>1296888834</v>
      </c>
      <c r="I42" s="263">
        <v>19.14</v>
      </c>
      <c r="J42" s="264">
        <v>17.07</v>
      </c>
      <c r="K42" s="56">
        <v>11982</v>
      </c>
    </row>
    <row r="43" spans="1:11" x14ac:dyDescent="0.2">
      <c r="A43" s="123" t="s">
        <v>385</v>
      </c>
      <c r="B43" s="141">
        <v>213891</v>
      </c>
      <c r="C43" s="141">
        <v>43813760400</v>
      </c>
      <c r="D43" s="122">
        <v>48396679738</v>
      </c>
      <c r="E43" s="122">
        <v>226268</v>
      </c>
      <c r="F43" s="142">
        <v>102.7</v>
      </c>
      <c r="G43" s="56">
        <v>54209123240</v>
      </c>
      <c r="H43" s="56">
        <v>5812443502</v>
      </c>
      <c r="I43" s="263">
        <v>19.14</v>
      </c>
      <c r="J43" s="264">
        <v>17.07</v>
      </c>
      <c r="K43" s="56">
        <v>5201</v>
      </c>
    </row>
    <row r="44" spans="1:11" x14ac:dyDescent="0.2">
      <c r="A44" s="123" t="s">
        <v>391</v>
      </c>
      <c r="B44" s="141">
        <v>9372</v>
      </c>
      <c r="C44" s="141">
        <v>1685473300</v>
      </c>
      <c r="D44" s="122">
        <v>1861773807</v>
      </c>
      <c r="E44" s="122">
        <v>198653</v>
      </c>
      <c r="F44" s="142">
        <v>90.1</v>
      </c>
      <c r="G44" s="56">
        <v>2375265453</v>
      </c>
      <c r="H44" s="56">
        <v>513491646</v>
      </c>
      <c r="I44" s="263">
        <v>19.14</v>
      </c>
      <c r="J44" s="264">
        <v>17.07</v>
      </c>
      <c r="K44" s="56">
        <v>10487</v>
      </c>
    </row>
    <row r="45" spans="1:11" x14ac:dyDescent="0.2">
      <c r="A45" s="123" t="s">
        <v>392</v>
      </c>
      <c r="B45" s="141">
        <v>21775</v>
      </c>
      <c r="C45" s="141">
        <v>4277234900</v>
      </c>
      <c r="D45" s="122">
        <v>4724633671</v>
      </c>
      <c r="E45" s="122">
        <v>216975</v>
      </c>
      <c r="F45" s="142">
        <v>98.5</v>
      </c>
      <c r="G45" s="56">
        <v>5518715881</v>
      </c>
      <c r="H45" s="56">
        <v>794082210</v>
      </c>
      <c r="I45" s="263">
        <v>19.14</v>
      </c>
      <c r="J45" s="264">
        <v>17.07</v>
      </c>
      <c r="K45" s="56">
        <v>6980</v>
      </c>
    </row>
    <row r="46" spans="1:11" x14ac:dyDescent="0.2">
      <c r="A46" s="18" t="s">
        <v>393</v>
      </c>
      <c r="B46" s="141"/>
      <c r="C46" s="141"/>
      <c r="D46" s="122"/>
      <c r="E46" s="122"/>
      <c r="F46" s="142"/>
      <c r="G46" s="56"/>
      <c r="H46" s="56"/>
      <c r="I46" s="263"/>
      <c r="J46" s="264"/>
      <c r="K46" s="56"/>
    </row>
    <row r="47" spans="1:11" x14ac:dyDescent="0.2">
      <c r="A47" s="123" t="s">
        <v>394</v>
      </c>
      <c r="B47" s="141">
        <v>103295</v>
      </c>
      <c r="C47" s="141">
        <v>18001834100</v>
      </c>
      <c r="D47" s="122">
        <v>19884825947</v>
      </c>
      <c r="E47" s="122">
        <v>192505</v>
      </c>
      <c r="F47" s="142">
        <v>87.3</v>
      </c>
      <c r="G47" s="56">
        <v>26179368861</v>
      </c>
      <c r="H47" s="56">
        <v>6294542914</v>
      </c>
      <c r="I47" s="263">
        <v>19.93</v>
      </c>
      <c r="J47" s="264">
        <v>17.86</v>
      </c>
      <c r="K47" s="56">
        <v>12145</v>
      </c>
    </row>
    <row r="48" spans="1:11" x14ac:dyDescent="0.2">
      <c r="A48" s="123" t="s">
        <v>395</v>
      </c>
      <c r="B48" s="141">
        <v>16692</v>
      </c>
      <c r="C48" s="141">
        <v>2734872500</v>
      </c>
      <c r="D48" s="122">
        <v>3020940164</v>
      </c>
      <c r="E48" s="122">
        <v>180981</v>
      </c>
      <c r="F48" s="142">
        <v>82.1</v>
      </c>
      <c r="G48" s="56">
        <v>4230466383</v>
      </c>
      <c r="H48" s="56">
        <v>1209526219</v>
      </c>
      <c r="I48" s="263">
        <v>19.93</v>
      </c>
      <c r="J48" s="264">
        <v>17.86</v>
      </c>
      <c r="K48" s="56">
        <v>14442</v>
      </c>
    </row>
    <row r="49" spans="1:11" x14ac:dyDescent="0.2">
      <c r="A49" s="123" t="s">
        <v>396</v>
      </c>
      <c r="B49" s="141">
        <v>10838</v>
      </c>
      <c r="C49" s="141">
        <v>2024348600</v>
      </c>
      <c r="D49" s="122">
        <v>2236095464</v>
      </c>
      <c r="E49" s="122">
        <v>206320</v>
      </c>
      <c r="F49" s="142">
        <v>93.6</v>
      </c>
      <c r="G49" s="56">
        <v>2746812525</v>
      </c>
      <c r="H49" s="56">
        <v>510717061</v>
      </c>
      <c r="I49" s="263">
        <v>19.93</v>
      </c>
      <c r="J49" s="264">
        <v>17.86</v>
      </c>
      <c r="K49" s="56">
        <v>9392</v>
      </c>
    </row>
    <row r="50" spans="1:11" x14ac:dyDescent="0.2">
      <c r="A50" s="123" t="s">
        <v>397</v>
      </c>
      <c r="B50" s="141">
        <v>33611</v>
      </c>
      <c r="C50" s="141">
        <v>5877837800</v>
      </c>
      <c r="D50" s="122">
        <v>6492659634</v>
      </c>
      <c r="E50" s="122">
        <v>193171</v>
      </c>
      <c r="F50" s="142">
        <v>87.7</v>
      </c>
      <c r="G50" s="56">
        <v>8518464270</v>
      </c>
      <c r="H50" s="56">
        <v>2025804636</v>
      </c>
      <c r="I50" s="263">
        <v>19.93</v>
      </c>
      <c r="J50" s="264">
        <v>17.86</v>
      </c>
      <c r="K50" s="56">
        <v>12012</v>
      </c>
    </row>
    <row r="51" spans="1:11" x14ac:dyDescent="0.2">
      <c r="A51" s="123" t="s">
        <v>398</v>
      </c>
      <c r="B51" s="141">
        <v>54833</v>
      </c>
      <c r="C51" s="141">
        <v>10648191900</v>
      </c>
      <c r="D51" s="122">
        <v>11761992773</v>
      </c>
      <c r="E51" s="122">
        <v>214506</v>
      </c>
      <c r="F51" s="142">
        <v>97.3</v>
      </c>
      <c r="G51" s="56">
        <v>13897026311</v>
      </c>
      <c r="H51" s="56">
        <v>2135033538</v>
      </c>
      <c r="I51" s="263">
        <v>19.93</v>
      </c>
      <c r="J51" s="264">
        <v>17.86</v>
      </c>
      <c r="K51" s="56">
        <v>7760</v>
      </c>
    </row>
    <row r="52" spans="1:11" x14ac:dyDescent="0.2">
      <c r="A52" s="123" t="s">
        <v>399</v>
      </c>
      <c r="B52" s="141">
        <v>11847</v>
      </c>
      <c r="C52" s="141">
        <v>2248174400</v>
      </c>
      <c r="D52" s="122">
        <v>2483333442</v>
      </c>
      <c r="E52" s="122">
        <v>209617</v>
      </c>
      <c r="F52" s="142">
        <v>95.1</v>
      </c>
      <c r="G52" s="56">
        <v>3002536259</v>
      </c>
      <c r="H52" s="56">
        <v>519202817</v>
      </c>
      <c r="I52" s="263">
        <v>19.93</v>
      </c>
      <c r="J52" s="264">
        <v>17.86</v>
      </c>
      <c r="K52" s="56">
        <v>8734</v>
      </c>
    </row>
    <row r="53" spans="1:11" x14ac:dyDescent="0.2">
      <c r="A53" s="123" t="s">
        <v>400</v>
      </c>
      <c r="B53" s="141">
        <v>34527</v>
      </c>
      <c r="C53" s="141">
        <v>7039494900</v>
      </c>
      <c r="D53" s="122">
        <v>7775826067</v>
      </c>
      <c r="E53" s="122">
        <v>225210</v>
      </c>
      <c r="F53" s="142">
        <v>102.2</v>
      </c>
      <c r="G53" s="56">
        <v>8750617829</v>
      </c>
      <c r="H53" s="56">
        <v>974791762</v>
      </c>
      <c r="I53" s="263">
        <v>19.93</v>
      </c>
      <c r="J53" s="264">
        <v>17.86</v>
      </c>
      <c r="K53" s="56">
        <v>5627</v>
      </c>
    </row>
    <row r="54" spans="1:11" x14ac:dyDescent="0.2">
      <c r="A54" s="123" t="s">
        <v>401</v>
      </c>
      <c r="B54" s="141">
        <v>12371</v>
      </c>
      <c r="C54" s="141">
        <v>2609572400</v>
      </c>
      <c r="D54" s="122">
        <v>2882533673</v>
      </c>
      <c r="E54" s="122">
        <v>233007</v>
      </c>
      <c r="F54" s="142">
        <v>105.7</v>
      </c>
      <c r="G54" s="56">
        <v>3135340260</v>
      </c>
      <c r="H54" s="56">
        <v>252806587</v>
      </c>
      <c r="I54" s="263">
        <v>19.93</v>
      </c>
      <c r="J54" s="264">
        <v>17.86</v>
      </c>
      <c r="K54" s="56">
        <v>4073</v>
      </c>
    </row>
    <row r="55" spans="1:11" x14ac:dyDescent="0.2">
      <c r="A55" s="123" t="s">
        <v>402</v>
      </c>
      <c r="B55" s="141">
        <v>9072</v>
      </c>
      <c r="C55" s="141">
        <v>1513870400</v>
      </c>
      <c r="D55" s="122">
        <v>1672221244</v>
      </c>
      <c r="E55" s="122">
        <v>184328</v>
      </c>
      <c r="F55" s="142">
        <v>83.6</v>
      </c>
      <c r="G55" s="56">
        <v>2299232628</v>
      </c>
      <c r="H55" s="56">
        <v>627011384</v>
      </c>
      <c r="I55" s="263">
        <v>19.93</v>
      </c>
      <c r="J55" s="264">
        <v>17.86</v>
      </c>
      <c r="K55" s="56">
        <v>13775</v>
      </c>
    </row>
    <row r="56" spans="1:11" x14ac:dyDescent="0.2">
      <c r="A56" s="18" t="s">
        <v>403</v>
      </c>
      <c r="B56" s="141"/>
      <c r="C56" s="141"/>
      <c r="D56" s="122"/>
      <c r="E56" s="122"/>
      <c r="F56" s="142"/>
      <c r="G56" s="56"/>
      <c r="H56" s="56"/>
      <c r="I56" s="263"/>
      <c r="J56" s="264"/>
      <c r="K56" s="56"/>
    </row>
    <row r="57" spans="1:11" x14ac:dyDescent="0.2">
      <c r="A57" s="123" t="s">
        <v>404</v>
      </c>
      <c r="B57" s="141">
        <v>5351</v>
      </c>
      <c r="C57" s="141">
        <v>960710900</v>
      </c>
      <c r="D57" s="122">
        <v>1061201260</v>
      </c>
      <c r="E57" s="122">
        <v>198318</v>
      </c>
      <c r="F57" s="142">
        <v>90</v>
      </c>
      <c r="G57" s="56">
        <v>1356172155</v>
      </c>
      <c r="H57" s="56">
        <v>294970895</v>
      </c>
      <c r="I57" s="263">
        <v>18.93</v>
      </c>
      <c r="J57" s="264">
        <v>16.86</v>
      </c>
      <c r="K57" s="56">
        <v>10435</v>
      </c>
    </row>
    <row r="58" spans="1:11" x14ac:dyDescent="0.2">
      <c r="A58" s="123" t="s">
        <v>405</v>
      </c>
      <c r="B58" s="141">
        <v>21404</v>
      </c>
      <c r="C58" s="141">
        <v>3986478700</v>
      </c>
      <c r="D58" s="122">
        <v>4403464372</v>
      </c>
      <c r="E58" s="122">
        <v>205731</v>
      </c>
      <c r="F58" s="142">
        <v>93.4</v>
      </c>
      <c r="G58" s="56">
        <v>5424688621</v>
      </c>
      <c r="H58" s="56">
        <v>1021224249</v>
      </c>
      <c r="I58" s="263">
        <v>18.93</v>
      </c>
      <c r="J58" s="264">
        <v>16.86</v>
      </c>
      <c r="K58" s="56">
        <v>9032</v>
      </c>
    </row>
    <row r="59" spans="1:11" x14ac:dyDescent="0.2">
      <c r="A59" s="123" t="s">
        <v>406</v>
      </c>
      <c r="B59" s="141">
        <v>9882</v>
      </c>
      <c r="C59" s="141">
        <v>1766010600</v>
      </c>
      <c r="D59" s="122">
        <v>1950735309</v>
      </c>
      <c r="E59" s="122">
        <v>197403</v>
      </c>
      <c r="F59" s="142">
        <v>89.6</v>
      </c>
      <c r="G59" s="56">
        <v>2504521256</v>
      </c>
      <c r="H59" s="56">
        <v>553785947</v>
      </c>
      <c r="I59" s="263">
        <v>18.93</v>
      </c>
      <c r="J59" s="264">
        <v>16.86</v>
      </c>
      <c r="K59" s="56">
        <v>10608</v>
      </c>
    </row>
    <row r="60" spans="1:11" x14ac:dyDescent="0.2">
      <c r="A60" s="123" t="s">
        <v>407</v>
      </c>
      <c r="B60" s="141">
        <v>155539</v>
      </c>
      <c r="C60" s="141">
        <v>30778289400</v>
      </c>
      <c r="D60" s="122">
        <v>33997698471</v>
      </c>
      <c r="E60" s="122">
        <v>218580</v>
      </c>
      <c r="F60" s="142">
        <v>99.2</v>
      </c>
      <c r="G60" s="56">
        <v>39420231892</v>
      </c>
      <c r="H60" s="56">
        <v>5422533421</v>
      </c>
      <c r="I60" s="263">
        <v>18.93</v>
      </c>
      <c r="J60" s="264">
        <v>16.86</v>
      </c>
      <c r="K60" s="56">
        <v>6600</v>
      </c>
    </row>
    <row r="61" spans="1:11" x14ac:dyDescent="0.2">
      <c r="A61" s="123" t="s">
        <v>408</v>
      </c>
      <c r="B61" s="141">
        <v>26649</v>
      </c>
      <c r="C61" s="141">
        <v>4956629500</v>
      </c>
      <c r="D61" s="122">
        <v>5475092946</v>
      </c>
      <c r="E61" s="122">
        <v>205452</v>
      </c>
      <c r="F61" s="142">
        <v>93.2</v>
      </c>
      <c r="G61" s="56">
        <v>6753995845</v>
      </c>
      <c r="H61" s="56">
        <v>1278902899</v>
      </c>
      <c r="I61" s="263">
        <v>18.93</v>
      </c>
      <c r="J61" s="264">
        <v>16.86</v>
      </c>
      <c r="K61" s="56">
        <v>9085</v>
      </c>
    </row>
    <row r="62" spans="1:11" x14ac:dyDescent="0.2">
      <c r="A62" s="123" t="s">
        <v>409</v>
      </c>
      <c r="B62" s="141">
        <v>43235</v>
      </c>
      <c r="C62" s="141">
        <v>7745710900</v>
      </c>
      <c r="D62" s="122">
        <v>8555912260</v>
      </c>
      <c r="E62" s="122">
        <v>197893</v>
      </c>
      <c r="F62" s="142">
        <v>89.8</v>
      </c>
      <c r="G62" s="56">
        <v>10957597296</v>
      </c>
      <c r="H62" s="56">
        <v>2401685036</v>
      </c>
      <c r="I62" s="263">
        <v>18.93</v>
      </c>
      <c r="J62" s="264">
        <v>16.86</v>
      </c>
      <c r="K62" s="56">
        <v>10516</v>
      </c>
    </row>
    <row r="63" spans="1:11" x14ac:dyDescent="0.2">
      <c r="A63" s="123" t="s">
        <v>410</v>
      </c>
      <c r="B63" s="141">
        <v>138817</v>
      </c>
      <c r="C63" s="141">
        <v>25261137000</v>
      </c>
      <c r="D63" s="122">
        <v>27903451930</v>
      </c>
      <c r="E63" s="122">
        <v>201009</v>
      </c>
      <c r="F63" s="142">
        <v>91.2</v>
      </c>
      <c r="G63" s="56">
        <v>35182162227</v>
      </c>
      <c r="H63" s="56">
        <v>7278710297</v>
      </c>
      <c r="I63" s="263">
        <v>18.93</v>
      </c>
      <c r="J63" s="264">
        <v>16.86</v>
      </c>
      <c r="K63" s="56">
        <v>9926</v>
      </c>
    </row>
    <row r="64" spans="1:11" x14ac:dyDescent="0.2">
      <c r="A64" s="123" t="s">
        <v>411</v>
      </c>
      <c r="B64" s="141">
        <v>14397</v>
      </c>
      <c r="C64" s="141">
        <v>2780593000</v>
      </c>
      <c r="D64" s="122">
        <v>3071443028</v>
      </c>
      <c r="E64" s="122">
        <v>213339</v>
      </c>
      <c r="F64" s="142">
        <v>96.8</v>
      </c>
      <c r="G64" s="56">
        <v>3648815272</v>
      </c>
      <c r="H64" s="56">
        <v>577372244</v>
      </c>
      <c r="I64" s="263">
        <v>18.93</v>
      </c>
      <c r="J64" s="264">
        <v>16.86</v>
      </c>
      <c r="K64" s="56">
        <v>7592</v>
      </c>
    </row>
    <row r="65" spans="1:11" x14ac:dyDescent="0.2">
      <c r="A65" s="123" t="s">
        <v>412</v>
      </c>
      <c r="B65" s="141">
        <v>7348</v>
      </c>
      <c r="C65" s="141">
        <v>1414064800</v>
      </c>
      <c r="D65" s="122">
        <v>1561975978</v>
      </c>
      <c r="E65" s="122">
        <v>212572</v>
      </c>
      <c r="F65" s="142">
        <v>96.5</v>
      </c>
      <c r="G65" s="56">
        <v>1862297327</v>
      </c>
      <c r="H65" s="56">
        <v>300321349</v>
      </c>
      <c r="I65" s="263">
        <v>18.93</v>
      </c>
      <c r="J65" s="264">
        <v>16.86</v>
      </c>
      <c r="K65" s="56">
        <v>7737</v>
      </c>
    </row>
    <row r="66" spans="1:11" x14ac:dyDescent="0.2">
      <c r="A66" s="123" t="s">
        <v>413</v>
      </c>
      <c r="B66" s="141">
        <v>7756</v>
      </c>
      <c r="C66" s="141">
        <v>1314889500</v>
      </c>
      <c r="D66" s="122">
        <v>1452426942</v>
      </c>
      <c r="E66" s="122">
        <v>187265</v>
      </c>
      <c r="F66" s="142">
        <v>85</v>
      </c>
      <c r="G66" s="56">
        <v>1965701969</v>
      </c>
      <c r="H66" s="56">
        <v>513275027</v>
      </c>
      <c r="I66" s="263">
        <v>18.93</v>
      </c>
      <c r="J66" s="264">
        <v>16.86</v>
      </c>
      <c r="K66" s="56">
        <v>12527</v>
      </c>
    </row>
    <row r="67" spans="1:11" x14ac:dyDescent="0.2">
      <c r="A67" s="123" t="s">
        <v>414</v>
      </c>
      <c r="B67" s="141">
        <v>3665</v>
      </c>
      <c r="C67" s="141">
        <v>641630700</v>
      </c>
      <c r="D67" s="122">
        <v>708745271</v>
      </c>
      <c r="E67" s="122">
        <v>193382</v>
      </c>
      <c r="F67" s="142">
        <v>87.7</v>
      </c>
      <c r="G67" s="56">
        <v>928867679</v>
      </c>
      <c r="H67" s="56">
        <v>220122408</v>
      </c>
      <c r="I67" s="263">
        <v>18.93</v>
      </c>
      <c r="J67" s="264">
        <v>16.86</v>
      </c>
      <c r="K67" s="56">
        <v>11369</v>
      </c>
    </row>
    <row r="68" spans="1:11" x14ac:dyDescent="0.2">
      <c r="A68" s="123" t="s">
        <v>415</v>
      </c>
      <c r="B68" s="141">
        <v>11624</v>
      </c>
      <c r="C68" s="141">
        <v>2073872000</v>
      </c>
      <c r="D68" s="122">
        <v>2290799011</v>
      </c>
      <c r="E68" s="122">
        <v>197075</v>
      </c>
      <c r="F68" s="142">
        <v>89.4</v>
      </c>
      <c r="G68" s="56">
        <v>2946018526</v>
      </c>
      <c r="H68" s="56">
        <v>655219515</v>
      </c>
      <c r="I68" s="263">
        <v>18.93</v>
      </c>
      <c r="J68" s="264">
        <v>16.86</v>
      </c>
      <c r="K68" s="56">
        <v>10670</v>
      </c>
    </row>
    <row r="69" spans="1:11" x14ac:dyDescent="0.2">
      <c r="A69" s="123" t="s">
        <v>416</v>
      </c>
      <c r="B69" s="141">
        <v>5306</v>
      </c>
      <c r="C69" s="141">
        <v>880844700</v>
      </c>
      <c r="D69" s="122">
        <v>972981056</v>
      </c>
      <c r="E69" s="122">
        <v>183374</v>
      </c>
      <c r="F69" s="142">
        <v>83.2</v>
      </c>
      <c r="G69" s="56">
        <v>1344767232</v>
      </c>
      <c r="H69" s="56">
        <v>371786176</v>
      </c>
      <c r="I69" s="263">
        <v>18.93</v>
      </c>
      <c r="J69" s="264">
        <v>16.86</v>
      </c>
      <c r="K69" s="56">
        <v>13264</v>
      </c>
    </row>
    <row r="70" spans="1:11" x14ac:dyDescent="0.2">
      <c r="A70" s="18" t="s">
        <v>417</v>
      </c>
      <c r="B70" s="141"/>
      <c r="C70" s="141"/>
      <c r="D70" s="122"/>
      <c r="E70" s="122"/>
      <c r="F70" s="142"/>
      <c r="G70" s="56"/>
      <c r="H70" s="56"/>
      <c r="I70" s="263"/>
      <c r="J70" s="264"/>
      <c r="K70" s="56"/>
    </row>
    <row r="71" spans="1:11" x14ac:dyDescent="0.2">
      <c r="A71" s="123" t="s">
        <v>418</v>
      </c>
      <c r="B71" s="141">
        <v>6621</v>
      </c>
      <c r="C71" s="141">
        <v>1185266300</v>
      </c>
      <c r="D71" s="122">
        <v>1309245155</v>
      </c>
      <c r="E71" s="122">
        <v>197741</v>
      </c>
      <c r="F71" s="142">
        <v>89.7</v>
      </c>
      <c r="G71" s="56">
        <v>1678044448</v>
      </c>
      <c r="H71" s="56">
        <v>368799293</v>
      </c>
      <c r="I71" s="263">
        <v>19.14</v>
      </c>
      <c r="J71" s="264">
        <v>17.07</v>
      </c>
      <c r="K71" s="56">
        <v>10661</v>
      </c>
    </row>
    <row r="72" spans="1:11" x14ac:dyDescent="0.2">
      <c r="A72" s="123" t="s">
        <v>419</v>
      </c>
      <c r="B72" s="141">
        <v>17100</v>
      </c>
      <c r="C72" s="141">
        <v>3215133000</v>
      </c>
      <c r="D72" s="122">
        <v>3551435912</v>
      </c>
      <c r="E72" s="122">
        <v>207686</v>
      </c>
      <c r="F72" s="142">
        <v>94.2</v>
      </c>
      <c r="G72" s="56">
        <v>4333871025</v>
      </c>
      <c r="H72" s="56">
        <v>782435113</v>
      </c>
      <c r="I72" s="263">
        <v>19.14</v>
      </c>
      <c r="J72" s="264">
        <v>17.07</v>
      </c>
      <c r="K72" s="56">
        <v>8758</v>
      </c>
    </row>
    <row r="73" spans="1:11" x14ac:dyDescent="0.2">
      <c r="A73" s="123" t="s">
        <v>420</v>
      </c>
      <c r="B73" s="141">
        <v>29435</v>
      </c>
      <c r="C73" s="141">
        <v>5379630400</v>
      </c>
      <c r="D73" s="122">
        <v>5942339740</v>
      </c>
      <c r="E73" s="122">
        <v>201880</v>
      </c>
      <c r="F73" s="142">
        <v>91.6</v>
      </c>
      <c r="G73" s="56">
        <v>7460087346</v>
      </c>
      <c r="H73" s="56">
        <v>1517747606</v>
      </c>
      <c r="I73" s="263">
        <v>19.14</v>
      </c>
      <c r="J73" s="264">
        <v>17.07</v>
      </c>
      <c r="K73" s="56">
        <v>9869</v>
      </c>
    </row>
    <row r="74" spans="1:11" x14ac:dyDescent="0.2">
      <c r="A74" s="123" t="s">
        <v>421</v>
      </c>
      <c r="B74" s="141">
        <v>9609</v>
      </c>
      <c r="C74" s="141">
        <v>1823495400</v>
      </c>
      <c r="D74" s="122">
        <v>2014233019</v>
      </c>
      <c r="E74" s="122">
        <v>209619</v>
      </c>
      <c r="F74" s="142">
        <v>95.1</v>
      </c>
      <c r="G74" s="56">
        <v>2435331385</v>
      </c>
      <c r="H74" s="56">
        <v>421098366</v>
      </c>
      <c r="I74" s="263">
        <v>19.14</v>
      </c>
      <c r="J74" s="264">
        <v>17.07</v>
      </c>
      <c r="K74" s="56">
        <v>8388</v>
      </c>
    </row>
    <row r="75" spans="1:11" x14ac:dyDescent="0.2">
      <c r="A75" s="123" t="s">
        <v>422</v>
      </c>
      <c r="B75" s="141">
        <v>11576</v>
      </c>
      <c r="C75" s="141">
        <v>2151918900</v>
      </c>
      <c r="D75" s="122">
        <v>2377009617</v>
      </c>
      <c r="E75" s="122">
        <v>205339</v>
      </c>
      <c r="F75" s="142">
        <v>93.2</v>
      </c>
      <c r="G75" s="56">
        <v>2933853274</v>
      </c>
      <c r="H75" s="56">
        <v>556843657</v>
      </c>
      <c r="I75" s="263">
        <v>19.14</v>
      </c>
      <c r="J75" s="264">
        <v>17.07</v>
      </c>
      <c r="K75" s="56">
        <v>9207</v>
      </c>
    </row>
    <row r="76" spans="1:11" x14ac:dyDescent="0.2">
      <c r="A76" s="123" t="s">
        <v>423</v>
      </c>
      <c r="B76" s="141">
        <v>135103</v>
      </c>
      <c r="C76" s="141">
        <v>26214977900</v>
      </c>
      <c r="D76" s="122">
        <v>28957064588</v>
      </c>
      <c r="E76" s="122">
        <v>214333</v>
      </c>
      <c r="F76" s="142">
        <v>97.3</v>
      </c>
      <c r="G76" s="56">
        <v>34240875853</v>
      </c>
      <c r="H76" s="56">
        <v>5283811265</v>
      </c>
      <c r="I76" s="263">
        <v>19.14</v>
      </c>
      <c r="J76" s="264">
        <v>17.07</v>
      </c>
      <c r="K76" s="56">
        <v>7486</v>
      </c>
    </row>
    <row r="77" spans="1:11" x14ac:dyDescent="0.2">
      <c r="A77" s="123" t="s">
        <v>424</v>
      </c>
      <c r="B77" s="141">
        <v>7237</v>
      </c>
      <c r="C77" s="141">
        <v>1286253200</v>
      </c>
      <c r="D77" s="122">
        <v>1420795285</v>
      </c>
      <c r="E77" s="122">
        <v>196324</v>
      </c>
      <c r="F77" s="142">
        <v>89.1</v>
      </c>
      <c r="G77" s="56">
        <v>1834165182</v>
      </c>
      <c r="H77" s="56">
        <v>413369897</v>
      </c>
      <c r="I77" s="263">
        <v>19.14</v>
      </c>
      <c r="J77" s="264">
        <v>17.07</v>
      </c>
      <c r="K77" s="56">
        <v>10933</v>
      </c>
    </row>
    <row r="78" spans="1:11" x14ac:dyDescent="0.2">
      <c r="A78" s="123" t="s">
        <v>425</v>
      </c>
      <c r="B78" s="141">
        <v>30711</v>
      </c>
      <c r="C78" s="141">
        <v>5366692900</v>
      </c>
      <c r="D78" s="122">
        <v>5928048977</v>
      </c>
      <c r="E78" s="122">
        <v>193027</v>
      </c>
      <c r="F78" s="142">
        <v>87.6</v>
      </c>
      <c r="G78" s="56">
        <v>7783480295</v>
      </c>
      <c r="H78" s="56">
        <v>1855431318</v>
      </c>
      <c r="I78" s="263">
        <v>19.14</v>
      </c>
      <c r="J78" s="264">
        <v>17.07</v>
      </c>
      <c r="K78" s="56">
        <v>11564</v>
      </c>
    </row>
    <row r="79" spans="1:11" x14ac:dyDescent="0.2">
      <c r="A79" s="123" t="s">
        <v>426</v>
      </c>
      <c r="B79" s="141">
        <v>11338</v>
      </c>
      <c r="C79" s="141">
        <v>1881659000</v>
      </c>
      <c r="D79" s="122">
        <v>2078480531</v>
      </c>
      <c r="E79" s="122">
        <v>183320</v>
      </c>
      <c r="F79" s="142">
        <v>83.2</v>
      </c>
      <c r="G79" s="56">
        <v>2873533900</v>
      </c>
      <c r="H79" s="56">
        <v>795053369</v>
      </c>
      <c r="I79" s="263">
        <v>19.14</v>
      </c>
      <c r="J79" s="264">
        <v>17.07</v>
      </c>
      <c r="K79" s="56">
        <v>13422</v>
      </c>
    </row>
    <row r="80" spans="1:11" x14ac:dyDescent="0.2">
      <c r="A80" s="123" t="s">
        <v>427</v>
      </c>
      <c r="B80" s="141">
        <v>18718</v>
      </c>
      <c r="C80" s="141">
        <v>3251703600</v>
      </c>
      <c r="D80" s="122">
        <v>3591831797</v>
      </c>
      <c r="E80" s="122">
        <v>191892</v>
      </c>
      <c r="F80" s="142">
        <v>87.1</v>
      </c>
      <c r="G80" s="56">
        <v>4743941395</v>
      </c>
      <c r="H80" s="56">
        <v>1152109598</v>
      </c>
      <c r="I80" s="263">
        <v>19.14</v>
      </c>
      <c r="J80" s="264">
        <v>17.07</v>
      </c>
      <c r="K80" s="56">
        <v>11781</v>
      </c>
    </row>
    <row r="81" spans="1:11" x14ac:dyDescent="0.2">
      <c r="A81" s="123" t="s">
        <v>428</v>
      </c>
      <c r="B81" s="141">
        <v>13540</v>
      </c>
      <c r="C81" s="141">
        <v>2479549400</v>
      </c>
      <c r="D81" s="122">
        <v>2738910267</v>
      </c>
      <c r="E81" s="122">
        <v>202283</v>
      </c>
      <c r="F81" s="142">
        <v>91.8</v>
      </c>
      <c r="G81" s="56">
        <v>3431614835</v>
      </c>
      <c r="H81" s="56">
        <v>692704568</v>
      </c>
      <c r="I81" s="263">
        <v>19.14</v>
      </c>
      <c r="J81" s="264">
        <v>17.07</v>
      </c>
      <c r="K81" s="56">
        <v>9792</v>
      </c>
    </row>
    <row r="82" spans="1:11" x14ac:dyDescent="0.2">
      <c r="A82" s="123" t="s">
        <v>429</v>
      </c>
      <c r="B82" s="141">
        <v>27174</v>
      </c>
      <c r="C82" s="141">
        <v>4916914500</v>
      </c>
      <c r="D82" s="122">
        <v>5431223757</v>
      </c>
      <c r="E82" s="122">
        <v>199868</v>
      </c>
      <c r="F82" s="142">
        <v>90.7</v>
      </c>
      <c r="G82" s="56">
        <v>6887053289</v>
      </c>
      <c r="H82" s="56">
        <v>1455829532</v>
      </c>
      <c r="I82" s="263">
        <v>19.14</v>
      </c>
      <c r="J82" s="264">
        <v>17.07</v>
      </c>
      <c r="K82" s="56">
        <v>10254</v>
      </c>
    </row>
    <row r="83" spans="1:11" x14ac:dyDescent="0.2">
      <c r="A83" s="123" t="s">
        <v>430</v>
      </c>
      <c r="B83" s="141">
        <v>33840</v>
      </c>
      <c r="C83" s="141">
        <v>6599760600</v>
      </c>
      <c r="D83" s="122">
        <v>7290095559</v>
      </c>
      <c r="E83" s="122">
        <v>215428</v>
      </c>
      <c r="F83" s="142">
        <v>97.8</v>
      </c>
      <c r="G83" s="56">
        <v>8576502660</v>
      </c>
      <c r="H83" s="56">
        <v>1286407101</v>
      </c>
      <c r="I83" s="263">
        <v>19.14</v>
      </c>
      <c r="J83" s="264">
        <v>17.07</v>
      </c>
      <c r="K83" s="56">
        <v>7276</v>
      </c>
    </row>
    <row r="84" spans="1:11" x14ac:dyDescent="0.2">
      <c r="A84" s="18" t="s">
        <v>431</v>
      </c>
      <c r="B84" s="141"/>
      <c r="C84" s="141"/>
      <c r="D84" s="122"/>
      <c r="E84" s="122"/>
      <c r="F84" s="142"/>
      <c r="G84" s="56"/>
      <c r="H84" s="56"/>
      <c r="I84" s="263"/>
      <c r="J84" s="264"/>
      <c r="K84" s="56"/>
    </row>
    <row r="85" spans="1:11" x14ac:dyDescent="0.2">
      <c r="A85" s="123" t="s">
        <v>432</v>
      </c>
      <c r="B85" s="141">
        <v>19780</v>
      </c>
      <c r="C85" s="141">
        <v>3418750100</v>
      </c>
      <c r="D85" s="122">
        <v>3776351360</v>
      </c>
      <c r="E85" s="122">
        <v>190918</v>
      </c>
      <c r="F85" s="142">
        <v>86.6</v>
      </c>
      <c r="G85" s="56">
        <v>5013097595</v>
      </c>
      <c r="H85" s="56">
        <v>1236746235</v>
      </c>
      <c r="I85" s="263">
        <v>19.77</v>
      </c>
      <c r="J85" s="264">
        <v>17.7</v>
      </c>
      <c r="K85" s="56">
        <v>12361</v>
      </c>
    </row>
    <row r="86" spans="1:11" x14ac:dyDescent="0.2">
      <c r="A86" s="123" t="s">
        <v>433</v>
      </c>
      <c r="B86" s="141">
        <v>8645</v>
      </c>
      <c r="C86" s="141">
        <v>1337427700</v>
      </c>
      <c r="D86" s="122">
        <v>1477322637</v>
      </c>
      <c r="E86" s="122">
        <v>170888</v>
      </c>
      <c r="F86" s="142">
        <v>77.5</v>
      </c>
      <c r="G86" s="56">
        <v>2191012574</v>
      </c>
      <c r="H86" s="56">
        <v>713689937</v>
      </c>
      <c r="I86" s="263">
        <v>19.77</v>
      </c>
      <c r="J86" s="264">
        <v>17.7</v>
      </c>
      <c r="K86" s="56">
        <v>16321</v>
      </c>
    </row>
    <row r="87" spans="1:11" x14ac:dyDescent="0.2">
      <c r="A87" s="123" t="s">
        <v>434</v>
      </c>
      <c r="B87" s="141">
        <v>27949</v>
      </c>
      <c r="C87" s="141">
        <v>5134207600</v>
      </c>
      <c r="D87" s="122">
        <v>5671245715</v>
      </c>
      <c r="E87" s="122">
        <v>202914</v>
      </c>
      <c r="F87" s="142">
        <v>92.1</v>
      </c>
      <c r="G87" s="56">
        <v>7083471420</v>
      </c>
      <c r="H87" s="56">
        <v>1412225705</v>
      </c>
      <c r="I87" s="263">
        <v>19.77</v>
      </c>
      <c r="J87" s="264">
        <v>17.7</v>
      </c>
      <c r="K87" s="56">
        <v>9990</v>
      </c>
    </row>
    <row r="88" spans="1:11" x14ac:dyDescent="0.2">
      <c r="A88" s="123" t="s">
        <v>435</v>
      </c>
      <c r="B88" s="141">
        <v>9912</v>
      </c>
      <c r="C88" s="141">
        <v>1632594600</v>
      </c>
      <c r="D88" s="122">
        <v>1803363995</v>
      </c>
      <c r="E88" s="122">
        <v>181937</v>
      </c>
      <c r="F88" s="142">
        <v>82.6</v>
      </c>
      <c r="G88" s="56">
        <v>2512124538</v>
      </c>
      <c r="H88" s="56">
        <v>708760543</v>
      </c>
      <c r="I88" s="263">
        <v>19.77</v>
      </c>
      <c r="J88" s="264">
        <v>17.7</v>
      </c>
      <c r="K88" s="56">
        <v>14137</v>
      </c>
    </row>
    <row r="89" spans="1:11" x14ac:dyDescent="0.2">
      <c r="A89" s="123" t="s">
        <v>436</v>
      </c>
      <c r="B89" s="141">
        <v>12344</v>
      </c>
      <c r="C89" s="141">
        <v>2079015800</v>
      </c>
      <c r="D89" s="122">
        <v>2296480853</v>
      </c>
      <c r="E89" s="122">
        <v>186040</v>
      </c>
      <c r="F89" s="142">
        <v>84.4</v>
      </c>
      <c r="G89" s="56">
        <v>3128497306</v>
      </c>
      <c r="H89" s="56">
        <v>832016453</v>
      </c>
      <c r="I89" s="263">
        <v>19.77</v>
      </c>
      <c r="J89" s="264">
        <v>17.7</v>
      </c>
      <c r="K89" s="56">
        <v>13325</v>
      </c>
    </row>
    <row r="90" spans="1:11" x14ac:dyDescent="0.2">
      <c r="A90" s="123" t="s">
        <v>437</v>
      </c>
      <c r="B90" s="141">
        <v>9443</v>
      </c>
      <c r="C90" s="141">
        <v>1594278000</v>
      </c>
      <c r="D90" s="122">
        <v>1761039479</v>
      </c>
      <c r="E90" s="122">
        <v>186492</v>
      </c>
      <c r="F90" s="142">
        <v>84.6</v>
      </c>
      <c r="G90" s="56">
        <v>2393259888</v>
      </c>
      <c r="H90" s="56">
        <v>632220409</v>
      </c>
      <c r="I90" s="263">
        <v>19.77</v>
      </c>
      <c r="J90" s="264">
        <v>17.7</v>
      </c>
      <c r="K90" s="56">
        <v>13236</v>
      </c>
    </row>
    <row r="91" spans="1:11" x14ac:dyDescent="0.2">
      <c r="A91" s="123" t="s">
        <v>438</v>
      </c>
      <c r="B91" s="141">
        <v>89277</v>
      </c>
      <c r="C91" s="141">
        <v>16879294100</v>
      </c>
      <c r="D91" s="122">
        <v>18644868263</v>
      </c>
      <c r="E91" s="122">
        <v>208843</v>
      </c>
      <c r="F91" s="142">
        <v>94.8</v>
      </c>
      <c r="G91" s="56">
        <v>22626608392</v>
      </c>
      <c r="H91" s="56">
        <v>3981740129</v>
      </c>
      <c r="I91" s="263">
        <v>19.77</v>
      </c>
      <c r="J91" s="264">
        <v>17.7</v>
      </c>
      <c r="K91" s="56">
        <v>8817</v>
      </c>
    </row>
    <row r="92" spans="1:11" x14ac:dyDescent="0.2">
      <c r="A92" s="123" t="s">
        <v>439</v>
      </c>
      <c r="B92" s="141">
        <v>16556</v>
      </c>
      <c r="C92" s="141">
        <v>3376047500</v>
      </c>
      <c r="D92" s="122">
        <v>3729182069</v>
      </c>
      <c r="E92" s="122">
        <v>225247</v>
      </c>
      <c r="F92" s="142">
        <v>102.2</v>
      </c>
      <c r="G92" s="56">
        <v>4195998169</v>
      </c>
      <c r="H92" s="56">
        <v>466816100</v>
      </c>
      <c r="I92" s="263">
        <v>19.77</v>
      </c>
      <c r="J92" s="264">
        <v>17.7</v>
      </c>
      <c r="K92" s="56">
        <v>5574</v>
      </c>
    </row>
    <row r="93" spans="1:11" x14ac:dyDescent="0.2">
      <c r="A93" s="18" t="s">
        <v>440</v>
      </c>
      <c r="B93" s="141"/>
      <c r="C93" s="141"/>
      <c r="D93" s="122"/>
      <c r="E93" s="122"/>
      <c r="F93" s="142"/>
      <c r="G93" s="56"/>
      <c r="H93" s="56"/>
      <c r="I93" s="263"/>
      <c r="J93" s="264"/>
      <c r="K93" s="56"/>
    </row>
    <row r="94" spans="1:11" x14ac:dyDescent="0.2">
      <c r="A94" s="123" t="s">
        <v>441</v>
      </c>
      <c r="B94" s="141">
        <v>10860</v>
      </c>
      <c r="C94" s="141">
        <v>1823539600</v>
      </c>
      <c r="D94" s="122">
        <v>2014281842</v>
      </c>
      <c r="E94" s="122">
        <v>185477</v>
      </c>
      <c r="F94" s="142">
        <v>84.2</v>
      </c>
      <c r="G94" s="56">
        <v>2752388265</v>
      </c>
      <c r="H94" s="56">
        <v>738106423</v>
      </c>
      <c r="I94" s="263">
        <v>20.36</v>
      </c>
      <c r="J94" s="264">
        <v>18.29</v>
      </c>
      <c r="K94" s="56">
        <v>13838</v>
      </c>
    </row>
    <row r="95" spans="1:11" x14ac:dyDescent="0.2">
      <c r="A95" s="123" t="s">
        <v>442</v>
      </c>
      <c r="B95" s="141">
        <v>9272</v>
      </c>
      <c r="C95" s="141">
        <v>1634514100</v>
      </c>
      <c r="D95" s="122">
        <v>1805484275</v>
      </c>
      <c r="E95" s="122">
        <v>194724</v>
      </c>
      <c r="F95" s="142">
        <v>88.4</v>
      </c>
      <c r="G95" s="56">
        <v>2349921178</v>
      </c>
      <c r="H95" s="56">
        <v>544436903</v>
      </c>
      <c r="I95" s="263">
        <v>20.36</v>
      </c>
      <c r="J95" s="264">
        <v>18.29</v>
      </c>
      <c r="K95" s="56">
        <v>11955</v>
      </c>
    </row>
    <row r="96" spans="1:11" x14ac:dyDescent="0.2">
      <c r="A96" s="123" t="s">
        <v>443</v>
      </c>
      <c r="B96" s="141">
        <v>14405</v>
      </c>
      <c r="C96" s="141">
        <v>2347309500</v>
      </c>
      <c r="D96" s="122">
        <v>2592838074</v>
      </c>
      <c r="E96" s="122">
        <v>179996</v>
      </c>
      <c r="F96" s="142">
        <v>81.7</v>
      </c>
      <c r="G96" s="56">
        <v>3650842814</v>
      </c>
      <c r="H96" s="56">
        <v>1058004740</v>
      </c>
      <c r="I96" s="263">
        <v>20.36</v>
      </c>
      <c r="J96" s="264">
        <v>18.29</v>
      </c>
      <c r="K96" s="56">
        <v>14954</v>
      </c>
    </row>
    <row r="97" spans="1:11" x14ac:dyDescent="0.2">
      <c r="A97" s="123" t="s">
        <v>444</v>
      </c>
      <c r="B97" s="141">
        <v>5951</v>
      </c>
      <c r="C97" s="141">
        <v>920903900</v>
      </c>
      <c r="D97" s="122">
        <v>1017230448</v>
      </c>
      <c r="E97" s="122">
        <v>170934</v>
      </c>
      <c r="F97" s="142">
        <v>77.599999999999994</v>
      </c>
      <c r="G97" s="56">
        <v>1508237805</v>
      </c>
      <c r="H97" s="56">
        <v>491007357</v>
      </c>
      <c r="I97" s="263">
        <v>20.36</v>
      </c>
      <c r="J97" s="264">
        <v>18.29</v>
      </c>
      <c r="K97" s="56">
        <v>16799</v>
      </c>
    </row>
    <row r="98" spans="1:11" x14ac:dyDescent="0.2">
      <c r="A98" s="123" t="s">
        <v>440</v>
      </c>
      <c r="B98" s="141">
        <v>66298</v>
      </c>
      <c r="C98" s="141">
        <v>12563773000</v>
      </c>
      <c r="D98" s="122">
        <v>13877943656</v>
      </c>
      <c r="E98" s="122">
        <v>209327</v>
      </c>
      <c r="F98" s="142">
        <v>95</v>
      </c>
      <c r="G98" s="56">
        <v>16802747440</v>
      </c>
      <c r="H98" s="56">
        <v>2924803784</v>
      </c>
      <c r="I98" s="263">
        <v>20.36</v>
      </c>
      <c r="J98" s="264">
        <v>18.29</v>
      </c>
      <c r="K98" s="56">
        <v>8982</v>
      </c>
    </row>
    <row r="99" spans="1:11" x14ac:dyDescent="0.2">
      <c r="A99" s="123" t="s">
        <v>445</v>
      </c>
      <c r="B99" s="141">
        <v>13237</v>
      </c>
      <c r="C99" s="141">
        <v>2443281700</v>
      </c>
      <c r="D99" s="122">
        <v>2698848966</v>
      </c>
      <c r="E99" s="122">
        <v>203887</v>
      </c>
      <c r="F99" s="142">
        <v>92.5</v>
      </c>
      <c r="G99" s="56">
        <v>3354821682</v>
      </c>
      <c r="H99" s="56">
        <v>655972716</v>
      </c>
      <c r="I99" s="263">
        <v>20.36</v>
      </c>
      <c r="J99" s="264">
        <v>18.29</v>
      </c>
      <c r="K99" s="56">
        <v>10090</v>
      </c>
    </row>
    <row r="100" spans="1:11" x14ac:dyDescent="0.2">
      <c r="A100" s="123" t="s">
        <v>446</v>
      </c>
      <c r="B100" s="141">
        <v>14837</v>
      </c>
      <c r="C100" s="141">
        <v>2757314400</v>
      </c>
      <c r="D100" s="122">
        <v>3045729486</v>
      </c>
      <c r="E100" s="122">
        <v>205279</v>
      </c>
      <c r="F100" s="142">
        <v>93.1</v>
      </c>
      <c r="G100" s="56">
        <v>3760330082</v>
      </c>
      <c r="H100" s="56">
        <v>714600596</v>
      </c>
      <c r="I100" s="263">
        <v>20.36</v>
      </c>
      <c r="J100" s="264">
        <v>18.29</v>
      </c>
      <c r="K100" s="56">
        <v>9806</v>
      </c>
    </row>
    <row r="101" spans="1:11" x14ac:dyDescent="0.2">
      <c r="A101" s="123" t="s">
        <v>447</v>
      </c>
      <c r="B101" s="141">
        <v>20123</v>
      </c>
      <c r="C101" s="141">
        <v>3359891200</v>
      </c>
      <c r="D101" s="122">
        <v>3711335820</v>
      </c>
      <c r="E101" s="122">
        <v>184433</v>
      </c>
      <c r="F101" s="142">
        <v>83.7</v>
      </c>
      <c r="G101" s="56">
        <v>5100028458</v>
      </c>
      <c r="H101" s="56">
        <v>1388692638</v>
      </c>
      <c r="I101" s="263">
        <v>20.36</v>
      </c>
      <c r="J101" s="264">
        <v>18.29</v>
      </c>
      <c r="K101" s="56">
        <v>14050</v>
      </c>
    </row>
    <row r="102" spans="1:11" x14ac:dyDescent="0.2">
      <c r="A102" s="123" t="s">
        <v>448</v>
      </c>
      <c r="B102" s="141">
        <v>26713</v>
      </c>
      <c r="C102" s="141">
        <v>5501042900</v>
      </c>
      <c r="D102" s="122">
        <v>6076451987</v>
      </c>
      <c r="E102" s="122">
        <v>227472</v>
      </c>
      <c r="F102" s="142">
        <v>103.2</v>
      </c>
      <c r="G102" s="56">
        <v>6770216181</v>
      </c>
      <c r="H102" s="56">
        <v>693764194</v>
      </c>
      <c r="I102" s="263">
        <v>20.36</v>
      </c>
      <c r="J102" s="264">
        <v>18.29</v>
      </c>
      <c r="K102" s="56">
        <v>5288</v>
      </c>
    </row>
    <row r="103" spans="1:11" x14ac:dyDescent="0.2">
      <c r="A103" s="123" t="s">
        <v>449</v>
      </c>
      <c r="B103" s="141">
        <v>7006</v>
      </c>
      <c r="C103" s="141">
        <v>1180895000</v>
      </c>
      <c r="D103" s="122">
        <v>1304416617</v>
      </c>
      <c r="E103" s="122">
        <v>186186</v>
      </c>
      <c r="F103" s="142">
        <v>84.5</v>
      </c>
      <c r="G103" s="56">
        <v>1775619907</v>
      </c>
      <c r="H103" s="56">
        <v>471203290</v>
      </c>
      <c r="I103" s="263">
        <v>20.36</v>
      </c>
      <c r="J103" s="264">
        <v>18.29</v>
      </c>
      <c r="K103" s="56">
        <v>13694</v>
      </c>
    </row>
    <row r="104" spans="1:11" x14ac:dyDescent="0.2">
      <c r="A104" s="123" t="s">
        <v>450</v>
      </c>
      <c r="B104" s="141">
        <v>15594</v>
      </c>
      <c r="C104" s="141">
        <v>2779867200</v>
      </c>
      <c r="D104" s="122">
        <v>3070641309</v>
      </c>
      <c r="E104" s="122">
        <v>196912</v>
      </c>
      <c r="F104" s="142">
        <v>89.3</v>
      </c>
      <c r="G104" s="56">
        <v>3952186244</v>
      </c>
      <c r="H104" s="56">
        <v>881544935</v>
      </c>
      <c r="I104" s="263">
        <v>20.36</v>
      </c>
      <c r="J104" s="264">
        <v>18.29</v>
      </c>
      <c r="K104" s="56">
        <v>11510</v>
      </c>
    </row>
    <row r="105" spans="1:11" x14ac:dyDescent="0.2">
      <c r="A105" s="123" t="s">
        <v>451</v>
      </c>
      <c r="B105" s="141">
        <v>36290</v>
      </c>
      <c r="C105" s="141">
        <v>6579786000</v>
      </c>
      <c r="D105" s="122">
        <v>7268031616</v>
      </c>
      <c r="E105" s="122">
        <v>200276</v>
      </c>
      <c r="F105" s="142">
        <v>90.9</v>
      </c>
      <c r="G105" s="56">
        <v>9197437398</v>
      </c>
      <c r="H105" s="56">
        <v>1929405782</v>
      </c>
      <c r="I105" s="263">
        <v>20.36</v>
      </c>
      <c r="J105" s="264">
        <v>18.29</v>
      </c>
      <c r="K105" s="56">
        <v>10825</v>
      </c>
    </row>
    <row r="106" spans="1:11" x14ac:dyDescent="0.2">
      <c r="A106" s="18" t="s">
        <v>452</v>
      </c>
      <c r="B106" s="141"/>
      <c r="C106" s="141"/>
      <c r="D106" s="122"/>
      <c r="E106" s="122"/>
      <c r="F106" s="142"/>
      <c r="G106" s="56"/>
      <c r="H106" s="56"/>
      <c r="I106" s="263"/>
      <c r="J106" s="264"/>
      <c r="K106" s="56"/>
    </row>
    <row r="107" spans="1:11" x14ac:dyDescent="0.2">
      <c r="A107" s="123" t="s">
        <v>453</v>
      </c>
      <c r="B107" s="141">
        <v>57834</v>
      </c>
      <c r="C107" s="141">
        <v>10136705000</v>
      </c>
      <c r="D107" s="122">
        <v>11197004343</v>
      </c>
      <c r="E107" s="122">
        <v>193606</v>
      </c>
      <c r="F107" s="142">
        <v>87.8</v>
      </c>
      <c r="G107" s="56">
        <v>14657608004</v>
      </c>
      <c r="H107" s="56">
        <v>3460603661</v>
      </c>
      <c r="I107" s="263">
        <v>19.600000000000001</v>
      </c>
      <c r="J107" s="264">
        <v>17.54</v>
      </c>
      <c r="K107" s="56">
        <v>11728</v>
      </c>
    </row>
    <row r="108" spans="1:11" x14ac:dyDescent="0.2">
      <c r="A108" s="18" t="s">
        <v>454</v>
      </c>
      <c r="B108" s="141"/>
      <c r="C108" s="141"/>
      <c r="D108" s="122"/>
      <c r="E108" s="122"/>
      <c r="F108" s="142"/>
      <c r="G108" s="56"/>
      <c r="H108" s="56"/>
      <c r="I108" s="263"/>
      <c r="J108" s="264"/>
      <c r="K108" s="56"/>
    </row>
    <row r="109" spans="1:11" x14ac:dyDescent="0.2">
      <c r="A109" s="123" t="s">
        <v>455</v>
      </c>
      <c r="B109" s="141">
        <v>32041</v>
      </c>
      <c r="C109" s="141">
        <v>5873848600</v>
      </c>
      <c r="D109" s="122">
        <v>6488253164</v>
      </c>
      <c r="E109" s="122">
        <v>202498</v>
      </c>
      <c r="F109" s="142">
        <v>91.9</v>
      </c>
      <c r="G109" s="56">
        <v>8120559153</v>
      </c>
      <c r="H109" s="56">
        <v>1632305989</v>
      </c>
      <c r="I109" s="263">
        <v>19.559999999999999</v>
      </c>
      <c r="J109" s="264">
        <v>17.489999999999998</v>
      </c>
      <c r="K109" s="56">
        <v>9965</v>
      </c>
    </row>
    <row r="110" spans="1:11" x14ac:dyDescent="0.2">
      <c r="A110" s="123" t="s">
        <v>456</v>
      </c>
      <c r="B110" s="141">
        <v>66157</v>
      </c>
      <c r="C110" s="141">
        <v>12283967100</v>
      </c>
      <c r="D110" s="122">
        <v>13568870059</v>
      </c>
      <c r="E110" s="122">
        <v>205101</v>
      </c>
      <c r="F110" s="142">
        <v>93.1</v>
      </c>
      <c r="G110" s="56">
        <v>16767012012</v>
      </c>
      <c r="H110" s="56">
        <v>3198141953</v>
      </c>
      <c r="I110" s="263">
        <v>19.559999999999999</v>
      </c>
      <c r="J110" s="264">
        <v>17.489999999999998</v>
      </c>
      <c r="K110" s="56">
        <v>9456</v>
      </c>
    </row>
    <row r="111" spans="1:11" x14ac:dyDescent="0.2">
      <c r="A111" s="123" t="s">
        <v>457</v>
      </c>
      <c r="B111" s="141">
        <v>13338</v>
      </c>
      <c r="C111" s="141">
        <v>2381911900</v>
      </c>
      <c r="D111" s="122">
        <v>2631059885</v>
      </c>
      <c r="E111" s="122">
        <v>197260</v>
      </c>
      <c r="F111" s="142">
        <v>89.5</v>
      </c>
      <c r="G111" s="56">
        <v>3380419400</v>
      </c>
      <c r="H111" s="56">
        <v>749359515</v>
      </c>
      <c r="I111" s="263">
        <v>19.559999999999999</v>
      </c>
      <c r="J111" s="264">
        <v>17.489999999999998</v>
      </c>
      <c r="K111" s="56">
        <v>10989</v>
      </c>
    </row>
    <row r="112" spans="1:11" x14ac:dyDescent="0.2">
      <c r="A112" s="123" t="s">
        <v>458</v>
      </c>
      <c r="B112" s="141">
        <v>28933</v>
      </c>
      <c r="C112" s="141">
        <v>4955330600</v>
      </c>
      <c r="D112" s="122">
        <v>5473658181</v>
      </c>
      <c r="E112" s="122">
        <v>189184</v>
      </c>
      <c r="F112" s="142">
        <v>85.8</v>
      </c>
      <c r="G112" s="56">
        <v>7332859086</v>
      </c>
      <c r="H112" s="56">
        <v>1859200905</v>
      </c>
      <c r="I112" s="263">
        <v>19.559999999999999</v>
      </c>
      <c r="J112" s="264">
        <v>17.489999999999998</v>
      </c>
      <c r="K112" s="56">
        <v>12569</v>
      </c>
    </row>
    <row r="113" spans="1:11" x14ac:dyDescent="0.2">
      <c r="A113" s="123" t="s">
        <v>459</v>
      </c>
      <c r="B113" s="141">
        <v>17420</v>
      </c>
      <c r="C113" s="141">
        <v>3107732300</v>
      </c>
      <c r="D113" s="122">
        <v>3432801099</v>
      </c>
      <c r="E113" s="122">
        <v>197061</v>
      </c>
      <c r="F113" s="142">
        <v>89.4</v>
      </c>
      <c r="G113" s="56">
        <v>4414972705</v>
      </c>
      <c r="H113" s="56">
        <v>982171606</v>
      </c>
      <c r="I113" s="263">
        <v>19.559999999999999</v>
      </c>
      <c r="J113" s="264">
        <v>17.489999999999998</v>
      </c>
      <c r="K113" s="56">
        <v>11028</v>
      </c>
    </row>
    <row r="114" spans="1:11" x14ac:dyDescent="0.2">
      <c r="A114" s="18" t="s">
        <v>460</v>
      </c>
      <c r="B114" s="141"/>
      <c r="C114" s="141"/>
      <c r="D114" s="122"/>
      <c r="E114" s="122"/>
      <c r="F114" s="142"/>
      <c r="G114" s="56"/>
      <c r="H114" s="56"/>
      <c r="I114" s="263"/>
      <c r="J114" s="264"/>
      <c r="K114" s="56"/>
    </row>
    <row r="115" spans="1:11" x14ac:dyDescent="0.2">
      <c r="A115" s="123" t="s">
        <v>461</v>
      </c>
      <c r="B115" s="141">
        <v>15141</v>
      </c>
      <c r="C115" s="141">
        <v>2488126000</v>
      </c>
      <c r="D115" s="122">
        <v>2748383980</v>
      </c>
      <c r="E115" s="122">
        <v>181519</v>
      </c>
      <c r="F115" s="142">
        <v>82.4</v>
      </c>
      <c r="G115" s="56">
        <v>3837376678</v>
      </c>
      <c r="H115" s="56">
        <v>1088992698</v>
      </c>
      <c r="I115" s="263">
        <v>19.7</v>
      </c>
      <c r="J115" s="264">
        <v>17.63</v>
      </c>
      <c r="K115" s="56">
        <v>14169</v>
      </c>
    </row>
    <row r="116" spans="1:11" x14ac:dyDescent="0.2">
      <c r="A116" s="123" t="s">
        <v>462</v>
      </c>
      <c r="B116" s="141">
        <v>12572</v>
      </c>
      <c r="C116" s="141">
        <v>2209613900</v>
      </c>
      <c r="D116" s="122">
        <v>2440739514</v>
      </c>
      <c r="E116" s="122">
        <v>194141</v>
      </c>
      <c r="F116" s="142">
        <v>88.1</v>
      </c>
      <c r="G116" s="56">
        <v>3186282253</v>
      </c>
      <c r="H116" s="56">
        <v>745542739</v>
      </c>
      <c r="I116" s="263">
        <v>19.7</v>
      </c>
      <c r="J116" s="264">
        <v>17.63</v>
      </c>
      <c r="K116" s="56">
        <v>11682</v>
      </c>
    </row>
    <row r="117" spans="1:11" x14ac:dyDescent="0.2">
      <c r="A117" s="123" t="s">
        <v>463</v>
      </c>
      <c r="B117" s="141">
        <v>17635</v>
      </c>
      <c r="C117" s="141">
        <v>2965663300</v>
      </c>
      <c r="D117" s="122">
        <v>3275871681</v>
      </c>
      <c r="E117" s="122">
        <v>185760</v>
      </c>
      <c r="F117" s="142">
        <v>84.3</v>
      </c>
      <c r="G117" s="56">
        <v>4469462896</v>
      </c>
      <c r="H117" s="56">
        <v>1193591215</v>
      </c>
      <c r="I117" s="263">
        <v>19.7</v>
      </c>
      <c r="J117" s="264">
        <v>17.63</v>
      </c>
      <c r="K117" s="56">
        <v>13334</v>
      </c>
    </row>
    <row r="118" spans="1:11" x14ac:dyDescent="0.2">
      <c r="A118" s="123" t="s">
        <v>464</v>
      </c>
      <c r="B118" s="141">
        <v>14564</v>
      </c>
      <c r="C118" s="141">
        <v>2948473100</v>
      </c>
      <c r="D118" s="122">
        <v>3256883386</v>
      </c>
      <c r="E118" s="122">
        <v>223626</v>
      </c>
      <c r="F118" s="142">
        <v>101.5</v>
      </c>
      <c r="G118" s="56">
        <v>3691140211</v>
      </c>
      <c r="H118" s="56">
        <v>434256825</v>
      </c>
      <c r="I118" s="263">
        <v>19.7</v>
      </c>
      <c r="J118" s="264">
        <v>17.63</v>
      </c>
      <c r="K118" s="56">
        <v>5874</v>
      </c>
    </row>
    <row r="119" spans="1:11" x14ac:dyDescent="0.2">
      <c r="A119" s="123" t="s">
        <v>465</v>
      </c>
      <c r="B119" s="141">
        <v>32807</v>
      </c>
      <c r="C119" s="141">
        <v>5972270100</v>
      </c>
      <c r="D119" s="122">
        <v>6596969552</v>
      </c>
      <c r="E119" s="122">
        <v>201084</v>
      </c>
      <c r="F119" s="142">
        <v>91.2</v>
      </c>
      <c r="G119" s="56">
        <v>8314696299</v>
      </c>
      <c r="H119" s="56">
        <v>1717726747</v>
      </c>
      <c r="I119" s="263">
        <v>19.7</v>
      </c>
      <c r="J119" s="264">
        <v>17.63</v>
      </c>
      <c r="K119" s="56">
        <v>10315</v>
      </c>
    </row>
    <row r="120" spans="1:11" x14ac:dyDescent="0.2">
      <c r="A120" s="123" t="s">
        <v>466</v>
      </c>
      <c r="B120" s="141">
        <v>139938</v>
      </c>
      <c r="C120" s="141">
        <v>26656416400</v>
      </c>
      <c r="D120" s="122">
        <v>29444677555</v>
      </c>
      <c r="E120" s="122">
        <v>210412</v>
      </c>
      <c r="F120" s="142">
        <v>95.5</v>
      </c>
      <c r="G120" s="56">
        <v>35466271550</v>
      </c>
      <c r="H120" s="56">
        <v>6021593995</v>
      </c>
      <c r="I120" s="263">
        <v>19.7</v>
      </c>
      <c r="J120" s="264">
        <v>17.63</v>
      </c>
      <c r="K120" s="56">
        <v>8477</v>
      </c>
    </row>
    <row r="121" spans="1:11" x14ac:dyDescent="0.2">
      <c r="A121" s="123" t="s">
        <v>467</v>
      </c>
      <c r="B121" s="141">
        <v>51385</v>
      </c>
      <c r="C121" s="141">
        <v>8939536100</v>
      </c>
      <c r="D121" s="122">
        <v>9874611576</v>
      </c>
      <c r="E121" s="122">
        <v>192169</v>
      </c>
      <c r="F121" s="142">
        <v>87.2</v>
      </c>
      <c r="G121" s="56">
        <v>13023155709</v>
      </c>
      <c r="H121" s="56">
        <v>3148544133</v>
      </c>
      <c r="I121" s="263">
        <v>19.7</v>
      </c>
      <c r="J121" s="264">
        <v>17.63</v>
      </c>
      <c r="K121" s="56">
        <v>12071</v>
      </c>
    </row>
    <row r="122" spans="1:11" x14ac:dyDescent="0.2">
      <c r="A122" s="123" t="s">
        <v>468</v>
      </c>
      <c r="B122" s="141">
        <v>25797</v>
      </c>
      <c r="C122" s="141">
        <v>5404387000</v>
      </c>
      <c r="D122" s="122">
        <v>5969685880</v>
      </c>
      <c r="E122" s="122">
        <v>231410</v>
      </c>
      <c r="F122" s="142">
        <v>105</v>
      </c>
      <c r="G122" s="56">
        <v>6538062622</v>
      </c>
      <c r="H122" s="56">
        <v>568376742</v>
      </c>
      <c r="I122" s="263">
        <v>19.7</v>
      </c>
      <c r="J122" s="264">
        <v>17.63</v>
      </c>
      <c r="K122" s="56">
        <v>4340</v>
      </c>
    </row>
    <row r="123" spans="1:11" x14ac:dyDescent="0.2">
      <c r="A123" s="123" t="s">
        <v>469</v>
      </c>
      <c r="B123" s="141">
        <v>15261</v>
      </c>
      <c r="C123" s="141">
        <v>2683858600</v>
      </c>
      <c r="D123" s="122">
        <v>2964590210</v>
      </c>
      <c r="E123" s="122">
        <v>194259</v>
      </c>
      <c r="F123" s="142">
        <v>88.1</v>
      </c>
      <c r="G123" s="56">
        <v>3867789808</v>
      </c>
      <c r="H123" s="56">
        <v>903199598</v>
      </c>
      <c r="I123" s="263">
        <v>19.7</v>
      </c>
      <c r="J123" s="264">
        <v>17.63</v>
      </c>
      <c r="K123" s="56">
        <v>11659</v>
      </c>
    </row>
    <row r="124" spans="1:11" x14ac:dyDescent="0.2">
      <c r="A124" s="123" t="s">
        <v>470</v>
      </c>
      <c r="B124" s="141">
        <v>16166</v>
      </c>
      <c r="C124" s="141">
        <v>3004217900</v>
      </c>
      <c r="D124" s="122">
        <v>3318459092</v>
      </c>
      <c r="E124" s="122">
        <v>205274</v>
      </c>
      <c r="F124" s="142">
        <v>93.1</v>
      </c>
      <c r="G124" s="56">
        <v>4097155497</v>
      </c>
      <c r="H124" s="56">
        <v>778696405</v>
      </c>
      <c r="I124" s="263">
        <v>19.7</v>
      </c>
      <c r="J124" s="264">
        <v>17.63</v>
      </c>
      <c r="K124" s="56">
        <v>9489</v>
      </c>
    </row>
    <row r="125" spans="1:11" x14ac:dyDescent="0.2">
      <c r="A125" s="123" t="s">
        <v>471</v>
      </c>
      <c r="B125" s="141">
        <v>17086</v>
      </c>
      <c r="C125" s="141">
        <v>2822862700</v>
      </c>
      <c r="D125" s="122">
        <v>3118134138</v>
      </c>
      <c r="E125" s="122">
        <v>182496</v>
      </c>
      <c r="F125" s="142">
        <v>82.8</v>
      </c>
      <c r="G125" s="56">
        <v>4330322827</v>
      </c>
      <c r="H125" s="56">
        <v>1212188689</v>
      </c>
      <c r="I125" s="263">
        <v>19.7</v>
      </c>
      <c r="J125" s="264">
        <v>17.63</v>
      </c>
      <c r="K125" s="56">
        <v>13976</v>
      </c>
    </row>
    <row r="126" spans="1:11" x14ac:dyDescent="0.2">
      <c r="A126" s="123" t="s">
        <v>472</v>
      </c>
      <c r="B126" s="141">
        <v>82969</v>
      </c>
      <c r="C126" s="141">
        <v>14993130800</v>
      </c>
      <c r="D126" s="122">
        <v>16561412282</v>
      </c>
      <c r="E126" s="122">
        <v>199610</v>
      </c>
      <c r="F126" s="142">
        <v>90.6</v>
      </c>
      <c r="G126" s="56">
        <v>21027891525</v>
      </c>
      <c r="H126" s="56">
        <v>4466479243</v>
      </c>
      <c r="I126" s="263">
        <v>19.7</v>
      </c>
      <c r="J126" s="264">
        <v>17.63</v>
      </c>
      <c r="K126" s="56">
        <v>10605</v>
      </c>
    </row>
    <row r="127" spans="1:11" x14ac:dyDescent="0.2">
      <c r="A127" s="123" t="s">
        <v>473</v>
      </c>
      <c r="B127" s="141">
        <v>30476</v>
      </c>
      <c r="C127" s="141">
        <v>6419693400</v>
      </c>
      <c r="D127" s="122">
        <v>7091193330</v>
      </c>
      <c r="E127" s="122">
        <v>232681</v>
      </c>
      <c r="F127" s="142">
        <v>105.6</v>
      </c>
      <c r="G127" s="56">
        <v>7723921249</v>
      </c>
      <c r="H127" s="56">
        <v>632727919</v>
      </c>
      <c r="I127" s="263">
        <v>19.7</v>
      </c>
      <c r="J127" s="264">
        <v>17.63</v>
      </c>
      <c r="K127" s="56">
        <v>4090</v>
      </c>
    </row>
    <row r="128" spans="1:11" x14ac:dyDescent="0.2">
      <c r="A128" s="123" t="s">
        <v>474</v>
      </c>
      <c r="B128" s="141">
        <v>44447</v>
      </c>
      <c r="C128" s="141">
        <v>7388219100</v>
      </c>
      <c r="D128" s="122">
        <v>8161026818</v>
      </c>
      <c r="E128" s="122">
        <v>183613</v>
      </c>
      <c r="F128" s="142">
        <v>83.3</v>
      </c>
      <c r="G128" s="56">
        <v>11264769909</v>
      </c>
      <c r="H128" s="56">
        <v>3103743091</v>
      </c>
      <c r="I128" s="263">
        <v>19.7</v>
      </c>
      <c r="J128" s="264">
        <v>17.63</v>
      </c>
      <c r="K128" s="56">
        <v>13757</v>
      </c>
    </row>
    <row r="129" spans="1:11" x14ac:dyDescent="0.2">
      <c r="A129" s="123" t="s">
        <v>475</v>
      </c>
      <c r="B129" s="141">
        <v>23858</v>
      </c>
      <c r="C129" s="141">
        <v>5981056700</v>
      </c>
      <c r="D129" s="122">
        <v>6606675231</v>
      </c>
      <c r="E129" s="122">
        <v>276917</v>
      </c>
      <c r="F129" s="142">
        <v>125.7</v>
      </c>
      <c r="G129" s="56">
        <v>6046637130</v>
      </c>
      <c r="H129" s="56">
        <v>-560038101</v>
      </c>
      <c r="I129" s="264">
        <v>19.7</v>
      </c>
      <c r="J129" s="263">
        <v>17.63</v>
      </c>
      <c r="K129" s="56">
        <v>-4138</v>
      </c>
    </row>
    <row r="130" spans="1:11" x14ac:dyDescent="0.2">
      <c r="A130" s="123" t="s">
        <v>476</v>
      </c>
      <c r="B130" s="141">
        <v>118334</v>
      </c>
      <c r="C130" s="141">
        <v>23849824300</v>
      </c>
      <c r="D130" s="122">
        <v>26344515922</v>
      </c>
      <c r="E130" s="122">
        <v>222628</v>
      </c>
      <c r="F130" s="142">
        <v>101</v>
      </c>
      <c r="G130" s="56">
        <v>29990894379</v>
      </c>
      <c r="H130" s="56">
        <v>3646378457</v>
      </c>
      <c r="I130" s="263">
        <v>19.7</v>
      </c>
      <c r="J130" s="264">
        <v>17.63</v>
      </c>
      <c r="K130" s="56">
        <v>6070</v>
      </c>
    </row>
    <row r="131" spans="1:11" x14ac:dyDescent="0.2">
      <c r="A131" s="123" t="s">
        <v>477</v>
      </c>
      <c r="B131" s="141">
        <v>327049</v>
      </c>
      <c r="C131" s="141">
        <v>55354707900</v>
      </c>
      <c r="D131" s="122">
        <v>61144810346</v>
      </c>
      <c r="E131" s="122">
        <v>186959</v>
      </c>
      <c r="F131" s="142">
        <v>84.8</v>
      </c>
      <c r="G131" s="56">
        <v>82888197945</v>
      </c>
      <c r="H131" s="56">
        <v>21743387599</v>
      </c>
      <c r="I131" s="263">
        <v>19.7</v>
      </c>
      <c r="J131" s="264">
        <v>17.63</v>
      </c>
      <c r="K131" s="56">
        <v>13097</v>
      </c>
    </row>
    <row r="132" spans="1:11" x14ac:dyDescent="0.2">
      <c r="A132" s="123" t="s">
        <v>478</v>
      </c>
      <c r="B132" s="141">
        <v>13086</v>
      </c>
      <c r="C132" s="141">
        <v>2240598900</v>
      </c>
      <c r="D132" s="122">
        <v>2474965545</v>
      </c>
      <c r="E132" s="122">
        <v>189131</v>
      </c>
      <c r="F132" s="142">
        <v>85.8</v>
      </c>
      <c r="G132" s="56">
        <v>3316551827</v>
      </c>
      <c r="H132" s="56">
        <v>841586282</v>
      </c>
      <c r="I132" s="263">
        <v>19.7</v>
      </c>
      <c r="J132" s="264">
        <v>17.63</v>
      </c>
      <c r="K132" s="56">
        <v>12669</v>
      </c>
    </row>
    <row r="133" spans="1:11" x14ac:dyDescent="0.2">
      <c r="A133" s="123" t="s">
        <v>479</v>
      </c>
      <c r="B133" s="141">
        <v>7210</v>
      </c>
      <c r="C133" s="141">
        <v>1161999300</v>
      </c>
      <c r="D133" s="122">
        <v>1283544427</v>
      </c>
      <c r="E133" s="122">
        <v>178023</v>
      </c>
      <c r="F133" s="142">
        <v>80.8</v>
      </c>
      <c r="G133" s="56">
        <v>1827322228</v>
      </c>
      <c r="H133" s="56">
        <v>543777801</v>
      </c>
      <c r="I133" s="263">
        <v>19.7</v>
      </c>
      <c r="J133" s="264">
        <v>17.63</v>
      </c>
      <c r="K133" s="56">
        <v>14858</v>
      </c>
    </row>
    <row r="134" spans="1:11" x14ac:dyDescent="0.2">
      <c r="A134" s="123" t="s">
        <v>480</v>
      </c>
      <c r="B134" s="141">
        <v>19380</v>
      </c>
      <c r="C134" s="141">
        <v>3427212000</v>
      </c>
      <c r="D134" s="122">
        <v>3785698375</v>
      </c>
      <c r="E134" s="122">
        <v>195340</v>
      </c>
      <c r="F134" s="142">
        <v>88.6</v>
      </c>
      <c r="G134" s="56">
        <v>4911720495</v>
      </c>
      <c r="H134" s="56">
        <v>1126022120</v>
      </c>
      <c r="I134" s="263">
        <v>19.7</v>
      </c>
      <c r="J134" s="264">
        <v>17.63</v>
      </c>
      <c r="K134" s="56">
        <v>11446</v>
      </c>
    </row>
    <row r="135" spans="1:11" x14ac:dyDescent="0.2">
      <c r="A135" s="123" t="s">
        <v>481</v>
      </c>
      <c r="B135" s="141">
        <v>18710</v>
      </c>
      <c r="C135" s="141">
        <v>3319163400</v>
      </c>
      <c r="D135" s="122">
        <v>3666347892</v>
      </c>
      <c r="E135" s="122">
        <v>195957</v>
      </c>
      <c r="F135" s="142">
        <v>88.9</v>
      </c>
      <c r="G135" s="56">
        <v>4741913853</v>
      </c>
      <c r="H135" s="56">
        <v>1075565961</v>
      </c>
      <c r="I135" s="263">
        <v>19.7</v>
      </c>
      <c r="J135" s="264">
        <v>17.63</v>
      </c>
      <c r="K135" s="56">
        <v>11325</v>
      </c>
    </row>
    <row r="136" spans="1:11" x14ac:dyDescent="0.2">
      <c r="A136" s="123" t="s">
        <v>482</v>
      </c>
      <c r="B136" s="141">
        <v>15399</v>
      </c>
      <c r="C136" s="141">
        <v>2765852500</v>
      </c>
      <c r="D136" s="122">
        <v>3055160672</v>
      </c>
      <c r="E136" s="122">
        <v>198400</v>
      </c>
      <c r="F136" s="142">
        <v>90</v>
      </c>
      <c r="G136" s="56">
        <v>3902764907</v>
      </c>
      <c r="H136" s="56">
        <v>847604235</v>
      </c>
      <c r="I136" s="263">
        <v>19.7</v>
      </c>
      <c r="J136" s="264">
        <v>17.63</v>
      </c>
      <c r="K136" s="56">
        <v>10843</v>
      </c>
    </row>
    <row r="137" spans="1:11" x14ac:dyDescent="0.2">
      <c r="A137" s="123" t="s">
        <v>483</v>
      </c>
      <c r="B137" s="141">
        <v>23506</v>
      </c>
      <c r="C137" s="141">
        <v>4907309100</v>
      </c>
      <c r="D137" s="122">
        <v>5420613632</v>
      </c>
      <c r="E137" s="122">
        <v>230606</v>
      </c>
      <c r="F137" s="142">
        <v>104.6</v>
      </c>
      <c r="G137" s="56">
        <v>5957425282</v>
      </c>
      <c r="H137" s="56">
        <v>536811650</v>
      </c>
      <c r="I137" s="263">
        <v>19.7</v>
      </c>
      <c r="J137" s="264">
        <v>17.63</v>
      </c>
      <c r="K137" s="56">
        <v>4499</v>
      </c>
    </row>
    <row r="138" spans="1:11" x14ac:dyDescent="0.2">
      <c r="A138" s="123" t="s">
        <v>484</v>
      </c>
      <c r="B138" s="141">
        <v>13815</v>
      </c>
      <c r="C138" s="141">
        <v>2394447300</v>
      </c>
      <c r="D138" s="122">
        <v>2644906488</v>
      </c>
      <c r="E138" s="122">
        <v>191452</v>
      </c>
      <c r="F138" s="142">
        <v>86.9</v>
      </c>
      <c r="G138" s="56">
        <v>3501311591</v>
      </c>
      <c r="H138" s="56">
        <v>856405103</v>
      </c>
      <c r="I138" s="263">
        <v>19.7</v>
      </c>
      <c r="J138" s="264">
        <v>17.63</v>
      </c>
      <c r="K138" s="56">
        <v>12212</v>
      </c>
    </row>
    <row r="139" spans="1:11" x14ac:dyDescent="0.2">
      <c r="A139" s="123" t="s">
        <v>485</v>
      </c>
      <c r="B139" s="141">
        <v>20737</v>
      </c>
      <c r="C139" s="141">
        <v>4071170900</v>
      </c>
      <c r="D139" s="122">
        <v>4497015376</v>
      </c>
      <c r="E139" s="122">
        <v>216859</v>
      </c>
      <c r="F139" s="142">
        <v>98.4</v>
      </c>
      <c r="G139" s="56">
        <v>5255642307</v>
      </c>
      <c r="H139" s="56">
        <v>758626931</v>
      </c>
      <c r="I139" s="263">
        <v>19.7</v>
      </c>
      <c r="J139" s="264">
        <v>17.63</v>
      </c>
      <c r="K139" s="56">
        <v>7207</v>
      </c>
    </row>
    <row r="140" spans="1:11" x14ac:dyDescent="0.2">
      <c r="A140" s="123" t="s">
        <v>486</v>
      </c>
      <c r="B140" s="141">
        <v>13271</v>
      </c>
      <c r="C140" s="141">
        <v>2211827200</v>
      </c>
      <c r="D140" s="122">
        <v>2443184325</v>
      </c>
      <c r="E140" s="122">
        <v>184099</v>
      </c>
      <c r="F140" s="142">
        <v>83.5</v>
      </c>
      <c r="G140" s="56">
        <v>3363438735</v>
      </c>
      <c r="H140" s="56">
        <v>920254410</v>
      </c>
      <c r="I140" s="263">
        <v>19.7</v>
      </c>
      <c r="J140" s="264">
        <v>17.63</v>
      </c>
      <c r="K140" s="56">
        <v>13661</v>
      </c>
    </row>
    <row r="141" spans="1:11" x14ac:dyDescent="0.2">
      <c r="A141" s="123" t="s">
        <v>487</v>
      </c>
      <c r="B141" s="141">
        <v>43826</v>
      </c>
      <c r="C141" s="141">
        <v>7899550200</v>
      </c>
      <c r="D141" s="122">
        <v>8725843151</v>
      </c>
      <c r="E141" s="122">
        <v>199102</v>
      </c>
      <c r="F141" s="142">
        <v>90.3</v>
      </c>
      <c r="G141" s="56">
        <v>11107381962</v>
      </c>
      <c r="H141" s="56">
        <v>2381538811</v>
      </c>
      <c r="I141" s="263">
        <v>19.7</v>
      </c>
      <c r="J141" s="264">
        <v>17.63</v>
      </c>
      <c r="K141" s="56">
        <v>10705</v>
      </c>
    </row>
    <row r="142" spans="1:11" x14ac:dyDescent="0.2">
      <c r="A142" s="123" t="s">
        <v>488</v>
      </c>
      <c r="B142" s="141">
        <v>35200</v>
      </c>
      <c r="C142" s="141">
        <v>8405393500</v>
      </c>
      <c r="D142" s="122">
        <v>9284597660</v>
      </c>
      <c r="E142" s="122">
        <v>263767</v>
      </c>
      <c r="F142" s="142">
        <v>119.7</v>
      </c>
      <c r="G142" s="56">
        <v>8921184800</v>
      </c>
      <c r="H142" s="56">
        <v>-363412860</v>
      </c>
      <c r="I142" s="264">
        <v>19.7</v>
      </c>
      <c r="J142" s="263">
        <v>17.63</v>
      </c>
      <c r="K142" s="56">
        <v>-1820</v>
      </c>
    </row>
    <row r="143" spans="1:11" x14ac:dyDescent="0.2">
      <c r="A143" s="123" t="s">
        <v>489</v>
      </c>
      <c r="B143" s="141">
        <v>29316</v>
      </c>
      <c r="C143" s="141">
        <v>5726721000</v>
      </c>
      <c r="D143" s="122">
        <v>6325736017</v>
      </c>
      <c r="E143" s="122">
        <v>215778</v>
      </c>
      <c r="F143" s="142">
        <v>97.9</v>
      </c>
      <c r="G143" s="56">
        <v>7429927659</v>
      </c>
      <c r="H143" s="56">
        <v>1104191642</v>
      </c>
      <c r="I143" s="263">
        <v>19.7</v>
      </c>
      <c r="J143" s="264">
        <v>17.63</v>
      </c>
      <c r="K143" s="56">
        <v>7420</v>
      </c>
    </row>
    <row r="144" spans="1:11" x14ac:dyDescent="0.2">
      <c r="A144" s="123" t="s">
        <v>490</v>
      </c>
      <c r="B144" s="141">
        <v>15428</v>
      </c>
      <c r="C144" s="141">
        <v>2496761500</v>
      </c>
      <c r="D144" s="122">
        <v>2757922753</v>
      </c>
      <c r="E144" s="122">
        <v>178761</v>
      </c>
      <c r="F144" s="142">
        <v>81.099999999999994</v>
      </c>
      <c r="G144" s="56">
        <v>3910114747</v>
      </c>
      <c r="H144" s="56">
        <v>1152191994</v>
      </c>
      <c r="I144" s="263">
        <v>19.7</v>
      </c>
      <c r="J144" s="264">
        <v>17.63</v>
      </c>
      <c r="K144" s="56">
        <v>14712</v>
      </c>
    </row>
    <row r="145" spans="1:11" x14ac:dyDescent="0.2">
      <c r="A145" s="123" t="s">
        <v>491</v>
      </c>
      <c r="B145" s="141">
        <v>41166</v>
      </c>
      <c r="C145" s="141">
        <v>8158560000</v>
      </c>
      <c r="D145" s="122">
        <v>9011945376</v>
      </c>
      <c r="E145" s="122">
        <v>218917</v>
      </c>
      <c r="F145" s="142">
        <v>99.3</v>
      </c>
      <c r="G145" s="56">
        <v>10433224247</v>
      </c>
      <c r="H145" s="56">
        <v>1421278871</v>
      </c>
      <c r="I145" s="263">
        <v>19.7</v>
      </c>
      <c r="J145" s="264">
        <v>17.63</v>
      </c>
      <c r="K145" s="56">
        <v>6802</v>
      </c>
    </row>
    <row r="146" spans="1:11" x14ac:dyDescent="0.2">
      <c r="A146" s="123" t="s">
        <v>492</v>
      </c>
      <c r="B146" s="141">
        <v>9921</v>
      </c>
      <c r="C146" s="141">
        <v>1621010900</v>
      </c>
      <c r="D146" s="122">
        <v>1790568640</v>
      </c>
      <c r="E146" s="122">
        <v>180483</v>
      </c>
      <c r="F146" s="142">
        <v>81.900000000000006</v>
      </c>
      <c r="G146" s="56">
        <v>2514405523</v>
      </c>
      <c r="H146" s="56">
        <v>723836883</v>
      </c>
      <c r="I146" s="263">
        <v>19.7</v>
      </c>
      <c r="J146" s="264">
        <v>17.63</v>
      </c>
      <c r="K146" s="56">
        <v>14373</v>
      </c>
    </row>
    <row r="147" spans="1:11" x14ac:dyDescent="0.2">
      <c r="A147" s="123" t="s">
        <v>493</v>
      </c>
      <c r="B147" s="141">
        <v>14207</v>
      </c>
      <c r="C147" s="141">
        <v>2341637200</v>
      </c>
      <c r="D147" s="122">
        <v>2586572451</v>
      </c>
      <c r="E147" s="122">
        <v>182063</v>
      </c>
      <c r="F147" s="142">
        <v>82.6</v>
      </c>
      <c r="G147" s="56">
        <v>3600661149</v>
      </c>
      <c r="H147" s="56">
        <v>1014088698</v>
      </c>
      <c r="I147" s="263">
        <v>19.7</v>
      </c>
      <c r="J147" s="264">
        <v>17.63</v>
      </c>
      <c r="K147" s="56">
        <v>14062</v>
      </c>
    </row>
    <row r="148" spans="1:11" x14ac:dyDescent="0.2">
      <c r="A148" s="18" t="s">
        <v>494</v>
      </c>
      <c r="B148" s="141"/>
      <c r="C148" s="141"/>
      <c r="D148" s="122"/>
      <c r="E148" s="122"/>
      <c r="F148" s="142"/>
      <c r="G148" s="56"/>
      <c r="H148" s="56"/>
      <c r="I148" s="263"/>
      <c r="J148" s="264"/>
      <c r="K148" s="56"/>
    </row>
    <row r="149" spans="1:11" x14ac:dyDescent="0.2">
      <c r="A149" s="123" t="s">
        <v>495</v>
      </c>
      <c r="B149" s="141">
        <v>43664</v>
      </c>
      <c r="C149" s="141">
        <v>7828778400</v>
      </c>
      <c r="D149" s="122">
        <v>8647668621</v>
      </c>
      <c r="E149" s="122">
        <v>198050</v>
      </c>
      <c r="F149" s="142">
        <v>89.9</v>
      </c>
      <c r="G149" s="56">
        <v>11066324236</v>
      </c>
      <c r="H149" s="56">
        <v>2418655615</v>
      </c>
      <c r="I149" s="263">
        <v>19.28</v>
      </c>
      <c r="J149" s="264">
        <v>17.21</v>
      </c>
      <c r="K149" s="56">
        <v>10680</v>
      </c>
    </row>
    <row r="150" spans="1:11" x14ac:dyDescent="0.2">
      <c r="A150" s="123" t="s">
        <v>496</v>
      </c>
      <c r="B150" s="141">
        <v>98316</v>
      </c>
      <c r="C150" s="141">
        <v>18406720000</v>
      </c>
      <c r="D150" s="122">
        <v>20332062912</v>
      </c>
      <c r="E150" s="122">
        <v>206803</v>
      </c>
      <c r="F150" s="142">
        <v>93.8</v>
      </c>
      <c r="G150" s="56">
        <v>24917477409</v>
      </c>
      <c r="H150" s="56">
        <v>4585414497</v>
      </c>
      <c r="I150" s="263">
        <v>19.28</v>
      </c>
      <c r="J150" s="264">
        <v>17.21</v>
      </c>
      <c r="K150" s="56">
        <v>8992</v>
      </c>
    </row>
    <row r="151" spans="1:11" x14ac:dyDescent="0.2">
      <c r="A151" s="123" t="s">
        <v>497</v>
      </c>
      <c r="B151" s="141">
        <v>10868</v>
      </c>
      <c r="C151" s="141">
        <v>1759402400</v>
      </c>
      <c r="D151" s="122">
        <v>1943435891</v>
      </c>
      <c r="E151" s="122">
        <v>178822</v>
      </c>
      <c r="F151" s="142">
        <v>81.099999999999994</v>
      </c>
      <c r="G151" s="56">
        <v>2754415807</v>
      </c>
      <c r="H151" s="56">
        <v>810979916</v>
      </c>
      <c r="I151" s="263">
        <v>19.28</v>
      </c>
      <c r="J151" s="264">
        <v>17.21</v>
      </c>
      <c r="K151" s="56">
        <v>14387</v>
      </c>
    </row>
    <row r="152" spans="1:11" x14ac:dyDescent="0.2">
      <c r="A152" s="123" t="s">
        <v>498</v>
      </c>
      <c r="B152" s="141">
        <v>80246</v>
      </c>
      <c r="C152" s="141">
        <v>18499878800</v>
      </c>
      <c r="D152" s="143">
        <v>20434966122</v>
      </c>
      <c r="E152" s="143">
        <v>254654</v>
      </c>
      <c r="F152" s="142">
        <v>115.5</v>
      </c>
      <c r="G152" s="56">
        <v>20337766917</v>
      </c>
      <c r="H152" s="56">
        <v>-97199205</v>
      </c>
      <c r="I152" s="264">
        <v>19.28</v>
      </c>
      <c r="J152" s="263">
        <v>17.21</v>
      </c>
      <c r="K152" s="56">
        <v>-208</v>
      </c>
    </row>
    <row r="153" spans="1:11" x14ac:dyDescent="0.2">
      <c r="A153" s="123" t="s">
        <v>499</v>
      </c>
      <c r="B153" s="141">
        <v>24568</v>
      </c>
      <c r="C153" s="141">
        <v>4324431900</v>
      </c>
      <c r="D153" s="143">
        <v>4776767477</v>
      </c>
      <c r="E153" s="143">
        <v>194430</v>
      </c>
      <c r="F153" s="142">
        <v>88.2</v>
      </c>
      <c r="G153" s="56">
        <v>6226581482</v>
      </c>
      <c r="H153" s="56">
        <v>1449814005</v>
      </c>
      <c r="I153" s="263">
        <v>19.28</v>
      </c>
      <c r="J153" s="264">
        <v>17.21</v>
      </c>
      <c r="K153" s="56">
        <v>11378</v>
      </c>
    </row>
    <row r="154" spans="1:11" x14ac:dyDescent="0.2">
      <c r="A154" s="123" t="s">
        <v>500</v>
      </c>
      <c r="B154" s="141">
        <v>61643</v>
      </c>
      <c r="C154" s="141">
        <v>12215495700</v>
      </c>
      <c r="D154" s="143">
        <v>13493236550</v>
      </c>
      <c r="E154" s="143">
        <v>218893</v>
      </c>
      <c r="F154" s="142">
        <v>99.3</v>
      </c>
      <c r="G154" s="56">
        <v>15622971438</v>
      </c>
      <c r="H154" s="56">
        <v>2129734888</v>
      </c>
      <c r="I154" s="263">
        <v>19.28</v>
      </c>
      <c r="J154" s="264">
        <v>17.21</v>
      </c>
      <c r="K154" s="56">
        <v>6661</v>
      </c>
    </row>
    <row r="155" spans="1:11" x14ac:dyDescent="0.2">
      <c r="A155" s="18" t="s">
        <v>501</v>
      </c>
      <c r="B155" s="141"/>
      <c r="C155" s="141"/>
      <c r="D155" s="143"/>
      <c r="E155" s="143"/>
      <c r="F155" s="142"/>
      <c r="G155" s="56"/>
      <c r="H155" s="56"/>
      <c r="I155" s="263"/>
      <c r="J155" s="264"/>
      <c r="K155" s="56"/>
    </row>
    <row r="156" spans="1:11" x14ac:dyDescent="0.2">
      <c r="A156" s="123" t="s">
        <v>502</v>
      </c>
      <c r="B156" s="141">
        <v>29400</v>
      </c>
      <c r="C156" s="141">
        <v>5703914400</v>
      </c>
      <c r="D156" s="143">
        <v>6300543846</v>
      </c>
      <c r="E156" s="143">
        <v>214304</v>
      </c>
      <c r="F156" s="142">
        <v>97.2</v>
      </c>
      <c r="G156" s="56">
        <v>7451216850</v>
      </c>
      <c r="H156" s="56">
        <v>1150673004</v>
      </c>
      <c r="I156" s="263">
        <v>19.41</v>
      </c>
      <c r="J156" s="264">
        <v>17.34</v>
      </c>
      <c r="K156" s="56">
        <v>7597</v>
      </c>
    </row>
    <row r="157" spans="1:11" x14ac:dyDescent="0.2">
      <c r="A157" s="123" t="s">
        <v>503</v>
      </c>
      <c r="B157" s="141">
        <v>40002</v>
      </c>
      <c r="C157" s="141">
        <v>7883011600</v>
      </c>
      <c r="D157" s="143">
        <v>8707574613</v>
      </c>
      <c r="E157" s="143">
        <v>217678</v>
      </c>
      <c r="F157" s="142">
        <v>98.8</v>
      </c>
      <c r="G157" s="56">
        <v>10138216886</v>
      </c>
      <c r="H157" s="56">
        <v>1430642273</v>
      </c>
      <c r="I157" s="263">
        <v>19.41</v>
      </c>
      <c r="J157" s="264">
        <v>17.34</v>
      </c>
      <c r="K157" s="56">
        <v>6942</v>
      </c>
    </row>
    <row r="158" spans="1:11" x14ac:dyDescent="0.2">
      <c r="A158" s="123" t="s">
        <v>504</v>
      </c>
      <c r="B158" s="141">
        <v>9870</v>
      </c>
      <c r="C158" s="141">
        <v>1572085700</v>
      </c>
      <c r="D158" s="143">
        <v>1736525864</v>
      </c>
      <c r="E158" s="143">
        <v>175940</v>
      </c>
      <c r="F158" s="142">
        <v>79.8</v>
      </c>
      <c r="G158" s="56">
        <v>2501479943</v>
      </c>
      <c r="H158" s="56">
        <v>764954079</v>
      </c>
      <c r="I158" s="263">
        <v>19.41</v>
      </c>
      <c r="J158" s="264">
        <v>17.34</v>
      </c>
      <c r="K158" s="56">
        <v>15043</v>
      </c>
    </row>
    <row r="159" spans="1:11" x14ac:dyDescent="0.2">
      <c r="A159" s="123" t="s">
        <v>505</v>
      </c>
      <c r="B159" s="141">
        <v>9084</v>
      </c>
      <c r="C159" s="141">
        <v>1787916100</v>
      </c>
      <c r="D159" s="143">
        <v>1974932124</v>
      </c>
      <c r="E159" s="143">
        <v>217408</v>
      </c>
      <c r="F159" s="142">
        <v>98.6</v>
      </c>
      <c r="G159" s="56">
        <v>2302273941</v>
      </c>
      <c r="H159" s="56">
        <v>327341817</v>
      </c>
      <c r="I159" s="263">
        <v>19.41</v>
      </c>
      <c r="J159" s="264">
        <v>17.34</v>
      </c>
      <c r="K159" s="56">
        <v>6994</v>
      </c>
    </row>
    <row r="160" spans="1:11" x14ac:dyDescent="0.2">
      <c r="A160" s="123" t="s">
        <v>506</v>
      </c>
      <c r="B160" s="141">
        <v>109651</v>
      </c>
      <c r="C160" s="141">
        <v>20480636700</v>
      </c>
      <c r="D160" s="143">
        <v>22622911299</v>
      </c>
      <c r="E160" s="143">
        <v>206317</v>
      </c>
      <c r="F160" s="142">
        <v>93.6</v>
      </c>
      <c r="G160" s="56">
        <v>27790250980</v>
      </c>
      <c r="H160" s="56">
        <v>5167339681</v>
      </c>
      <c r="I160" s="263">
        <v>19.41</v>
      </c>
      <c r="J160" s="264">
        <v>17.34</v>
      </c>
      <c r="K160" s="56">
        <v>9147</v>
      </c>
    </row>
    <row r="161" spans="1:11" x14ac:dyDescent="0.2">
      <c r="A161" s="123" t="s">
        <v>507</v>
      </c>
      <c r="B161" s="141">
        <v>4763</v>
      </c>
      <c r="C161" s="141">
        <v>747347300</v>
      </c>
      <c r="D161" s="143">
        <v>825519828</v>
      </c>
      <c r="E161" s="143">
        <v>173319</v>
      </c>
      <c r="F161" s="142">
        <v>78.599999999999994</v>
      </c>
      <c r="G161" s="56">
        <v>1207147818</v>
      </c>
      <c r="H161" s="56">
        <v>381627990</v>
      </c>
      <c r="I161" s="263">
        <v>19.41</v>
      </c>
      <c r="J161" s="264">
        <v>17.34</v>
      </c>
      <c r="K161" s="56">
        <v>15552</v>
      </c>
    </row>
    <row r="162" spans="1:11" x14ac:dyDescent="0.2">
      <c r="A162" s="123" t="s">
        <v>508</v>
      </c>
      <c r="B162" s="141">
        <v>5621</v>
      </c>
      <c r="C162" s="141">
        <v>973862800</v>
      </c>
      <c r="D162" s="143">
        <v>1075728849</v>
      </c>
      <c r="E162" s="143">
        <v>191377</v>
      </c>
      <c r="F162" s="142">
        <v>86.8</v>
      </c>
      <c r="G162" s="56">
        <v>1424601698</v>
      </c>
      <c r="H162" s="56">
        <v>348872849</v>
      </c>
      <c r="I162" s="263">
        <v>19.41</v>
      </c>
      <c r="J162" s="264">
        <v>17.34</v>
      </c>
      <c r="K162" s="56">
        <v>12047</v>
      </c>
    </row>
    <row r="163" spans="1:11" x14ac:dyDescent="0.2">
      <c r="A163" s="123" t="s">
        <v>509</v>
      </c>
      <c r="B163" s="141">
        <v>32777</v>
      </c>
      <c r="C163" s="141">
        <v>5639221300</v>
      </c>
      <c r="D163" s="143">
        <v>6229083848</v>
      </c>
      <c r="E163" s="143">
        <v>190044</v>
      </c>
      <c r="F163" s="142">
        <v>86.2</v>
      </c>
      <c r="G163" s="56">
        <v>8307093017</v>
      </c>
      <c r="H163" s="56">
        <v>2078009169</v>
      </c>
      <c r="I163" s="263">
        <v>19.41</v>
      </c>
      <c r="J163" s="264">
        <v>17.34</v>
      </c>
      <c r="K163" s="56">
        <v>12306</v>
      </c>
    </row>
    <row r="164" spans="1:11" x14ac:dyDescent="0.2">
      <c r="A164" s="123" t="s">
        <v>510</v>
      </c>
      <c r="B164" s="141">
        <v>6600</v>
      </c>
      <c r="C164" s="141">
        <v>1076741700</v>
      </c>
      <c r="D164" s="143">
        <v>1189368882</v>
      </c>
      <c r="E164" s="143">
        <v>180207</v>
      </c>
      <c r="F164" s="142">
        <v>81.8</v>
      </c>
      <c r="G164" s="56">
        <v>1672722150</v>
      </c>
      <c r="H164" s="56">
        <v>483353268</v>
      </c>
      <c r="I164" s="263">
        <v>19.41</v>
      </c>
      <c r="J164" s="264">
        <v>17.34</v>
      </c>
      <c r="K164" s="56">
        <v>14215</v>
      </c>
    </row>
    <row r="165" spans="1:11" x14ac:dyDescent="0.2">
      <c r="A165" s="123" t="s">
        <v>511</v>
      </c>
      <c r="B165" s="141">
        <v>5695</v>
      </c>
      <c r="C165" s="141">
        <v>1025113600</v>
      </c>
      <c r="D165" s="143">
        <v>1132340483</v>
      </c>
      <c r="E165" s="143">
        <v>198831</v>
      </c>
      <c r="F165" s="142">
        <v>90.2</v>
      </c>
      <c r="G165" s="56">
        <v>1443356461</v>
      </c>
      <c r="H165" s="56">
        <v>311015978</v>
      </c>
      <c r="I165" s="263">
        <v>19.41</v>
      </c>
      <c r="J165" s="264">
        <v>17.34</v>
      </c>
      <c r="K165" s="56">
        <v>10600</v>
      </c>
    </row>
    <row r="166" spans="1:11" x14ac:dyDescent="0.2">
      <c r="A166" s="123" t="s">
        <v>512</v>
      </c>
      <c r="B166" s="141">
        <v>5310</v>
      </c>
      <c r="C166" s="141">
        <v>860469200</v>
      </c>
      <c r="D166" s="143">
        <v>950474278</v>
      </c>
      <c r="E166" s="143">
        <v>178997</v>
      </c>
      <c r="F166" s="142">
        <v>81.2</v>
      </c>
      <c r="G166" s="56">
        <v>1345781003</v>
      </c>
      <c r="H166" s="56">
        <v>395306725</v>
      </c>
      <c r="I166" s="263">
        <v>19.41</v>
      </c>
      <c r="J166" s="264">
        <v>17.34</v>
      </c>
      <c r="K166" s="56">
        <v>14450</v>
      </c>
    </row>
    <row r="167" spans="1:11" x14ac:dyDescent="0.2">
      <c r="A167" s="123" t="s">
        <v>513</v>
      </c>
      <c r="B167" s="141">
        <v>555471</v>
      </c>
      <c r="C167" s="141">
        <v>114260596900</v>
      </c>
      <c r="D167" s="143">
        <v>126212255336</v>
      </c>
      <c r="E167" s="143">
        <v>227217</v>
      </c>
      <c r="F167" s="142">
        <v>103.1</v>
      </c>
      <c r="G167" s="56">
        <v>140780097785</v>
      </c>
      <c r="H167" s="56">
        <v>14567842449</v>
      </c>
      <c r="I167" s="263">
        <v>19.41</v>
      </c>
      <c r="J167" s="264">
        <v>17.34</v>
      </c>
      <c r="K167" s="56">
        <v>5090</v>
      </c>
    </row>
    <row r="168" spans="1:11" x14ac:dyDescent="0.2">
      <c r="A168" s="123" t="s">
        <v>514</v>
      </c>
      <c r="B168" s="141">
        <v>13344</v>
      </c>
      <c r="C168" s="141">
        <v>2403077800</v>
      </c>
      <c r="D168" s="143">
        <v>2654439738</v>
      </c>
      <c r="E168" s="143">
        <v>198924</v>
      </c>
      <c r="F168" s="142">
        <v>90.3</v>
      </c>
      <c r="G168" s="56">
        <v>3381940056</v>
      </c>
      <c r="H168" s="56">
        <v>727500318</v>
      </c>
      <c r="I168" s="263">
        <v>19.41</v>
      </c>
      <c r="J168" s="264">
        <v>17.34</v>
      </c>
      <c r="K168" s="56">
        <v>10582</v>
      </c>
    </row>
    <row r="169" spans="1:11" x14ac:dyDescent="0.2">
      <c r="A169" s="123" t="s">
        <v>515</v>
      </c>
      <c r="B169" s="141">
        <v>9488</v>
      </c>
      <c r="C169" s="141">
        <v>1697367900</v>
      </c>
      <c r="D169" s="143">
        <v>1874912582</v>
      </c>
      <c r="E169" s="143">
        <v>197609</v>
      </c>
      <c r="F169" s="142">
        <v>89.7</v>
      </c>
      <c r="G169" s="56">
        <v>2404664812</v>
      </c>
      <c r="H169" s="56">
        <v>529752230</v>
      </c>
      <c r="I169" s="263">
        <v>19.41</v>
      </c>
      <c r="J169" s="264">
        <v>17.34</v>
      </c>
      <c r="K169" s="56">
        <v>10837</v>
      </c>
    </row>
    <row r="170" spans="1:11" x14ac:dyDescent="0.2">
      <c r="A170" s="123" t="s">
        <v>516</v>
      </c>
      <c r="B170" s="141">
        <v>9063</v>
      </c>
      <c r="C170" s="141">
        <v>1620408000</v>
      </c>
      <c r="D170" s="143">
        <v>1789902677</v>
      </c>
      <c r="E170" s="143">
        <v>197496</v>
      </c>
      <c r="F170" s="142">
        <v>89.6</v>
      </c>
      <c r="G170" s="56">
        <v>2296951643</v>
      </c>
      <c r="H170" s="56">
        <v>507048966</v>
      </c>
      <c r="I170" s="263">
        <v>19.41</v>
      </c>
      <c r="J170" s="264">
        <v>17.34</v>
      </c>
      <c r="K170" s="56">
        <v>10859</v>
      </c>
    </row>
    <row r="171" spans="1:11" x14ac:dyDescent="0.2">
      <c r="A171" s="123" t="s">
        <v>517</v>
      </c>
      <c r="B171" s="141">
        <v>36993</v>
      </c>
      <c r="C171" s="141">
        <v>8324040300</v>
      </c>
      <c r="D171" s="143">
        <v>9194734915</v>
      </c>
      <c r="E171" s="143">
        <v>248553</v>
      </c>
      <c r="F171" s="142">
        <v>112.8</v>
      </c>
      <c r="G171" s="56">
        <v>9375607651</v>
      </c>
      <c r="H171" s="56">
        <v>180872736</v>
      </c>
      <c r="I171" s="263">
        <v>19.41</v>
      </c>
      <c r="J171" s="264">
        <v>17.34</v>
      </c>
      <c r="K171" s="56">
        <v>949</v>
      </c>
    </row>
    <row r="172" spans="1:11" x14ac:dyDescent="0.2">
      <c r="A172" s="123" t="s">
        <v>518</v>
      </c>
      <c r="B172" s="141">
        <v>6913</v>
      </c>
      <c r="C172" s="141">
        <v>1288229200</v>
      </c>
      <c r="D172" s="143">
        <v>1422977974</v>
      </c>
      <c r="E172" s="143">
        <v>205841</v>
      </c>
      <c r="F172" s="142">
        <v>93.4</v>
      </c>
      <c r="G172" s="56">
        <v>1752049731</v>
      </c>
      <c r="H172" s="56">
        <v>329071757</v>
      </c>
      <c r="I172" s="263">
        <v>19.41</v>
      </c>
      <c r="J172" s="264">
        <v>17.34</v>
      </c>
      <c r="K172" s="56">
        <v>9240</v>
      </c>
    </row>
    <row r="173" spans="1:11" x14ac:dyDescent="0.2">
      <c r="A173" s="123" t="s">
        <v>519</v>
      </c>
      <c r="B173" s="141">
        <v>43204</v>
      </c>
      <c r="C173" s="141">
        <v>9268745200</v>
      </c>
      <c r="D173" s="143">
        <v>10238255948</v>
      </c>
      <c r="E173" s="143">
        <v>236975</v>
      </c>
      <c r="F173" s="142">
        <v>107.5</v>
      </c>
      <c r="G173" s="56">
        <v>10949740571</v>
      </c>
      <c r="H173" s="56">
        <v>711484623</v>
      </c>
      <c r="I173" s="263">
        <v>19.41</v>
      </c>
      <c r="J173" s="264">
        <v>17.34</v>
      </c>
      <c r="K173" s="56">
        <v>3196</v>
      </c>
    </row>
    <row r="174" spans="1:11" x14ac:dyDescent="0.2">
      <c r="A174" s="123" t="s">
        <v>520</v>
      </c>
      <c r="B174" s="141">
        <v>40563</v>
      </c>
      <c r="C174" s="141">
        <v>8802203600</v>
      </c>
      <c r="D174" s="143">
        <v>9722914097</v>
      </c>
      <c r="E174" s="143">
        <v>239699</v>
      </c>
      <c r="F174" s="142">
        <v>108.8</v>
      </c>
      <c r="G174" s="56">
        <v>10280398268</v>
      </c>
      <c r="H174" s="56">
        <v>557484171</v>
      </c>
      <c r="I174" s="263">
        <v>19.41</v>
      </c>
      <c r="J174" s="264">
        <v>17.34</v>
      </c>
      <c r="K174" s="56">
        <v>2668</v>
      </c>
    </row>
    <row r="175" spans="1:11" x14ac:dyDescent="0.2">
      <c r="A175" s="123" t="s">
        <v>521</v>
      </c>
      <c r="B175" s="141">
        <v>39222</v>
      </c>
      <c r="C175" s="141">
        <v>7541652400</v>
      </c>
      <c r="D175" s="143">
        <v>8330509241</v>
      </c>
      <c r="E175" s="143">
        <v>212394</v>
      </c>
      <c r="F175" s="142">
        <v>96.4</v>
      </c>
      <c r="G175" s="56">
        <v>9940531541</v>
      </c>
      <c r="H175" s="56">
        <v>1610022300</v>
      </c>
      <c r="I175" s="263">
        <v>19.41</v>
      </c>
      <c r="J175" s="264">
        <v>17.34</v>
      </c>
      <c r="K175" s="56">
        <v>7968</v>
      </c>
    </row>
    <row r="176" spans="1:11" x14ac:dyDescent="0.2">
      <c r="A176" s="123" t="s">
        <v>522</v>
      </c>
      <c r="B176" s="141">
        <v>13657</v>
      </c>
      <c r="C176" s="141">
        <v>2417832000</v>
      </c>
      <c r="D176" s="143">
        <v>2670737227</v>
      </c>
      <c r="E176" s="143">
        <v>195558</v>
      </c>
      <c r="F176" s="142">
        <v>88.7</v>
      </c>
      <c r="G176" s="56">
        <v>3461267637</v>
      </c>
      <c r="H176" s="56">
        <v>790530410</v>
      </c>
      <c r="I176" s="263">
        <v>19.41</v>
      </c>
      <c r="J176" s="264">
        <v>17.34</v>
      </c>
      <c r="K176" s="56">
        <v>11235</v>
      </c>
    </row>
    <row r="177" spans="1:11" x14ac:dyDescent="0.2">
      <c r="A177" s="123" t="s">
        <v>523</v>
      </c>
      <c r="B177" s="141">
        <v>14548</v>
      </c>
      <c r="C177" s="141">
        <v>2776114500</v>
      </c>
      <c r="D177" s="143">
        <v>3066496077</v>
      </c>
      <c r="E177" s="143">
        <v>210785</v>
      </c>
      <c r="F177" s="142">
        <v>95.6</v>
      </c>
      <c r="G177" s="56">
        <v>3687085127</v>
      </c>
      <c r="H177" s="56">
        <v>620589050</v>
      </c>
      <c r="I177" s="263">
        <v>19.41</v>
      </c>
      <c r="J177" s="264">
        <v>17.34</v>
      </c>
      <c r="K177" s="56">
        <v>8280</v>
      </c>
    </row>
    <row r="178" spans="1:11" x14ac:dyDescent="0.2">
      <c r="A178" s="123" t="s">
        <v>524</v>
      </c>
      <c r="B178" s="141">
        <v>24219</v>
      </c>
      <c r="C178" s="141">
        <v>4395789300</v>
      </c>
      <c r="D178" s="143">
        <v>4855588861</v>
      </c>
      <c r="E178" s="143">
        <v>200487</v>
      </c>
      <c r="F178" s="142">
        <v>91</v>
      </c>
      <c r="G178" s="56">
        <v>6138129962</v>
      </c>
      <c r="H178" s="56">
        <v>1282541101</v>
      </c>
      <c r="I178" s="263">
        <v>19.41</v>
      </c>
      <c r="J178" s="264">
        <v>17.34</v>
      </c>
      <c r="K178" s="56">
        <v>10279</v>
      </c>
    </row>
    <row r="179" spans="1:11" x14ac:dyDescent="0.2">
      <c r="A179" s="123" t="s">
        <v>525</v>
      </c>
      <c r="B179" s="141">
        <v>34116</v>
      </c>
      <c r="C179" s="141">
        <v>6228066400</v>
      </c>
      <c r="D179" s="143">
        <v>6879522145</v>
      </c>
      <c r="E179" s="143">
        <v>201651</v>
      </c>
      <c r="F179" s="142">
        <v>91.5</v>
      </c>
      <c r="G179" s="56">
        <v>8646452859</v>
      </c>
      <c r="H179" s="56">
        <v>1766930714</v>
      </c>
      <c r="I179" s="263">
        <v>19.41</v>
      </c>
      <c r="J179" s="264">
        <v>17.34</v>
      </c>
      <c r="K179" s="56">
        <v>10053</v>
      </c>
    </row>
    <row r="180" spans="1:11" x14ac:dyDescent="0.2">
      <c r="A180" s="123" t="s">
        <v>526</v>
      </c>
      <c r="B180" s="141">
        <v>9266</v>
      </c>
      <c r="C180" s="141">
        <v>1434598600</v>
      </c>
      <c r="D180" s="143">
        <v>1584657614</v>
      </c>
      <c r="E180" s="143">
        <v>171019</v>
      </c>
      <c r="F180" s="142">
        <v>77.599999999999994</v>
      </c>
      <c r="G180" s="56">
        <v>2348400522</v>
      </c>
      <c r="H180" s="56">
        <v>763742908</v>
      </c>
      <c r="I180" s="263">
        <v>19.41</v>
      </c>
      <c r="J180" s="264">
        <v>17.34</v>
      </c>
      <c r="K180" s="56">
        <v>15999</v>
      </c>
    </row>
    <row r="181" spans="1:11" x14ac:dyDescent="0.2">
      <c r="A181" s="123" t="s">
        <v>527</v>
      </c>
      <c r="B181" s="141">
        <v>10360</v>
      </c>
      <c r="C181" s="141">
        <v>1778796200</v>
      </c>
      <c r="D181" s="143">
        <v>1964858283</v>
      </c>
      <c r="E181" s="143">
        <v>189658</v>
      </c>
      <c r="F181" s="142">
        <v>86.1</v>
      </c>
      <c r="G181" s="56">
        <v>2625666890</v>
      </c>
      <c r="H181" s="56">
        <v>660808607</v>
      </c>
      <c r="I181" s="263">
        <v>19.41</v>
      </c>
      <c r="J181" s="264">
        <v>17.34</v>
      </c>
      <c r="K181" s="56">
        <v>12381</v>
      </c>
    </row>
    <row r="182" spans="1:11" x14ac:dyDescent="0.2">
      <c r="A182" s="123" t="s">
        <v>528</v>
      </c>
      <c r="B182" s="141">
        <v>64183</v>
      </c>
      <c r="C182" s="141">
        <v>14256239000</v>
      </c>
      <c r="D182" s="143">
        <v>15747441599</v>
      </c>
      <c r="E182" s="143">
        <v>245352</v>
      </c>
      <c r="F182" s="142">
        <v>111.3</v>
      </c>
      <c r="G182" s="56">
        <v>16266716023</v>
      </c>
      <c r="H182" s="56">
        <v>519274424</v>
      </c>
      <c r="I182" s="263">
        <v>19.41</v>
      </c>
      <c r="J182" s="264">
        <v>17.34</v>
      </c>
      <c r="K182" s="56">
        <v>1570</v>
      </c>
    </row>
    <row r="183" spans="1:11" x14ac:dyDescent="0.2">
      <c r="A183" s="123" t="s">
        <v>529</v>
      </c>
      <c r="B183" s="141">
        <v>15076</v>
      </c>
      <c r="C183" s="141">
        <v>2975824600</v>
      </c>
      <c r="D183" s="143">
        <v>3287095853</v>
      </c>
      <c r="E183" s="143">
        <v>218035</v>
      </c>
      <c r="F183" s="142">
        <v>98.9</v>
      </c>
      <c r="G183" s="56">
        <v>3820902899</v>
      </c>
      <c r="H183" s="56">
        <v>533807046</v>
      </c>
      <c r="I183" s="263">
        <v>19.41</v>
      </c>
      <c r="J183" s="264">
        <v>17.34</v>
      </c>
      <c r="K183" s="56">
        <v>6873</v>
      </c>
    </row>
    <row r="184" spans="1:11" x14ac:dyDescent="0.2">
      <c r="A184" s="123" t="s">
        <v>530</v>
      </c>
      <c r="B184" s="141">
        <v>37264</v>
      </c>
      <c r="C184" s="141">
        <v>8193763900</v>
      </c>
      <c r="D184" s="143">
        <v>9050831604</v>
      </c>
      <c r="E184" s="143">
        <v>242884</v>
      </c>
      <c r="F184" s="142">
        <v>110.2</v>
      </c>
      <c r="G184" s="56">
        <v>9444290636</v>
      </c>
      <c r="H184" s="56">
        <v>393459032</v>
      </c>
      <c r="I184" s="263">
        <v>19.41</v>
      </c>
      <c r="J184" s="264">
        <v>17.34</v>
      </c>
      <c r="K184" s="56">
        <v>2049</v>
      </c>
    </row>
    <row r="185" spans="1:11" x14ac:dyDescent="0.2">
      <c r="A185" s="123" t="s">
        <v>531</v>
      </c>
      <c r="B185" s="141">
        <v>18974</v>
      </c>
      <c r="C185" s="141">
        <v>3459433000</v>
      </c>
      <c r="D185" s="143">
        <v>3821289692</v>
      </c>
      <c r="E185" s="143">
        <v>201396</v>
      </c>
      <c r="F185" s="142">
        <v>91.4</v>
      </c>
      <c r="G185" s="56">
        <v>4808822739</v>
      </c>
      <c r="H185" s="56">
        <v>987533047</v>
      </c>
      <c r="I185" s="263">
        <v>19.41</v>
      </c>
      <c r="J185" s="264">
        <v>17.34</v>
      </c>
      <c r="K185" s="56">
        <v>10102</v>
      </c>
    </row>
    <row r="186" spans="1:11" x14ac:dyDescent="0.2">
      <c r="A186" s="123" t="s">
        <v>532</v>
      </c>
      <c r="B186" s="141">
        <v>54019</v>
      </c>
      <c r="C186" s="141">
        <v>10730036300</v>
      </c>
      <c r="D186" s="143">
        <v>11852398097</v>
      </c>
      <c r="E186" s="143">
        <v>219412</v>
      </c>
      <c r="F186" s="142">
        <v>99.6</v>
      </c>
      <c r="G186" s="56">
        <v>13690723912</v>
      </c>
      <c r="H186" s="56">
        <v>1838325815</v>
      </c>
      <c r="I186" s="263">
        <v>19.41</v>
      </c>
      <c r="J186" s="264">
        <v>17.34</v>
      </c>
      <c r="K186" s="56">
        <v>6605</v>
      </c>
    </row>
    <row r="187" spans="1:11" x14ac:dyDescent="0.2">
      <c r="A187" s="123" t="s">
        <v>533</v>
      </c>
      <c r="B187" s="141">
        <v>9088</v>
      </c>
      <c r="C187" s="141">
        <v>1859736000</v>
      </c>
      <c r="D187" s="143">
        <v>2054264386</v>
      </c>
      <c r="E187" s="143">
        <v>226041</v>
      </c>
      <c r="F187" s="142">
        <v>102.6</v>
      </c>
      <c r="G187" s="56">
        <v>2303287712</v>
      </c>
      <c r="H187" s="56">
        <v>249023326</v>
      </c>
      <c r="I187" s="263">
        <v>19.41</v>
      </c>
      <c r="J187" s="264">
        <v>17.34</v>
      </c>
      <c r="K187" s="56">
        <v>5319</v>
      </c>
    </row>
    <row r="188" spans="1:11" x14ac:dyDescent="0.2">
      <c r="A188" s="123" t="s">
        <v>534</v>
      </c>
      <c r="B188" s="141">
        <v>25735</v>
      </c>
      <c r="C188" s="141">
        <v>5590512700</v>
      </c>
      <c r="D188" s="143">
        <v>6175280328</v>
      </c>
      <c r="E188" s="143">
        <v>239956</v>
      </c>
      <c r="F188" s="142">
        <v>108.9</v>
      </c>
      <c r="G188" s="56">
        <v>6522349171</v>
      </c>
      <c r="H188" s="56">
        <v>347068843</v>
      </c>
      <c r="I188" s="263">
        <v>19.41</v>
      </c>
      <c r="J188" s="264">
        <v>17.34</v>
      </c>
      <c r="K188" s="56">
        <v>2618</v>
      </c>
    </row>
    <row r="189" spans="1:11" x14ac:dyDescent="0.2">
      <c r="A189" s="123" t="s">
        <v>535</v>
      </c>
      <c r="B189" s="141">
        <v>13045</v>
      </c>
      <c r="C189" s="141">
        <v>2175724200</v>
      </c>
      <c r="D189" s="143">
        <v>2403304951</v>
      </c>
      <c r="E189" s="143">
        <v>184232</v>
      </c>
      <c r="F189" s="142">
        <v>83.6</v>
      </c>
      <c r="G189" s="56">
        <v>3306160674</v>
      </c>
      <c r="H189" s="56">
        <v>902855723</v>
      </c>
      <c r="I189" s="263">
        <v>19.41</v>
      </c>
      <c r="J189" s="264">
        <v>17.34</v>
      </c>
      <c r="K189" s="56">
        <v>13434</v>
      </c>
    </row>
    <row r="190" spans="1:11" x14ac:dyDescent="0.2">
      <c r="A190" s="123" t="s">
        <v>536</v>
      </c>
      <c r="B190" s="141">
        <v>10685</v>
      </c>
      <c r="C190" s="141">
        <v>1797862400</v>
      </c>
      <c r="D190" s="143">
        <v>1985918807</v>
      </c>
      <c r="E190" s="143">
        <v>185860</v>
      </c>
      <c r="F190" s="142">
        <v>84.3</v>
      </c>
      <c r="G190" s="56">
        <v>2708035784</v>
      </c>
      <c r="H190" s="56">
        <v>722116977</v>
      </c>
      <c r="I190" s="263">
        <v>19.41</v>
      </c>
      <c r="J190" s="264">
        <v>17.34</v>
      </c>
      <c r="K190" s="56">
        <v>13118</v>
      </c>
    </row>
    <row r="191" spans="1:11" x14ac:dyDescent="0.2">
      <c r="A191" s="123" t="s">
        <v>537</v>
      </c>
      <c r="B191" s="141">
        <v>12574</v>
      </c>
      <c r="C191" s="141">
        <v>2239816800</v>
      </c>
      <c r="D191" s="143">
        <v>2474101637</v>
      </c>
      <c r="E191" s="143">
        <v>196763</v>
      </c>
      <c r="F191" s="142">
        <v>89.3</v>
      </c>
      <c r="G191" s="56">
        <v>3186789139</v>
      </c>
      <c r="H191" s="56">
        <v>712687502</v>
      </c>
      <c r="I191" s="263">
        <v>19.41</v>
      </c>
      <c r="J191" s="264">
        <v>17.34</v>
      </c>
      <c r="K191" s="56">
        <v>11001</v>
      </c>
    </row>
    <row r="192" spans="1:11" x14ac:dyDescent="0.2">
      <c r="A192" s="123" t="s">
        <v>538</v>
      </c>
      <c r="B192" s="141">
        <v>11074</v>
      </c>
      <c r="C192" s="141">
        <v>1873307400</v>
      </c>
      <c r="D192" s="143">
        <v>2069255354</v>
      </c>
      <c r="E192" s="143">
        <v>186857</v>
      </c>
      <c r="F192" s="142">
        <v>84.8</v>
      </c>
      <c r="G192" s="56">
        <v>2806625014</v>
      </c>
      <c r="H192" s="56">
        <v>737369660</v>
      </c>
      <c r="I192" s="263">
        <v>19.41</v>
      </c>
      <c r="J192" s="264">
        <v>17.34</v>
      </c>
      <c r="K192" s="56">
        <v>12924</v>
      </c>
    </row>
    <row r="193" spans="1:11" x14ac:dyDescent="0.2">
      <c r="A193" s="123" t="s">
        <v>539</v>
      </c>
      <c r="B193" s="141">
        <v>12786</v>
      </c>
      <c r="C193" s="141">
        <v>2231440900</v>
      </c>
      <c r="D193" s="143">
        <v>2464849618</v>
      </c>
      <c r="E193" s="143">
        <v>192777</v>
      </c>
      <c r="F193" s="142">
        <v>87.5</v>
      </c>
      <c r="G193" s="56">
        <v>3240519002</v>
      </c>
      <c r="H193" s="56">
        <v>775669384</v>
      </c>
      <c r="I193" s="263">
        <v>19.41</v>
      </c>
      <c r="J193" s="264">
        <v>17.34</v>
      </c>
      <c r="K193" s="56">
        <v>11775</v>
      </c>
    </row>
    <row r="194" spans="1:11" x14ac:dyDescent="0.2">
      <c r="A194" s="123" t="s">
        <v>540</v>
      </c>
      <c r="B194" s="141">
        <v>15552</v>
      </c>
      <c r="C194" s="141">
        <v>3392884600</v>
      </c>
      <c r="D194" s="143">
        <v>3747780329</v>
      </c>
      <c r="E194" s="143">
        <v>240984</v>
      </c>
      <c r="F194" s="142">
        <v>109.3</v>
      </c>
      <c r="G194" s="56">
        <v>3941541648</v>
      </c>
      <c r="H194" s="56">
        <v>193761319</v>
      </c>
      <c r="I194" s="263">
        <v>19.41</v>
      </c>
      <c r="J194" s="264">
        <v>17.34</v>
      </c>
      <c r="K194" s="56">
        <v>2418</v>
      </c>
    </row>
    <row r="195" spans="1:11" x14ac:dyDescent="0.2">
      <c r="A195" s="123" t="s">
        <v>541</v>
      </c>
      <c r="B195" s="141">
        <v>11773</v>
      </c>
      <c r="C195" s="141">
        <v>2139259700</v>
      </c>
      <c r="D195" s="143">
        <v>2363026265</v>
      </c>
      <c r="E195" s="143">
        <v>200716</v>
      </c>
      <c r="F195" s="142">
        <v>91.1</v>
      </c>
      <c r="G195" s="56">
        <v>2983781496</v>
      </c>
      <c r="H195" s="56">
        <v>620755231</v>
      </c>
      <c r="I195" s="263">
        <v>19.41</v>
      </c>
      <c r="J195" s="264">
        <v>17.34</v>
      </c>
      <c r="K195" s="56">
        <v>10234</v>
      </c>
    </row>
    <row r="196" spans="1:11" x14ac:dyDescent="0.2">
      <c r="A196" s="123" t="s">
        <v>542</v>
      </c>
      <c r="B196" s="141">
        <v>57688</v>
      </c>
      <c r="C196" s="141">
        <v>10616122200</v>
      </c>
      <c r="D196" s="143">
        <v>11726568582</v>
      </c>
      <c r="E196" s="143">
        <v>203276</v>
      </c>
      <c r="F196" s="142">
        <v>92.2</v>
      </c>
      <c r="G196" s="56">
        <v>14620605362</v>
      </c>
      <c r="H196" s="56">
        <v>2894036780</v>
      </c>
      <c r="I196" s="263">
        <v>19.41</v>
      </c>
      <c r="J196" s="264">
        <v>17.34</v>
      </c>
      <c r="K196" s="56">
        <v>9737</v>
      </c>
    </row>
    <row r="197" spans="1:11" x14ac:dyDescent="0.2">
      <c r="A197" s="123" t="s">
        <v>543</v>
      </c>
      <c r="B197" s="141">
        <v>9398</v>
      </c>
      <c r="C197" s="141">
        <v>1526069600</v>
      </c>
      <c r="D197" s="143">
        <v>1685696480</v>
      </c>
      <c r="E197" s="143">
        <v>179368</v>
      </c>
      <c r="F197" s="142">
        <v>81.400000000000006</v>
      </c>
      <c r="G197" s="56">
        <v>2381854965</v>
      </c>
      <c r="H197" s="56">
        <v>696158485</v>
      </c>
      <c r="I197" s="263">
        <v>19.41</v>
      </c>
      <c r="J197" s="264">
        <v>17.34</v>
      </c>
      <c r="K197" s="56">
        <v>14378</v>
      </c>
    </row>
    <row r="198" spans="1:11" x14ac:dyDescent="0.2">
      <c r="A198" s="123" t="s">
        <v>544</v>
      </c>
      <c r="B198" s="141">
        <v>55087</v>
      </c>
      <c r="C198" s="141">
        <v>10139606300</v>
      </c>
      <c r="D198" s="143">
        <v>11200209119</v>
      </c>
      <c r="E198" s="143">
        <v>203319</v>
      </c>
      <c r="F198" s="142">
        <v>92.3</v>
      </c>
      <c r="G198" s="56">
        <v>13961400769</v>
      </c>
      <c r="H198" s="56">
        <v>2761191650</v>
      </c>
      <c r="I198" s="263">
        <v>19.41</v>
      </c>
      <c r="J198" s="264">
        <v>17.34</v>
      </c>
      <c r="K198" s="56">
        <v>9729</v>
      </c>
    </row>
    <row r="199" spans="1:11" x14ac:dyDescent="0.2">
      <c r="A199" s="123" t="s">
        <v>545</v>
      </c>
      <c r="B199" s="141">
        <v>23796</v>
      </c>
      <c r="C199" s="141">
        <v>4348198800</v>
      </c>
      <c r="D199" s="143">
        <v>4803020394</v>
      </c>
      <c r="E199" s="143">
        <v>201842</v>
      </c>
      <c r="F199" s="142">
        <v>91.6</v>
      </c>
      <c r="G199" s="56">
        <v>6030923679</v>
      </c>
      <c r="H199" s="56">
        <v>1227903285</v>
      </c>
      <c r="I199" s="263">
        <v>19.41</v>
      </c>
      <c r="J199" s="264">
        <v>17.34</v>
      </c>
      <c r="K199" s="56">
        <v>10016</v>
      </c>
    </row>
    <row r="200" spans="1:11" x14ac:dyDescent="0.2">
      <c r="A200" s="123" t="s">
        <v>546</v>
      </c>
      <c r="B200" s="141">
        <v>15762</v>
      </c>
      <c r="C200" s="141">
        <v>2760379300</v>
      </c>
      <c r="D200" s="143">
        <v>3049114975</v>
      </c>
      <c r="E200" s="143">
        <v>193447</v>
      </c>
      <c r="F200" s="142">
        <v>87.8</v>
      </c>
      <c r="G200" s="56">
        <v>3994764626</v>
      </c>
      <c r="H200" s="56">
        <v>945649651</v>
      </c>
      <c r="I200" s="263">
        <v>19.41</v>
      </c>
      <c r="J200" s="264">
        <v>17.34</v>
      </c>
      <c r="K200" s="56">
        <v>11645</v>
      </c>
    </row>
    <row r="201" spans="1:11" x14ac:dyDescent="0.2">
      <c r="A201" s="123" t="s">
        <v>547</v>
      </c>
      <c r="B201" s="141">
        <v>11271</v>
      </c>
      <c r="C201" s="141">
        <v>2023163700</v>
      </c>
      <c r="D201" s="143">
        <v>2234786623</v>
      </c>
      <c r="E201" s="143">
        <v>198278</v>
      </c>
      <c r="F201" s="142">
        <v>90</v>
      </c>
      <c r="G201" s="56">
        <v>2856553235</v>
      </c>
      <c r="H201" s="56">
        <v>621766612</v>
      </c>
      <c r="I201" s="263">
        <v>19.41</v>
      </c>
      <c r="J201" s="264">
        <v>17.34</v>
      </c>
      <c r="K201" s="56">
        <v>10708</v>
      </c>
    </row>
    <row r="202" spans="1:11" x14ac:dyDescent="0.2">
      <c r="A202" s="123" t="s">
        <v>548</v>
      </c>
      <c r="B202" s="141">
        <v>38873</v>
      </c>
      <c r="C202" s="141">
        <v>6981631900</v>
      </c>
      <c r="D202" s="143">
        <v>7711910597</v>
      </c>
      <c r="E202" s="143">
        <v>198387</v>
      </c>
      <c r="F202" s="142">
        <v>90</v>
      </c>
      <c r="G202" s="56">
        <v>9852080021</v>
      </c>
      <c r="H202" s="56">
        <v>2140169424</v>
      </c>
      <c r="I202" s="263">
        <v>19.41</v>
      </c>
      <c r="J202" s="264">
        <v>17.34</v>
      </c>
      <c r="K202" s="56">
        <v>10686</v>
      </c>
    </row>
    <row r="203" spans="1:11" x14ac:dyDescent="0.2">
      <c r="A203" s="123" t="s">
        <v>549</v>
      </c>
      <c r="B203" s="141">
        <v>12753</v>
      </c>
      <c r="C203" s="141">
        <v>2064829100</v>
      </c>
      <c r="D203" s="143">
        <v>2280810224</v>
      </c>
      <c r="E203" s="143">
        <v>178845</v>
      </c>
      <c r="F203" s="142">
        <v>81.2</v>
      </c>
      <c r="G203" s="56">
        <v>3232155391</v>
      </c>
      <c r="H203" s="56">
        <v>951345167</v>
      </c>
      <c r="I203" s="263">
        <v>19.41</v>
      </c>
      <c r="J203" s="264">
        <v>17.34</v>
      </c>
      <c r="K203" s="56">
        <v>14479</v>
      </c>
    </row>
    <row r="204" spans="1:11" x14ac:dyDescent="0.2">
      <c r="A204" s="123" t="s">
        <v>550</v>
      </c>
      <c r="B204" s="141">
        <v>12733</v>
      </c>
      <c r="C204" s="141">
        <v>2771270700</v>
      </c>
      <c r="D204" s="143">
        <v>3061145615</v>
      </c>
      <c r="E204" s="143">
        <v>240410</v>
      </c>
      <c r="F204" s="142">
        <v>109.1</v>
      </c>
      <c r="G204" s="56">
        <v>3227086536</v>
      </c>
      <c r="H204" s="56">
        <v>165940921</v>
      </c>
      <c r="I204" s="263">
        <v>19.41</v>
      </c>
      <c r="J204" s="264">
        <v>17.34</v>
      </c>
      <c r="K204" s="56">
        <v>2530</v>
      </c>
    </row>
    <row r="205" spans="1:11" x14ac:dyDescent="0.2">
      <c r="A205" s="18" t="s">
        <v>551</v>
      </c>
      <c r="B205" s="141"/>
      <c r="C205" s="141"/>
      <c r="D205" s="143"/>
      <c r="E205" s="143"/>
      <c r="F205" s="142"/>
      <c r="G205" s="56"/>
      <c r="H205" s="56"/>
      <c r="I205" s="263"/>
      <c r="J205" s="264"/>
      <c r="K205" s="56"/>
    </row>
    <row r="206" spans="1:11" x14ac:dyDescent="0.2">
      <c r="A206" s="123" t="s">
        <v>552</v>
      </c>
      <c r="B206" s="141">
        <v>25975</v>
      </c>
      <c r="C206" s="141">
        <v>4504768300</v>
      </c>
      <c r="D206" s="143">
        <v>4975967064</v>
      </c>
      <c r="E206" s="143">
        <v>191568</v>
      </c>
      <c r="F206" s="142">
        <v>86.9</v>
      </c>
      <c r="G206" s="56">
        <v>6583175431</v>
      </c>
      <c r="H206" s="56">
        <v>1607208367</v>
      </c>
      <c r="I206" s="263">
        <v>20.45</v>
      </c>
      <c r="J206" s="264">
        <v>18.38</v>
      </c>
      <c r="K206" s="56">
        <v>12653</v>
      </c>
    </row>
    <row r="207" spans="1:11" x14ac:dyDescent="0.2">
      <c r="A207" s="123" t="s">
        <v>553</v>
      </c>
      <c r="B207" s="141">
        <v>8507</v>
      </c>
      <c r="C207" s="141">
        <v>1278204900</v>
      </c>
      <c r="D207" s="143">
        <v>1411905133</v>
      </c>
      <c r="E207" s="143">
        <v>165970</v>
      </c>
      <c r="F207" s="142">
        <v>75.3</v>
      </c>
      <c r="G207" s="56">
        <v>2156037474</v>
      </c>
      <c r="H207" s="56">
        <v>744132341</v>
      </c>
      <c r="I207" s="263">
        <v>20.45</v>
      </c>
      <c r="J207" s="264">
        <v>18.38</v>
      </c>
      <c r="K207" s="56">
        <v>17888</v>
      </c>
    </row>
    <row r="208" spans="1:11" x14ac:dyDescent="0.2">
      <c r="A208" s="123" t="s">
        <v>554</v>
      </c>
      <c r="B208" s="141">
        <v>10872</v>
      </c>
      <c r="C208" s="141">
        <v>1702084200</v>
      </c>
      <c r="D208" s="143">
        <v>1880122207</v>
      </c>
      <c r="E208" s="143">
        <v>172933</v>
      </c>
      <c r="F208" s="142">
        <v>78.5</v>
      </c>
      <c r="G208" s="56">
        <v>2755429578</v>
      </c>
      <c r="H208" s="56">
        <v>875307371</v>
      </c>
      <c r="I208" s="263">
        <v>20.45</v>
      </c>
      <c r="J208" s="264">
        <v>18.38</v>
      </c>
      <c r="K208" s="56">
        <v>16464</v>
      </c>
    </row>
    <row r="209" spans="1:11" x14ac:dyDescent="0.2">
      <c r="A209" s="123" t="s">
        <v>555</v>
      </c>
      <c r="B209" s="141">
        <v>11445</v>
      </c>
      <c r="C209" s="141">
        <v>1985366000</v>
      </c>
      <c r="D209" s="143">
        <v>2193035284</v>
      </c>
      <c r="E209" s="143">
        <v>191615</v>
      </c>
      <c r="F209" s="142">
        <v>86.9</v>
      </c>
      <c r="G209" s="56">
        <v>2900652274</v>
      </c>
      <c r="H209" s="56">
        <v>707616990</v>
      </c>
      <c r="I209" s="263">
        <v>20.45</v>
      </c>
      <c r="J209" s="264">
        <v>18.38</v>
      </c>
      <c r="K209" s="56">
        <v>12644</v>
      </c>
    </row>
    <row r="210" spans="1:11" x14ac:dyDescent="0.2">
      <c r="A210" s="123" t="s">
        <v>556</v>
      </c>
      <c r="B210" s="141">
        <v>9038</v>
      </c>
      <c r="C210" s="141">
        <v>1597438800</v>
      </c>
      <c r="D210" s="143">
        <v>1764530898</v>
      </c>
      <c r="E210" s="143">
        <v>195235</v>
      </c>
      <c r="F210" s="142">
        <v>88.6</v>
      </c>
      <c r="G210" s="56">
        <v>2290615575</v>
      </c>
      <c r="H210" s="56">
        <v>526084677</v>
      </c>
      <c r="I210" s="263">
        <v>20.45</v>
      </c>
      <c r="J210" s="264">
        <v>18.38</v>
      </c>
      <c r="K210" s="56">
        <v>11904</v>
      </c>
    </row>
    <row r="211" spans="1:11" x14ac:dyDescent="0.2">
      <c r="A211" s="123" t="s">
        <v>557</v>
      </c>
      <c r="B211" s="141">
        <v>11831</v>
      </c>
      <c r="C211" s="141">
        <v>2096383300</v>
      </c>
      <c r="D211" s="143">
        <v>2315664993</v>
      </c>
      <c r="E211" s="143">
        <v>195729</v>
      </c>
      <c r="F211" s="142">
        <v>88.8</v>
      </c>
      <c r="G211" s="56">
        <v>2998481175</v>
      </c>
      <c r="H211" s="56">
        <v>682816182</v>
      </c>
      <c r="I211" s="263">
        <v>20.45</v>
      </c>
      <c r="J211" s="264">
        <v>18.38</v>
      </c>
      <c r="K211" s="56">
        <v>11803</v>
      </c>
    </row>
    <row r="212" spans="1:11" x14ac:dyDescent="0.2">
      <c r="A212" s="123" t="s">
        <v>558</v>
      </c>
      <c r="B212" s="141">
        <v>15627</v>
      </c>
      <c r="C212" s="141">
        <v>3296514900</v>
      </c>
      <c r="D212" s="143">
        <v>3641330359</v>
      </c>
      <c r="E212" s="143">
        <v>233015</v>
      </c>
      <c r="F212" s="142">
        <v>105.7</v>
      </c>
      <c r="G212" s="56">
        <v>3960549854</v>
      </c>
      <c r="H212" s="56">
        <v>319219495</v>
      </c>
      <c r="I212" s="263">
        <v>20.45</v>
      </c>
      <c r="J212" s="264">
        <v>18.38</v>
      </c>
      <c r="K212" s="56">
        <v>4177</v>
      </c>
    </row>
    <row r="213" spans="1:11" x14ac:dyDescent="0.2">
      <c r="A213" s="123" t="s">
        <v>559</v>
      </c>
      <c r="B213" s="141">
        <v>90086</v>
      </c>
      <c r="C213" s="141">
        <v>17502249200</v>
      </c>
      <c r="D213" s="143">
        <v>19332984466</v>
      </c>
      <c r="E213" s="143">
        <v>214606</v>
      </c>
      <c r="F213" s="142">
        <v>97.4</v>
      </c>
      <c r="G213" s="56">
        <v>22831643577</v>
      </c>
      <c r="H213" s="56">
        <v>3498659111</v>
      </c>
      <c r="I213" s="263">
        <v>20.45</v>
      </c>
      <c r="J213" s="264">
        <v>18.38</v>
      </c>
      <c r="K213" s="56">
        <v>7942</v>
      </c>
    </row>
    <row r="214" spans="1:11" x14ac:dyDescent="0.2">
      <c r="A214" s="123" t="s">
        <v>560</v>
      </c>
      <c r="B214" s="141">
        <v>11801</v>
      </c>
      <c r="C214" s="141">
        <v>2115261800</v>
      </c>
      <c r="D214" s="143">
        <v>2336518184</v>
      </c>
      <c r="E214" s="143">
        <v>197993</v>
      </c>
      <c r="F214" s="142">
        <v>89.8</v>
      </c>
      <c r="G214" s="56">
        <v>2990877893</v>
      </c>
      <c r="H214" s="56">
        <v>654359709</v>
      </c>
      <c r="I214" s="263">
        <v>20.45</v>
      </c>
      <c r="J214" s="264">
        <v>18.38</v>
      </c>
      <c r="K214" s="56">
        <v>11339</v>
      </c>
    </row>
    <row r="215" spans="1:11" x14ac:dyDescent="0.2">
      <c r="A215" s="123" t="s">
        <v>561</v>
      </c>
      <c r="B215" s="141">
        <v>24498</v>
      </c>
      <c r="C215" s="141">
        <v>4230578300</v>
      </c>
      <c r="D215" s="143">
        <v>4673096790</v>
      </c>
      <c r="E215" s="143">
        <v>190754</v>
      </c>
      <c r="F215" s="142">
        <v>86.6</v>
      </c>
      <c r="G215" s="56">
        <v>6208840490</v>
      </c>
      <c r="H215" s="56">
        <v>1535743700</v>
      </c>
      <c r="I215" s="263">
        <v>20.45</v>
      </c>
      <c r="J215" s="264">
        <v>18.38</v>
      </c>
      <c r="K215" s="56">
        <v>12820</v>
      </c>
    </row>
    <row r="216" spans="1:11" x14ac:dyDescent="0.2">
      <c r="A216" s="123" t="s">
        <v>562</v>
      </c>
      <c r="B216" s="141">
        <v>3688</v>
      </c>
      <c r="C216" s="141">
        <v>606121300</v>
      </c>
      <c r="D216" s="143">
        <v>669521588</v>
      </c>
      <c r="E216" s="143">
        <v>181541</v>
      </c>
      <c r="F216" s="142">
        <v>82.4</v>
      </c>
      <c r="G216" s="56">
        <v>934696862</v>
      </c>
      <c r="H216" s="56">
        <v>265175274</v>
      </c>
      <c r="I216" s="263">
        <v>20.45</v>
      </c>
      <c r="J216" s="264">
        <v>18.38</v>
      </c>
      <c r="K216" s="56">
        <v>14704</v>
      </c>
    </row>
    <row r="217" spans="1:11" x14ac:dyDescent="0.2">
      <c r="A217" s="123" t="s">
        <v>563</v>
      </c>
      <c r="B217" s="141">
        <v>4029</v>
      </c>
      <c r="C217" s="141">
        <v>699810100</v>
      </c>
      <c r="D217" s="143">
        <v>773010236</v>
      </c>
      <c r="E217" s="143">
        <v>191862</v>
      </c>
      <c r="F217" s="142">
        <v>87.1</v>
      </c>
      <c r="G217" s="56">
        <v>1021120840</v>
      </c>
      <c r="H217" s="56">
        <v>248110604</v>
      </c>
      <c r="I217" s="263">
        <v>20.45</v>
      </c>
      <c r="J217" s="264">
        <v>18.38</v>
      </c>
      <c r="K217" s="56">
        <v>12593</v>
      </c>
    </row>
    <row r="218" spans="1:11" x14ac:dyDescent="0.2">
      <c r="A218" s="123" t="s">
        <v>564</v>
      </c>
      <c r="B218" s="141">
        <v>13270</v>
      </c>
      <c r="C218" s="141">
        <v>2270504500</v>
      </c>
      <c r="D218" s="143">
        <v>2507999271</v>
      </c>
      <c r="E218" s="143">
        <v>188998</v>
      </c>
      <c r="F218" s="142">
        <v>85.8</v>
      </c>
      <c r="G218" s="56">
        <v>3363185293</v>
      </c>
      <c r="H218" s="56">
        <v>855186022</v>
      </c>
      <c r="I218" s="263">
        <v>20.45</v>
      </c>
      <c r="J218" s="264">
        <v>18.38</v>
      </c>
      <c r="K218" s="56">
        <v>13179</v>
      </c>
    </row>
    <row r="219" spans="1:11" x14ac:dyDescent="0.2">
      <c r="A219" s="123" t="s">
        <v>565</v>
      </c>
      <c r="B219" s="141">
        <v>15560</v>
      </c>
      <c r="C219" s="141">
        <v>2545480300</v>
      </c>
      <c r="D219" s="143">
        <v>2811737539</v>
      </c>
      <c r="E219" s="143">
        <v>180703</v>
      </c>
      <c r="F219" s="142">
        <v>82</v>
      </c>
      <c r="G219" s="56">
        <v>3943569190</v>
      </c>
      <c r="H219" s="56">
        <v>1131831651</v>
      </c>
      <c r="I219" s="263">
        <v>20.45</v>
      </c>
      <c r="J219" s="264">
        <v>18.38</v>
      </c>
      <c r="K219" s="56">
        <v>14875</v>
      </c>
    </row>
    <row r="220" spans="1:11" x14ac:dyDescent="0.2">
      <c r="A220" s="123" t="s">
        <v>566</v>
      </c>
      <c r="B220" s="141">
        <v>12112</v>
      </c>
      <c r="C220" s="141">
        <v>2012580600</v>
      </c>
      <c r="D220" s="143">
        <v>2223096531</v>
      </c>
      <c r="E220" s="143">
        <v>183545</v>
      </c>
      <c r="F220" s="142">
        <v>83.3</v>
      </c>
      <c r="G220" s="56">
        <v>3069698588</v>
      </c>
      <c r="H220" s="56">
        <v>846602057</v>
      </c>
      <c r="I220" s="263">
        <v>20.45</v>
      </c>
      <c r="J220" s="264">
        <v>18.38</v>
      </c>
      <c r="K220" s="56">
        <v>14294</v>
      </c>
    </row>
    <row r="221" spans="1:11" x14ac:dyDescent="0.2">
      <c r="A221" s="123" t="s">
        <v>567</v>
      </c>
      <c r="B221" s="141">
        <v>9913</v>
      </c>
      <c r="C221" s="141">
        <v>1448901700</v>
      </c>
      <c r="D221" s="143">
        <v>1600456818</v>
      </c>
      <c r="E221" s="143">
        <v>161450</v>
      </c>
      <c r="F221" s="142">
        <v>73.3</v>
      </c>
      <c r="G221" s="56">
        <v>2512377981</v>
      </c>
      <c r="H221" s="56">
        <v>911921163</v>
      </c>
      <c r="I221" s="263">
        <v>20.45</v>
      </c>
      <c r="J221" s="264">
        <v>18.38</v>
      </c>
      <c r="K221" s="56">
        <v>18812</v>
      </c>
    </row>
    <row r="222" spans="1:11" x14ac:dyDescent="0.2">
      <c r="A222" s="18" t="s">
        <v>568</v>
      </c>
      <c r="B222" s="141"/>
      <c r="C222" s="141"/>
      <c r="D222" s="143"/>
      <c r="E222" s="143"/>
      <c r="F222" s="142"/>
      <c r="G222" s="56"/>
      <c r="H222" s="56"/>
      <c r="I222" s="263"/>
      <c r="J222" s="264"/>
      <c r="K222" s="56"/>
    </row>
    <row r="223" spans="1:11" x14ac:dyDescent="0.2">
      <c r="A223" s="123" t="s">
        <v>569</v>
      </c>
      <c r="B223" s="141">
        <v>11245</v>
      </c>
      <c r="C223" s="141">
        <v>2118266500</v>
      </c>
      <c r="D223" s="143">
        <v>2339837176</v>
      </c>
      <c r="E223" s="143">
        <v>208078</v>
      </c>
      <c r="F223" s="142">
        <v>94.4</v>
      </c>
      <c r="G223" s="56">
        <v>2849963724</v>
      </c>
      <c r="H223" s="56">
        <v>510126548</v>
      </c>
      <c r="I223" s="263">
        <v>19</v>
      </c>
      <c r="J223" s="264">
        <v>16.93</v>
      </c>
      <c r="K223" s="56">
        <v>8619</v>
      </c>
    </row>
    <row r="224" spans="1:11" x14ac:dyDescent="0.2">
      <c r="A224" s="123" t="s">
        <v>570</v>
      </c>
      <c r="B224" s="141">
        <v>9598</v>
      </c>
      <c r="C224" s="141">
        <v>1703420500</v>
      </c>
      <c r="D224" s="143">
        <v>1881598284</v>
      </c>
      <c r="E224" s="143">
        <v>196041</v>
      </c>
      <c r="F224" s="142">
        <v>89</v>
      </c>
      <c r="G224" s="56">
        <v>2432543515</v>
      </c>
      <c r="H224" s="56">
        <v>550945231</v>
      </c>
      <c r="I224" s="263">
        <v>19</v>
      </c>
      <c r="J224" s="264">
        <v>16.93</v>
      </c>
      <c r="K224" s="56">
        <v>10906</v>
      </c>
    </row>
    <row r="225" spans="1:11" x14ac:dyDescent="0.2">
      <c r="A225" s="123" t="s">
        <v>571</v>
      </c>
      <c r="B225" s="141">
        <v>15632</v>
      </c>
      <c r="C225" s="141">
        <v>2814913000</v>
      </c>
      <c r="D225" s="143">
        <v>3109352900</v>
      </c>
      <c r="E225" s="143">
        <v>198909</v>
      </c>
      <c r="F225" s="142">
        <v>90.3</v>
      </c>
      <c r="G225" s="56">
        <v>3961817068</v>
      </c>
      <c r="H225" s="56">
        <v>852464168</v>
      </c>
      <c r="I225" s="263">
        <v>19</v>
      </c>
      <c r="J225" s="264">
        <v>16.93</v>
      </c>
      <c r="K225" s="56">
        <v>10361</v>
      </c>
    </row>
    <row r="226" spans="1:11" x14ac:dyDescent="0.2">
      <c r="A226" s="123" t="s">
        <v>572</v>
      </c>
      <c r="B226" s="141">
        <v>7093</v>
      </c>
      <c r="C226" s="141">
        <v>1165072000</v>
      </c>
      <c r="D226" s="143">
        <v>1286938531</v>
      </c>
      <c r="E226" s="143">
        <v>181438</v>
      </c>
      <c r="F226" s="142">
        <v>82.3</v>
      </c>
      <c r="G226" s="56">
        <v>1797669426</v>
      </c>
      <c r="H226" s="56">
        <v>510730895</v>
      </c>
      <c r="I226" s="263">
        <v>19</v>
      </c>
      <c r="J226" s="264">
        <v>16.93</v>
      </c>
      <c r="K226" s="56">
        <v>13681</v>
      </c>
    </row>
    <row r="227" spans="1:11" x14ac:dyDescent="0.2">
      <c r="A227" s="123" t="s">
        <v>573</v>
      </c>
      <c r="B227" s="141">
        <v>30549</v>
      </c>
      <c r="C227" s="141">
        <v>5730073600</v>
      </c>
      <c r="D227" s="143">
        <v>6329439299</v>
      </c>
      <c r="E227" s="143">
        <v>207190</v>
      </c>
      <c r="F227" s="142">
        <v>94</v>
      </c>
      <c r="G227" s="56">
        <v>7742422570</v>
      </c>
      <c r="H227" s="56">
        <v>1412983271</v>
      </c>
      <c r="I227" s="263">
        <v>19</v>
      </c>
      <c r="J227" s="264">
        <v>16.93</v>
      </c>
      <c r="K227" s="56">
        <v>8788</v>
      </c>
    </row>
    <row r="228" spans="1:11" x14ac:dyDescent="0.2">
      <c r="A228" s="123" t="s">
        <v>574</v>
      </c>
      <c r="B228" s="141">
        <v>21290</v>
      </c>
      <c r="C228" s="141">
        <v>3881858300</v>
      </c>
      <c r="D228" s="143">
        <v>4287900678</v>
      </c>
      <c r="E228" s="143">
        <v>201404</v>
      </c>
      <c r="F228" s="142">
        <v>91.4</v>
      </c>
      <c r="G228" s="56">
        <v>5395796148</v>
      </c>
      <c r="H228" s="56">
        <v>1107895470</v>
      </c>
      <c r="I228" s="263">
        <v>19</v>
      </c>
      <c r="J228" s="264">
        <v>16.93</v>
      </c>
      <c r="K228" s="56">
        <v>9887</v>
      </c>
    </row>
    <row r="229" spans="1:11" x14ac:dyDescent="0.2">
      <c r="A229" s="123" t="s">
        <v>575</v>
      </c>
      <c r="B229" s="141">
        <v>5699</v>
      </c>
      <c r="C229" s="141">
        <v>1004320200</v>
      </c>
      <c r="D229" s="143">
        <v>1109372093</v>
      </c>
      <c r="E229" s="143">
        <v>194661</v>
      </c>
      <c r="F229" s="142">
        <v>88.3</v>
      </c>
      <c r="G229" s="56">
        <v>1444370232</v>
      </c>
      <c r="H229" s="56">
        <v>334998139</v>
      </c>
      <c r="I229" s="263">
        <v>19</v>
      </c>
      <c r="J229" s="264">
        <v>16.93</v>
      </c>
      <c r="K229" s="56">
        <v>11169</v>
      </c>
    </row>
    <row r="230" spans="1:11" x14ac:dyDescent="0.2">
      <c r="A230" s="123" t="s">
        <v>576</v>
      </c>
      <c r="B230" s="141">
        <v>7616</v>
      </c>
      <c r="C230" s="141">
        <v>1351178400</v>
      </c>
      <c r="D230" s="143">
        <v>1492511661</v>
      </c>
      <c r="E230" s="143">
        <v>195971</v>
      </c>
      <c r="F230" s="142">
        <v>88.9</v>
      </c>
      <c r="G230" s="56">
        <v>1930219984</v>
      </c>
      <c r="H230" s="56">
        <v>437708323</v>
      </c>
      <c r="I230" s="263">
        <v>19</v>
      </c>
      <c r="J230" s="264">
        <v>16.93</v>
      </c>
      <c r="K230" s="56">
        <v>10920</v>
      </c>
    </row>
    <row r="231" spans="1:11" x14ac:dyDescent="0.2">
      <c r="A231" s="123" t="s">
        <v>577</v>
      </c>
      <c r="B231" s="141">
        <v>23621</v>
      </c>
      <c r="C231" s="141">
        <v>4235546300</v>
      </c>
      <c r="D231" s="143">
        <v>4678584443</v>
      </c>
      <c r="E231" s="143">
        <v>198069</v>
      </c>
      <c r="F231" s="142">
        <v>89.9</v>
      </c>
      <c r="G231" s="56">
        <v>5986571198</v>
      </c>
      <c r="H231" s="56">
        <v>1307986755</v>
      </c>
      <c r="I231" s="263">
        <v>19</v>
      </c>
      <c r="J231" s="264">
        <v>16.93</v>
      </c>
      <c r="K231" s="56">
        <v>10521</v>
      </c>
    </row>
    <row r="232" spans="1:11" x14ac:dyDescent="0.2">
      <c r="A232" s="123" t="s">
        <v>578</v>
      </c>
      <c r="B232" s="141">
        <v>4949</v>
      </c>
      <c r="C232" s="141">
        <v>802785900</v>
      </c>
      <c r="D232" s="143">
        <v>886757305</v>
      </c>
      <c r="E232" s="143">
        <v>179179</v>
      </c>
      <c r="F232" s="142">
        <v>81.3</v>
      </c>
      <c r="G232" s="56">
        <v>1254288170</v>
      </c>
      <c r="H232" s="56">
        <v>367530865</v>
      </c>
      <c r="I232" s="263">
        <v>19</v>
      </c>
      <c r="J232" s="264">
        <v>16.93</v>
      </c>
      <c r="K232" s="56">
        <v>14110</v>
      </c>
    </row>
    <row r="233" spans="1:11" x14ac:dyDescent="0.2">
      <c r="A233" s="123" t="s">
        <v>579</v>
      </c>
      <c r="B233" s="141">
        <v>10646</v>
      </c>
      <c r="C233" s="141">
        <v>1941134100</v>
      </c>
      <c r="D233" s="143">
        <v>2144176727</v>
      </c>
      <c r="E233" s="143">
        <v>201407</v>
      </c>
      <c r="F233" s="142">
        <v>91.4</v>
      </c>
      <c r="G233" s="56">
        <v>2698151517</v>
      </c>
      <c r="H233" s="56">
        <v>553974790</v>
      </c>
      <c r="I233" s="263">
        <v>19</v>
      </c>
      <c r="J233" s="264">
        <v>16.93</v>
      </c>
      <c r="K233" s="56">
        <v>9887</v>
      </c>
    </row>
    <row r="234" spans="1:11" x14ac:dyDescent="0.2">
      <c r="A234" s="123" t="s">
        <v>568</v>
      </c>
      <c r="B234" s="141">
        <v>146208</v>
      </c>
      <c r="C234" s="141">
        <v>27402953900</v>
      </c>
      <c r="D234" s="143">
        <v>30269302878</v>
      </c>
      <c r="E234" s="143">
        <v>207029</v>
      </c>
      <c r="F234" s="142">
        <v>93.9</v>
      </c>
      <c r="G234" s="56">
        <v>37055357592</v>
      </c>
      <c r="H234" s="56">
        <v>6786054714</v>
      </c>
      <c r="I234" s="263">
        <v>19</v>
      </c>
      <c r="J234" s="264">
        <v>16.93</v>
      </c>
      <c r="K234" s="56">
        <v>8819</v>
      </c>
    </row>
    <row r="235" spans="1:11" x14ac:dyDescent="0.2">
      <c r="A235" s="18" t="s">
        <v>580</v>
      </c>
      <c r="B235" s="141"/>
      <c r="C235" s="141"/>
      <c r="D235" s="143"/>
      <c r="E235" s="143"/>
      <c r="F235" s="142"/>
      <c r="G235" s="56"/>
      <c r="H235" s="56"/>
      <c r="I235" s="263"/>
      <c r="J235" s="264"/>
      <c r="K235" s="56"/>
    </row>
    <row r="236" spans="1:11" x14ac:dyDescent="0.2">
      <c r="A236" s="123" t="s">
        <v>581</v>
      </c>
      <c r="B236" s="141">
        <v>13867</v>
      </c>
      <c r="C236" s="141">
        <v>2464004300</v>
      </c>
      <c r="D236" s="143">
        <v>2721739150</v>
      </c>
      <c r="E236" s="143">
        <v>196275</v>
      </c>
      <c r="F236" s="142">
        <v>89.1</v>
      </c>
      <c r="G236" s="56">
        <v>3514490614</v>
      </c>
      <c r="H236" s="56">
        <v>792751464</v>
      </c>
      <c r="I236" s="263">
        <v>20.190000000000001</v>
      </c>
      <c r="J236" s="264">
        <v>18.12</v>
      </c>
      <c r="K236" s="56">
        <v>11542</v>
      </c>
    </row>
    <row r="237" spans="1:11" x14ac:dyDescent="0.2">
      <c r="A237" s="123" t="s">
        <v>582</v>
      </c>
      <c r="B237" s="141">
        <v>13369</v>
      </c>
      <c r="C237" s="141">
        <v>2422639100</v>
      </c>
      <c r="D237" s="143">
        <v>2676047150</v>
      </c>
      <c r="E237" s="143">
        <v>200168</v>
      </c>
      <c r="F237" s="142">
        <v>90.8</v>
      </c>
      <c r="G237" s="56">
        <v>3388276125</v>
      </c>
      <c r="H237" s="56">
        <v>712228975</v>
      </c>
      <c r="I237" s="263">
        <v>20.190000000000001</v>
      </c>
      <c r="J237" s="264">
        <v>18.12</v>
      </c>
      <c r="K237" s="56">
        <v>10756</v>
      </c>
    </row>
    <row r="238" spans="1:11" x14ac:dyDescent="0.2">
      <c r="A238" s="123" t="s">
        <v>583</v>
      </c>
      <c r="B238" s="141">
        <v>15861</v>
      </c>
      <c r="C238" s="141">
        <v>2823481000</v>
      </c>
      <c r="D238" s="143">
        <v>3118817113</v>
      </c>
      <c r="E238" s="143">
        <v>196634</v>
      </c>
      <c r="F238" s="142">
        <v>89.2</v>
      </c>
      <c r="G238" s="56">
        <v>4019855458</v>
      </c>
      <c r="H238" s="56">
        <v>901038345</v>
      </c>
      <c r="I238" s="263">
        <v>20.190000000000001</v>
      </c>
      <c r="J238" s="264">
        <v>18.12</v>
      </c>
      <c r="K238" s="56">
        <v>11470</v>
      </c>
    </row>
    <row r="239" spans="1:11" x14ac:dyDescent="0.2">
      <c r="A239" s="123" t="s">
        <v>584</v>
      </c>
      <c r="B239" s="141">
        <v>8417</v>
      </c>
      <c r="C239" s="141">
        <v>1499158800</v>
      </c>
      <c r="D239" s="143">
        <v>1655970810</v>
      </c>
      <c r="E239" s="143">
        <v>196741</v>
      </c>
      <c r="F239" s="142">
        <v>89.3</v>
      </c>
      <c r="G239" s="56">
        <v>2133227627</v>
      </c>
      <c r="H239" s="56">
        <v>477256817</v>
      </c>
      <c r="I239" s="263">
        <v>20.190000000000001</v>
      </c>
      <c r="J239" s="264">
        <v>18.12</v>
      </c>
      <c r="K239" s="56">
        <v>11448</v>
      </c>
    </row>
    <row r="240" spans="1:11" x14ac:dyDescent="0.2">
      <c r="A240" s="123" t="s">
        <v>585</v>
      </c>
      <c r="B240" s="141">
        <v>25869</v>
      </c>
      <c r="C240" s="141">
        <v>4702792200</v>
      </c>
      <c r="D240" s="143">
        <v>5194704264</v>
      </c>
      <c r="E240" s="143">
        <v>200808</v>
      </c>
      <c r="F240" s="142">
        <v>91.1</v>
      </c>
      <c r="G240" s="56">
        <v>6556310500</v>
      </c>
      <c r="H240" s="56">
        <v>1361606236</v>
      </c>
      <c r="I240" s="263">
        <v>20.190000000000001</v>
      </c>
      <c r="J240" s="264">
        <v>18.12</v>
      </c>
      <c r="K240" s="56">
        <v>10627</v>
      </c>
    </row>
    <row r="241" spans="1:11" x14ac:dyDescent="0.2">
      <c r="A241" s="123" t="s">
        <v>586</v>
      </c>
      <c r="B241" s="141">
        <v>5796</v>
      </c>
      <c r="C241" s="141">
        <v>1051391300</v>
      </c>
      <c r="D241" s="143">
        <v>1161366830</v>
      </c>
      <c r="E241" s="143">
        <v>200374</v>
      </c>
      <c r="F241" s="142">
        <v>90.9</v>
      </c>
      <c r="G241" s="56">
        <v>1468954179</v>
      </c>
      <c r="H241" s="56">
        <v>307587349</v>
      </c>
      <c r="I241" s="263">
        <v>20.190000000000001</v>
      </c>
      <c r="J241" s="264">
        <v>18.12</v>
      </c>
      <c r="K241" s="56">
        <v>10715</v>
      </c>
    </row>
    <row r="242" spans="1:11" x14ac:dyDescent="0.2">
      <c r="A242" s="123" t="s">
        <v>587</v>
      </c>
      <c r="B242" s="141">
        <v>22304</v>
      </c>
      <c r="C242" s="141">
        <v>3969508400</v>
      </c>
      <c r="D242" s="143">
        <v>4384718979</v>
      </c>
      <c r="E242" s="143">
        <v>196589</v>
      </c>
      <c r="F242" s="142">
        <v>89.2</v>
      </c>
      <c r="G242" s="56">
        <v>5652787096</v>
      </c>
      <c r="H242" s="56">
        <v>1268068117</v>
      </c>
      <c r="I242" s="263">
        <v>20.190000000000001</v>
      </c>
      <c r="J242" s="264">
        <v>18.12</v>
      </c>
      <c r="K242" s="56">
        <v>11479</v>
      </c>
    </row>
    <row r="243" spans="1:11" x14ac:dyDescent="0.2">
      <c r="A243" s="123" t="s">
        <v>588</v>
      </c>
      <c r="B243" s="141">
        <v>4452</v>
      </c>
      <c r="C243" s="141">
        <v>784761300</v>
      </c>
      <c r="D243" s="143">
        <v>866847332</v>
      </c>
      <c r="E243" s="143">
        <v>194710</v>
      </c>
      <c r="F243" s="142">
        <v>88.3</v>
      </c>
      <c r="G243" s="56">
        <v>1128327123</v>
      </c>
      <c r="H243" s="56">
        <v>261479791</v>
      </c>
      <c r="I243" s="263">
        <v>20.190000000000001</v>
      </c>
      <c r="J243" s="264">
        <v>18.12</v>
      </c>
      <c r="K243" s="56">
        <v>11858</v>
      </c>
    </row>
    <row r="244" spans="1:11" x14ac:dyDescent="0.2">
      <c r="A244" s="123" t="s">
        <v>589</v>
      </c>
      <c r="B244" s="141">
        <v>10048</v>
      </c>
      <c r="C244" s="141">
        <v>1821984500</v>
      </c>
      <c r="D244" s="143">
        <v>2012564079</v>
      </c>
      <c r="E244" s="143">
        <v>200295</v>
      </c>
      <c r="F244" s="142">
        <v>90.9</v>
      </c>
      <c r="G244" s="56">
        <v>2546592752</v>
      </c>
      <c r="H244" s="56">
        <v>534028673</v>
      </c>
      <c r="I244" s="263">
        <v>20.190000000000001</v>
      </c>
      <c r="J244" s="264">
        <v>18.12</v>
      </c>
      <c r="K244" s="56">
        <v>10731</v>
      </c>
    </row>
    <row r="245" spans="1:11" x14ac:dyDescent="0.2">
      <c r="A245" s="123" t="s">
        <v>590</v>
      </c>
      <c r="B245" s="141">
        <v>146947</v>
      </c>
      <c r="C245" s="141">
        <v>29766983300</v>
      </c>
      <c r="D245" s="143">
        <v>32880609753</v>
      </c>
      <c r="E245" s="143">
        <v>223758</v>
      </c>
      <c r="F245" s="142">
        <v>101.5</v>
      </c>
      <c r="G245" s="56">
        <v>37242651784</v>
      </c>
      <c r="H245" s="56">
        <v>4362042031</v>
      </c>
      <c r="I245" s="263">
        <v>20.190000000000001</v>
      </c>
      <c r="J245" s="264">
        <v>18.12</v>
      </c>
      <c r="K245" s="56">
        <v>5993</v>
      </c>
    </row>
    <row r="246" spans="1:11" x14ac:dyDescent="0.2">
      <c r="A246" s="18" t="s">
        <v>591</v>
      </c>
      <c r="B246" s="141"/>
      <c r="C246" s="141"/>
      <c r="D246" s="143"/>
      <c r="E246" s="143"/>
      <c r="F246" s="142"/>
      <c r="G246" s="56"/>
      <c r="H246" s="56"/>
      <c r="I246" s="263"/>
      <c r="J246" s="264"/>
      <c r="K246" s="56"/>
    </row>
    <row r="247" spans="1:11" x14ac:dyDescent="0.2">
      <c r="A247" s="123" t="s">
        <v>592</v>
      </c>
      <c r="B247" s="141">
        <v>23046</v>
      </c>
      <c r="C247" s="141">
        <v>4169183200</v>
      </c>
      <c r="D247" s="143">
        <v>4605279763</v>
      </c>
      <c r="E247" s="143">
        <v>199830</v>
      </c>
      <c r="F247" s="142">
        <v>90.7</v>
      </c>
      <c r="G247" s="56">
        <v>5840841617</v>
      </c>
      <c r="H247" s="56">
        <v>1235561854</v>
      </c>
      <c r="I247" s="263">
        <v>19.989999999999998</v>
      </c>
      <c r="J247" s="264">
        <v>17.920000000000002</v>
      </c>
      <c r="K247" s="56">
        <v>10717</v>
      </c>
    </row>
    <row r="248" spans="1:11" x14ac:dyDescent="0.2">
      <c r="A248" s="123" t="s">
        <v>593</v>
      </c>
      <c r="B248" s="141">
        <v>51481</v>
      </c>
      <c r="C248" s="141">
        <v>9324853600</v>
      </c>
      <c r="D248" s="143">
        <v>10300233287</v>
      </c>
      <c r="E248" s="143">
        <v>200078</v>
      </c>
      <c r="F248" s="142">
        <v>90.8</v>
      </c>
      <c r="G248" s="56">
        <v>13047486213</v>
      </c>
      <c r="H248" s="56">
        <v>2747252926</v>
      </c>
      <c r="I248" s="263">
        <v>19.989999999999998</v>
      </c>
      <c r="J248" s="264">
        <v>17.920000000000002</v>
      </c>
      <c r="K248" s="56">
        <v>10668</v>
      </c>
    </row>
    <row r="249" spans="1:11" x14ac:dyDescent="0.2">
      <c r="A249" s="123" t="s">
        <v>594</v>
      </c>
      <c r="B249" s="141">
        <v>57544</v>
      </c>
      <c r="C249" s="141">
        <v>11433351700</v>
      </c>
      <c r="D249" s="143">
        <v>12629280288</v>
      </c>
      <c r="E249" s="143">
        <v>219472</v>
      </c>
      <c r="F249" s="142">
        <v>99.6</v>
      </c>
      <c r="G249" s="56">
        <v>14584109606</v>
      </c>
      <c r="H249" s="56">
        <v>1954829318</v>
      </c>
      <c r="I249" s="263">
        <v>19.989999999999998</v>
      </c>
      <c r="J249" s="264">
        <v>17.920000000000002</v>
      </c>
      <c r="K249" s="56">
        <v>6791</v>
      </c>
    </row>
    <row r="250" spans="1:11" x14ac:dyDescent="0.2">
      <c r="A250" s="123" t="s">
        <v>595</v>
      </c>
      <c r="B250" s="141">
        <v>10142</v>
      </c>
      <c r="C250" s="141">
        <v>1833168600</v>
      </c>
      <c r="D250" s="143">
        <v>2024918036</v>
      </c>
      <c r="E250" s="143">
        <v>199657</v>
      </c>
      <c r="F250" s="142">
        <v>90.6</v>
      </c>
      <c r="G250" s="56">
        <v>2570416371</v>
      </c>
      <c r="H250" s="56">
        <v>545498335</v>
      </c>
      <c r="I250" s="263">
        <v>19.989999999999998</v>
      </c>
      <c r="J250" s="264">
        <v>17.920000000000002</v>
      </c>
      <c r="K250" s="56">
        <v>10752</v>
      </c>
    </row>
    <row r="251" spans="1:11" x14ac:dyDescent="0.2">
      <c r="A251" s="123" t="s">
        <v>596</v>
      </c>
      <c r="B251" s="141">
        <v>15388</v>
      </c>
      <c r="C251" s="141">
        <v>2753237200</v>
      </c>
      <c r="D251" s="143">
        <v>3041225811</v>
      </c>
      <c r="E251" s="143">
        <v>197636</v>
      </c>
      <c r="F251" s="142">
        <v>89.7</v>
      </c>
      <c r="G251" s="56">
        <v>3899977037</v>
      </c>
      <c r="H251" s="56">
        <v>858751226</v>
      </c>
      <c r="I251" s="263">
        <v>19.989999999999998</v>
      </c>
      <c r="J251" s="264">
        <v>17.920000000000002</v>
      </c>
      <c r="K251" s="56">
        <v>11156</v>
      </c>
    </row>
    <row r="252" spans="1:11" x14ac:dyDescent="0.2">
      <c r="A252" s="123" t="s">
        <v>597</v>
      </c>
      <c r="B252" s="141">
        <v>15447</v>
      </c>
      <c r="C252" s="141">
        <v>2928192300</v>
      </c>
      <c r="D252" s="143">
        <v>3234481215</v>
      </c>
      <c r="E252" s="143">
        <v>209392</v>
      </c>
      <c r="F252" s="142">
        <v>95</v>
      </c>
      <c r="G252" s="56">
        <v>3914930159</v>
      </c>
      <c r="H252" s="56">
        <v>680448944</v>
      </c>
      <c r="I252" s="263">
        <v>19.989999999999998</v>
      </c>
      <c r="J252" s="264">
        <v>17.920000000000002</v>
      </c>
      <c r="K252" s="56">
        <v>8806</v>
      </c>
    </row>
    <row r="253" spans="1:11" x14ac:dyDescent="0.2">
      <c r="A253" s="123" t="s">
        <v>598</v>
      </c>
      <c r="B253" s="141">
        <v>26781</v>
      </c>
      <c r="C253" s="141">
        <v>4939838000</v>
      </c>
      <c r="D253" s="143">
        <v>5456545055</v>
      </c>
      <c r="E253" s="143">
        <v>203747</v>
      </c>
      <c r="F253" s="142">
        <v>92.5</v>
      </c>
      <c r="G253" s="56">
        <v>6787450288</v>
      </c>
      <c r="H253" s="56">
        <v>1330905233</v>
      </c>
      <c r="I253" s="263">
        <v>19.989999999999998</v>
      </c>
      <c r="J253" s="264">
        <v>17.920000000000002</v>
      </c>
      <c r="K253" s="56">
        <v>9934</v>
      </c>
    </row>
    <row r="254" spans="1:11" x14ac:dyDescent="0.2">
      <c r="A254" s="123" t="s">
        <v>599</v>
      </c>
      <c r="B254" s="141">
        <v>10024</v>
      </c>
      <c r="C254" s="141">
        <v>1755117700</v>
      </c>
      <c r="D254" s="143">
        <v>1938703011</v>
      </c>
      <c r="E254" s="143">
        <v>193406</v>
      </c>
      <c r="F254" s="142">
        <v>87.8</v>
      </c>
      <c r="G254" s="56">
        <v>2540510126</v>
      </c>
      <c r="H254" s="56">
        <v>601807115</v>
      </c>
      <c r="I254" s="263">
        <v>19.989999999999998</v>
      </c>
      <c r="J254" s="264">
        <v>17.920000000000002</v>
      </c>
      <c r="K254" s="56">
        <v>12001</v>
      </c>
    </row>
    <row r="255" spans="1:11" x14ac:dyDescent="0.2">
      <c r="A255" s="123" t="s">
        <v>600</v>
      </c>
      <c r="B255" s="141">
        <v>20241</v>
      </c>
      <c r="C255" s="141">
        <v>3754792500</v>
      </c>
      <c r="D255" s="143">
        <v>4147543796</v>
      </c>
      <c r="E255" s="143">
        <v>204908</v>
      </c>
      <c r="F255" s="142">
        <v>93</v>
      </c>
      <c r="G255" s="56">
        <v>5129934703</v>
      </c>
      <c r="H255" s="56">
        <v>982390907</v>
      </c>
      <c r="I255" s="263">
        <v>19.989999999999998</v>
      </c>
      <c r="J255" s="264">
        <v>17.920000000000002</v>
      </c>
      <c r="K255" s="56">
        <v>9702</v>
      </c>
    </row>
    <row r="256" spans="1:11" x14ac:dyDescent="0.2">
      <c r="A256" s="123" t="s">
        <v>601</v>
      </c>
      <c r="B256" s="141">
        <v>6831</v>
      </c>
      <c r="C256" s="141">
        <v>1132254300</v>
      </c>
      <c r="D256" s="143">
        <v>1250688100</v>
      </c>
      <c r="E256" s="143">
        <v>183090</v>
      </c>
      <c r="F256" s="142">
        <v>83.1</v>
      </c>
      <c r="G256" s="56">
        <v>1731267425</v>
      </c>
      <c r="H256" s="56">
        <v>480579325</v>
      </c>
      <c r="I256" s="263">
        <v>19.989999999999998</v>
      </c>
      <c r="J256" s="264">
        <v>17.920000000000002</v>
      </c>
      <c r="K256" s="56">
        <v>14064</v>
      </c>
    </row>
    <row r="257" spans="1:11" x14ac:dyDescent="0.2">
      <c r="A257" s="123" t="s">
        <v>602</v>
      </c>
      <c r="B257" s="141">
        <v>10830</v>
      </c>
      <c r="C257" s="141">
        <v>1920817900</v>
      </c>
      <c r="D257" s="143">
        <v>2121735452</v>
      </c>
      <c r="E257" s="143">
        <v>195913</v>
      </c>
      <c r="F257" s="142">
        <v>88.9</v>
      </c>
      <c r="G257" s="56">
        <v>2744784983</v>
      </c>
      <c r="H257" s="56">
        <v>623049531</v>
      </c>
      <c r="I257" s="263">
        <v>19.989999999999998</v>
      </c>
      <c r="J257" s="264">
        <v>17.920000000000002</v>
      </c>
      <c r="K257" s="56">
        <v>11500</v>
      </c>
    </row>
    <row r="258" spans="1:11" x14ac:dyDescent="0.2">
      <c r="A258" s="123" t="s">
        <v>603</v>
      </c>
      <c r="B258" s="141">
        <v>10867</v>
      </c>
      <c r="C258" s="141">
        <v>2047366800</v>
      </c>
      <c r="D258" s="143">
        <v>2261521367</v>
      </c>
      <c r="E258" s="143">
        <v>208109</v>
      </c>
      <c r="F258" s="142">
        <v>94.4</v>
      </c>
      <c r="G258" s="56">
        <v>2754162364</v>
      </c>
      <c r="H258" s="56">
        <v>492640997</v>
      </c>
      <c r="I258" s="263">
        <v>19.989999999999998</v>
      </c>
      <c r="J258" s="264">
        <v>17.920000000000002</v>
      </c>
      <c r="K258" s="56">
        <v>9062</v>
      </c>
    </row>
    <row r="259" spans="1:11" x14ac:dyDescent="0.2">
      <c r="A259" s="123" t="s">
        <v>604</v>
      </c>
      <c r="B259" s="141">
        <v>11081</v>
      </c>
      <c r="C259" s="141">
        <v>2087873500</v>
      </c>
      <c r="D259" s="143">
        <v>2306265068</v>
      </c>
      <c r="E259" s="143">
        <v>208128</v>
      </c>
      <c r="F259" s="142">
        <v>94.4</v>
      </c>
      <c r="G259" s="56">
        <v>2808399113</v>
      </c>
      <c r="H259" s="56">
        <v>502134045</v>
      </c>
      <c r="I259" s="263">
        <v>19.989999999999998</v>
      </c>
      <c r="J259" s="264">
        <v>17.920000000000002</v>
      </c>
      <c r="K259" s="56">
        <v>9058</v>
      </c>
    </row>
    <row r="260" spans="1:11" x14ac:dyDescent="0.2">
      <c r="A260" s="123" t="s">
        <v>605</v>
      </c>
      <c r="B260" s="141">
        <v>6801</v>
      </c>
      <c r="C260" s="141">
        <v>1107983600</v>
      </c>
      <c r="D260" s="143">
        <v>1223878685</v>
      </c>
      <c r="E260" s="143">
        <v>179956</v>
      </c>
      <c r="F260" s="142">
        <v>81.7</v>
      </c>
      <c r="G260" s="56">
        <v>1723664143</v>
      </c>
      <c r="H260" s="56">
        <v>499785458</v>
      </c>
      <c r="I260" s="263">
        <v>19.989999999999998</v>
      </c>
      <c r="J260" s="264">
        <v>17.920000000000002</v>
      </c>
      <c r="K260" s="56">
        <v>14690</v>
      </c>
    </row>
    <row r="261" spans="1:11" x14ac:dyDescent="0.2">
      <c r="A261" s="123" t="s">
        <v>606</v>
      </c>
      <c r="B261" s="141">
        <v>7039</v>
      </c>
      <c r="C261" s="141">
        <v>1178986100</v>
      </c>
      <c r="D261" s="143">
        <v>1302308046</v>
      </c>
      <c r="E261" s="143">
        <v>185013</v>
      </c>
      <c r="F261" s="142">
        <v>84</v>
      </c>
      <c r="G261" s="56">
        <v>1783983517</v>
      </c>
      <c r="H261" s="56">
        <v>481675471</v>
      </c>
      <c r="I261" s="263">
        <v>19.989999999999998</v>
      </c>
      <c r="J261" s="264">
        <v>17.920000000000002</v>
      </c>
      <c r="K261" s="56">
        <v>13679</v>
      </c>
    </row>
    <row r="262" spans="1:11" x14ac:dyDescent="0.2">
      <c r="A262" s="18" t="s">
        <v>607</v>
      </c>
      <c r="B262" s="141"/>
      <c r="C262" s="141"/>
      <c r="D262" s="143"/>
      <c r="E262" s="143"/>
      <c r="F262" s="142"/>
      <c r="G262" s="56"/>
      <c r="H262" s="56"/>
      <c r="I262" s="263"/>
      <c r="J262" s="264"/>
      <c r="K262" s="56"/>
    </row>
    <row r="263" spans="1:11" x14ac:dyDescent="0.2">
      <c r="A263" s="123" t="s">
        <v>608</v>
      </c>
      <c r="B263" s="141">
        <v>26883</v>
      </c>
      <c r="C263" s="141">
        <v>4583159700</v>
      </c>
      <c r="D263" s="143">
        <v>5062558205</v>
      </c>
      <c r="E263" s="143">
        <v>188318</v>
      </c>
      <c r="F263" s="142">
        <v>85.4</v>
      </c>
      <c r="G263" s="56">
        <v>6813301448</v>
      </c>
      <c r="H263" s="56">
        <v>1750743243</v>
      </c>
      <c r="I263" s="263">
        <v>19.309999999999999</v>
      </c>
      <c r="J263" s="264">
        <v>17.239999999999998</v>
      </c>
      <c r="K263" s="56">
        <v>12576</v>
      </c>
    </row>
    <row r="264" spans="1:11" x14ac:dyDescent="0.2">
      <c r="A264" s="123" t="s">
        <v>609</v>
      </c>
      <c r="B264" s="141">
        <v>99640</v>
      </c>
      <c r="C264" s="141">
        <v>19283592700</v>
      </c>
      <c r="D264" s="143">
        <v>21300656496</v>
      </c>
      <c r="E264" s="143">
        <v>213776</v>
      </c>
      <c r="F264" s="142">
        <v>97</v>
      </c>
      <c r="G264" s="56">
        <v>25253035610</v>
      </c>
      <c r="H264" s="56">
        <v>3952379114</v>
      </c>
      <c r="I264" s="263">
        <v>19.309999999999999</v>
      </c>
      <c r="J264" s="264">
        <v>17.239999999999998</v>
      </c>
      <c r="K264" s="56">
        <v>7660</v>
      </c>
    </row>
    <row r="265" spans="1:11" x14ac:dyDescent="0.2">
      <c r="A265" s="123" t="s">
        <v>610</v>
      </c>
      <c r="B265" s="141">
        <v>9534</v>
      </c>
      <c r="C265" s="141">
        <v>1791465900</v>
      </c>
      <c r="D265" s="143">
        <v>1978853233</v>
      </c>
      <c r="E265" s="143">
        <v>207558</v>
      </c>
      <c r="F265" s="142">
        <v>94.2</v>
      </c>
      <c r="G265" s="56">
        <v>2416323179</v>
      </c>
      <c r="H265" s="56">
        <v>437469946</v>
      </c>
      <c r="I265" s="263">
        <v>19.309999999999999</v>
      </c>
      <c r="J265" s="264">
        <v>17.239999999999998</v>
      </c>
      <c r="K265" s="56">
        <v>8860</v>
      </c>
    </row>
    <row r="266" spans="1:11" x14ac:dyDescent="0.2">
      <c r="A266" s="123" t="s">
        <v>611</v>
      </c>
      <c r="B266" s="141">
        <v>37275</v>
      </c>
      <c r="C266" s="141">
        <v>6889306300</v>
      </c>
      <c r="D266" s="143">
        <v>7609927739</v>
      </c>
      <c r="E266" s="143">
        <v>204156</v>
      </c>
      <c r="F266" s="142">
        <v>92.6</v>
      </c>
      <c r="G266" s="56">
        <v>9447078506</v>
      </c>
      <c r="H266" s="56">
        <v>1837150767</v>
      </c>
      <c r="I266" s="263">
        <v>19.309999999999999</v>
      </c>
      <c r="J266" s="264">
        <v>17.239999999999998</v>
      </c>
      <c r="K266" s="56">
        <v>9517</v>
      </c>
    </row>
    <row r="267" spans="1:11" x14ac:dyDescent="0.2">
      <c r="A267" s="123" t="s">
        <v>612</v>
      </c>
      <c r="B267" s="141">
        <v>19031</v>
      </c>
      <c r="C267" s="141">
        <v>3224144700</v>
      </c>
      <c r="D267" s="143">
        <v>3561390236</v>
      </c>
      <c r="E267" s="143">
        <v>187136</v>
      </c>
      <c r="F267" s="142">
        <v>84.9</v>
      </c>
      <c r="G267" s="56">
        <v>4823268975</v>
      </c>
      <c r="H267" s="56">
        <v>1261878739</v>
      </c>
      <c r="I267" s="263">
        <v>19.309999999999999</v>
      </c>
      <c r="J267" s="264">
        <v>17.239999999999998</v>
      </c>
      <c r="K267" s="56">
        <v>12804</v>
      </c>
    </row>
    <row r="268" spans="1:11" x14ac:dyDescent="0.2">
      <c r="A268" s="123" t="s">
        <v>613</v>
      </c>
      <c r="B268" s="141">
        <v>9526</v>
      </c>
      <c r="C268" s="141">
        <v>1604984200</v>
      </c>
      <c r="D268" s="143">
        <v>1772865547</v>
      </c>
      <c r="E268" s="143">
        <v>186108</v>
      </c>
      <c r="F268" s="142">
        <v>84.4</v>
      </c>
      <c r="G268" s="56">
        <v>2414295637</v>
      </c>
      <c r="H268" s="56">
        <v>641430090</v>
      </c>
      <c r="I268" s="263">
        <v>19.309999999999999</v>
      </c>
      <c r="J268" s="264">
        <v>17.239999999999998</v>
      </c>
      <c r="K268" s="56">
        <v>13002</v>
      </c>
    </row>
    <row r="269" spans="1:11" x14ac:dyDescent="0.2">
      <c r="A269" s="123" t="s">
        <v>614</v>
      </c>
      <c r="B269" s="141">
        <v>5849</v>
      </c>
      <c r="C269" s="141">
        <v>1034070900</v>
      </c>
      <c r="D269" s="143">
        <v>1142234716</v>
      </c>
      <c r="E269" s="143">
        <v>195287</v>
      </c>
      <c r="F269" s="142">
        <v>88.6</v>
      </c>
      <c r="G269" s="56">
        <v>1482386645</v>
      </c>
      <c r="H269" s="56">
        <v>340151929</v>
      </c>
      <c r="I269" s="263">
        <v>19.309999999999999</v>
      </c>
      <c r="J269" s="264">
        <v>17.239999999999998</v>
      </c>
      <c r="K269" s="56">
        <v>11230</v>
      </c>
    </row>
    <row r="270" spans="1:11" x14ac:dyDescent="0.2">
      <c r="A270" s="123" t="s">
        <v>615</v>
      </c>
      <c r="B270" s="141">
        <v>11613</v>
      </c>
      <c r="C270" s="141">
        <v>1946912700</v>
      </c>
      <c r="D270" s="143">
        <v>2150559768</v>
      </c>
      <c r="E270" s="143">
        <v>185186</v>
      </c>
      <c r="F270" s="142">
        <v>84</v>
      </c>
      <c r="G270" s="56">
        <v>2943230656</v>
      </c>
      <c r="H270" s="56">
        <v>792670888</v>
      </c>
      <c r="I270" s="263">
        <v>19.309999999999999</v>
      </c>
      <c r="J270" s="264">
        <v>17.239999999999998</v>
      </c>
      <c r="K270" s="56">
        <v>13180</v>
      </c>
    </row>
    <row r="271" spans="1:11" x14ac:dyDescent="0.2">
      <c r="A271" s="123" t="s">
        <v>616</v>
      </c>
      <c r="B271" s="141">
        <v>38725</v>
      </c>
      <c r="C271" s="141">
        <v>7270222700</v>
      </c>
      <c r="D271" s="143">
        <v>8030687994</v>
      </c>
      <c r="E271" s="143">
        <v>207377</v>
      </c>
      <c r="F271" s="142">
        <v>94.1</v>
      </c>
      <c r="G271" s="56">
        <v>9814570494</v>
      </c>
      <c r="H271" s="56">
        <v>1783882500</v>
      </c>
      <c r="I271" s="263">
        <v>19.309999999999999</v>
      </c>
      <c r="J271" s="264">
        <v>17.239999999999998</v>
      </c>
      <c r="K271" s="56">
        <v>8895</v>
      </c>
    </row>
    <row r="272" spans="1:11" x14ac:dyDescent="0.2">
      <c r="A272" s="123" t="s">
        <v>617</v>
      </c>
      <c r="B272" s="141">
        <v>25879</v>
      </c>
      <c r="C272" s="141">
        <v>4530672900</v>
      </c>
      <c r="D272" s="143">
        <v>5004581285</v>
      </c>
      <c r="E272" s="143">
        <v>193384</v>
      </c>
      <c r="F272" s="142">
        <v>87.7</v>
      </c>
      <c r="G272" s="56">
        <v>6558844927</v>
      </c>
      <c r="H272" s="56">
        <v>1554263642</v>
      </c>
      <c r="I272" s="263">
        <v>19.309999999999999</v>
      </c>
      <c r="J272" s="264">
        <v>17.239999999999998</v>
      </c>
      <c r="K272" s="56">
        <v>11597</v>
      </c>
    </row>
    <row r="273" spans="1:11" x14ac:dyDescent="0.2">
      <c r="A273" s="18" t="s">
        <v>618</v>
      </c>
      <c r="B273" s="141"/>
      <c r="C273" s="141"/>
      <c r="D273" s="143"/>
      <c r="E273" s="143"/>
      <c r="F273" s="142"/>
      <c r="G273" s="56"/>
      <c r="H273" s="56"/>
      <c r="I273" s="263"/>
      <c r="J273" s="264"/>
      <c r="K273" s="56"/>
    </row>
    <row r="274" spans="1:11" x14ac:dyDescent="0.2">
      <c r="A274" s="123" t="s">
        <v>619</v>
      </c>
      <c r="B274" s="141">
        <v>25135</v>
      </c>
      <c r="C274" s="141">
        <v>4481106500</v>
      </c>
      <c r="D274" s="143">
        <v>4949830240</v>
      </c>
      <c r="E274" s="143">
        <v>196930</v>
      </c>
      <c r="F274" s="142">
        <v>89.4</v>
      </c>
      <c r="G274" s="56">
        <v>6370283521</v>
      </c>
      <c r="H274" s="56">
        <v>1420453281</v>
      </c>
      <c r="I274" s="263">
        <v>21.04</v>
      </c>
      <c r="J274" s="264">
        <v>18.97</v>
      </c>
      <c r="K274" s="56">
        <v>11890</v>
      </c>
    </row>
    <row r="275" spans="1:11" x14ac:dyDescent="0.2">
      <c r="A275" s="123" t="s">
        <v>620</v>
      </c>
      <c r="B275" s="141">
        <v>18553</v>
      </c>
      <c r="C275" s="141">
        <v>3268482000</v>
      </c>
      <c r="D275" s="143">
        <v>3610365217</v>
      </c>
      <c r="E275" s="143">
        <v>194597</v>
      </c>
      <c r="F275" s="142">
        <v>88.3</v>
      </c>
      <c r="G275" s="56">
        <v>4702123341</v>
      </c>
      <c r="H275" s="56">
        <v>1091758124</v>
      </c>
      <c r="I275" s="263">
        <v>21.04</v>
      </c>
      <c r="J275" s="264">
        <v>18.97</v>
      </c>
      <c r="K275" s="56">
        <v>12381</v>
      </c>
    </row>
    <row r="276" spans="1:11" x14ac:dyDescent="0.2">
      <c r="A276" s="123" t="s">
        <v>621</v>
      </c>
      <c r="B276" s="141">
        <v>19800</v>
      </c>
      <c r="C276" s="141">
        <v>3423828900</v>
      </c>
      <c r="D276" s="143">
        <v>3781961403</v>
      </c>
      <c r="E276" s="143">
        <v>191008</v>
      </c>
      <c r="F276" s="142">
        <v>86.7</v>
      </c>
      <c r="G276" s="56">
        <v>5018166450</v>
      </c>
      <c r="H276" s="56">
        <v>1236205047</v>
      </c>
      <c r="I276" s="263">
        <v>21.04</v>
      </c>
      <c r="J276" s="264">
        <v>18.97</v>
      </c>
      <c r="K276" s="56">
        <v>13136</v>
      </c>
    </row>
    <row r="277" spans="1:11" x14ac:dyDescent="0.2">
      <c r="A277" s="123" t="s">
        <v>622</v>
      </c>
      <c r="B277" s="141">
        <v>98226</v>
      </c>
      <c r="C277" s="141">
        <v>19961720700</v>
      </c>
      <c r="D277" s="143">
        <v>22049716685</v>
      </c>
      <c r="E277" s="143">
        <v>224479</v>
      </c>
      <c r="F277" s="142">
        <v>101.9</v>
      </c>
      <c r="G277" s="56">
        <v>24894667562</v>
      </c>
      <c r="H277" s="56">
        <v>2844950877</v>
      </c>
      <c r="I277" s="263">
        <v>21.04</v>
      </c>
      <c r="J277" s="264">
        <v>18.97</v>
      </c>
      <c r="K277" s="56">
        <v>6094</v>
      </c>
    </row>
    <row r="278" spans="1:11" x14ac:dyDescent="0.2">
      <c r="A278" s="123" t="s">
        <v>623</v>
      </c>
      <c r="B278" s="141">
        <v>17973</v>
      </c>
      <c r="C278" s="141">
        <v>3359157900</v>
      </c>
      <c r="D278" s="143">
        <v>3710525816</v>
      </c>
      <c r="E278" s="143">
        <v>206450</v>
      </c>
      <c r="F278" s="142">
        <v>93.7</v>
      </c>
      <c r="G278" s="56">
        <v>4555126546</v>
      </c>
      <c r="H278" s="56">
        <v>844600730</v>
      </c>
      <c r="I278" s="263">
        <v>21.04</v>
      </c>
      <c r="J278" s="264">
        <v>18.97</v>
      </c>
      <c r="K278" s="56">
        <v>9887</v>
      </c>
    </row>
    <row r="279" spans="1:11" x14ac:dyDescent="0.2">
      <c r="A279" s="123" t="s">
        <v>624</v>
      </c>
      <c r="B279" s="141">
        <v>9464</v>
      </c>
      <c r="C279" s="141">
        <v>1688208400</v>
      </c>
      <c r="D279" s="143">
        <v>1864794999</v>
      </c>
      <c r="E279" s="143">
        <v>197041</v>
      </c>
      <c r="F279" s="142">
        <v>89.4</v>
      </c>
      <c r="G279" s="56">
        <v>2398582186</v>
      </c>
      <c r="H279" s="56">
        <v>533787187</v>
      </c>
      <c r="I279" s="263">
        <v>21.04</v>
      </c>
      <c r="J279" s="264">
        <v>18.97</v>
      </c>
      <c r="K279" s="56">
        <v>11867</v>
      </c>
    </row>
    <row r="280" spans="1:11" x14ac:dyDescent="0.2">
      <c r="A280" s="123" t="s">
        <v>625</v>
      </c>
      <c r="B280" s="141">
        <v>55915</v>
      </c>
      <c r="C280" s="141">
        <v>10910597900</v>
      </c>
      <c r="D280" s="143">
        <v>12051846440</v>
      </c>
      <c r="E280" s="143">
        <v>215539</v>
      </c>
      <c r="F280" s="142">
        <v>97.8</v>
      </c>
      <c r="G280" s="56">
        <v>14171251366</v>
      </c>
      <c r="H280" s="56">
        <v>2119404926</v>
      </c>
      <c r="I280" s="263">
        <v>21.04</v>
      </c>
      <c r="J280" s="264">
        <v>18.97</v>
      </c>
      <c r="K280" s="56">
        <v>7975</v>
      </c>
    </row>
    <row r="281" spans="1:11" x14ac:dyDescent="0.2">
      <c r="A281" s="18" t="s">
        <v>626</v>
      </c>
      <c r="B281" s="141"/>
      <c r="C281" s="141"/>
      <c r="D281" s="143"/>
      <c r="E281" s="143"/>
      <c r="F281" s="142"/>
      <c r="G281" s="56"/>
      <c r="H281" s="56"/>
      <c r="I281" s="263"/>
      <c r="J281" s="264"/>
      <c r="K281" s="56"/>
    </row>
    <row r="282" spans="1:11" x14ac:dyDescent="0.2">
      <c r="A282" s="123" t="s">
        <v>627</v>
      </c>
      <c r="B282" s="141">
        <v>7070</v>
      </c>
      <c r="C282" s="141">
        <v>1153756900</v>
      </c>
      <c r="D282" s="143">
        <v>1274439872</v>
      </c>
      <c r="E282" s="143">
        <v>180260</v>
      </c>
      <c r="F282" s="142">
        <v>81.8</v>
      </c>
      <c r="G282" s="56">
        <v>1791840243</v>
      </c>
      <c r="H282" s="56">
        <v>517400371</v>
      </c>
      <c r="I282" s="263">
        <v>20.170000000000002</v>
      </c>
      <c r="J282" s="264">
        <v>18.100000000000001</v>
      </c>
      <c r="K282" s="56">
        <v>14761</v>
      </c>
    </row>
    <row r="283" spans="1:11" x14ac:dyDescent="0.2">
      <c r="A283" s="123" t="s">
        <v>628</v>
      </c>
      <c r="B283" s="141">
        <v>6432</v>
      </c>
      <c r="C283" s="141">
        <v>1076508500</v>
      </c>
      <c r="D283" s="143">
        <v>1189111289</v>
      </c>
      <c r="E283" s="143">
        <v>184874</v>
      </c>
      <c r="F283" s="142">
        <v>83.9</v>
      </c>
      <c r="G283" s="56">
        <v>1630143768</v>
      </c>
      <c r="H283" s="56">
        <v>441032479</v>
      </c>
      <c r="I283" s="263">
        <v>20.170000000000002</v>
      </c>
      <c r="J283" s="264">
        <v>18.100000000000001</v>
      </c>
      <c r="K283" s="56">
        <v>13830</v>
      </c>
    </row>
    <row r="284" spans="1:11" x14ac:dyDescent="0.2">
      <c r="A284" s="123" t="s">
        <v>629</v>
      </c>
      <c r="B284" s="141">
        <v>10151</v>
      </c>
      <c r="C284" s="141">
        <v>1764529600</v>
      </c>
      <c r="D284" s="143">
        <v>1949099396</v>
      </c>
      <c r="E284" s="143">
        <v>192011</v>
      </c>
      <c r="F284" s="142">
        <v>87.1</v>
      </c>
      <c r="G284" s="56">
        <v>2572697355</v>
      </c>
      <c r="H284" s="56">
        <v>623597959</v>
      </c>
      <c r="I284" s="263">
        <v>20.170000000000002</v>
      </c>
      <c r="J284" s="264">
        <v>18.100000000000001</v>
      </c>
      <c r="K284" s="56">
        <v>12391</v>
      </c>
    </row>
    <row r="285" spans="1:11" x14ac:dyDescent="0.2">
      <c r="A285" s="123" t="s">
        <v>630</v>
      </c>
      <c r="B285" s="141">
        <v>14845</v>
      </c>
      <c r="C285" s="141">
        <v>2615554200</v>
      </c>
      <c r="D285" s="143">
        <v>2889141169</v>
      </c>
      <c r="E285" s="143">
        <v>194620</v>
      </c>
      <c r="F285" s="142">
        <v>88.3</v>
      </c>
      <c r="G285" s="56">
        <v>3762357624</v>
      </c>
      <c r="H285" s="56">
        <v>873216455</v>
      </c>
      <c r="I285" s="263">
        <v>20.170000000000002</v>
      </c>
      <c r="J285" s="264">
        <v>18.100000000000001</v>
      </c>
      <c r="K285" s="56">
        <v>11864</v>
      </c>
    </row>
    <row r="286" spans="1:11" x14ac:dyDescent="0.2">
      <c r="A286" s="123" t="s">
        <v>631</v>
      </c>
      <c r="B286" s="141">
        <v>5404</v>
      </c>
      <c r="C286" s="141">
        <v>913501300</v>
      </c>
      <c r="D286" s="143">
        <v>1009053536</v>
      </c>
      <c r="E286" s="143">
        <v>186723</v>
      </c>
      <c r="F286" s="142">
        <v>84.7</v>
      </c>
      <c r="G286" s="56">
        <v>1369604621</v>
      </c>
      <c r="H286" s="56">
        <v>360551085</v>
      </c>
      <c r="I286" s="263">
        <v>20.170000000000002</v>
      </c>
      <c r="J286" s="264">
        <v>18.100000000000001</v>
      </c>
      <c r="K286" s="56">
        <v>13457</v>
      </c>
    </row>
    <row r="287" spans="1:11" x14ac:dyDescent="0.2">
      <c r="A287" s="123" t="s">
        <v>632</v>
      </c>
      <c r="B287" s="141">
        <v>11752</v>
      </c>
      <c r="C287" s="141">
        <v>1958402100</v>
      </c>
      <c r="D287" s="143">
        <v>2163250960</v>
      </c>
      <c r="E287" s="143">
        <v>184075</v>
      </c>
      <c r="F287" s="142">
        <v>83.5</v>
      </c>
      <c r="G287" s="56">
        <v>2978459198</v>
      </c>
      <c r="H287" s="56">
        <v>815208238</v>
      </c>
      <c r="I287" s="263">
        <v>20.170000000000002</v>
      </c>
      <c r="J287" s="264">
        <v>18.100000000000001</v>
      </c>
      <c r="K287" s="56">
        <v>13991</v>
      </c>
    </row>
    <row r="288" spans="1:11" x14ac:dyDescent="0.2">
      <c r="A288" s="123" t="s">
        <v>633</v>
      </c>
      <c r="B288" s="141">
        <v>10989</v>
      </c>
      <c r="C288" s="141">
        <v>1843614100</v>
      </c>
      <c r="D288" s="143">
        <v>2036456135</v>
      </c>
      <c r="E288" s="143">
        <v>185318</v>
      </c>
      <c r="F288" s="142">
        <v>84.1</v>
      </c>
      <c r="G288" s="56">
        <v>2785082380</v>
      </c>
      <c r="H288" s="56">
        <v>748626245</v>
      </c>
      <c r="I288" s="263">
        <v>20.170000000000002</v>
      </c>
      <c r="J288" s="264">
        <v>18.100000000000001</v>
      </c>
      <c r="K288" s="56">
        <v>13741</v>
      </c>
    </row>
    <row r="289" spans="1:11" x14ac:dyDescent="0.2">
      <c r="A289" s="123" t="s">
        <v>634</v>
      </c>
      <c r="B289" s="141">
        <v>61633</v>
      </c>
      <c r="C289" s="141">
        <v>11634549400</v>
      </c>
      <c r="D289" s="143">
        <v>12851523267</v>
      </c>
      <c r="E289" s="143">
        <v>208517</v>
      </c>
      <c r="F289" s="142">
        <v>94.6</v>
      </c>
      <c r="G289" s="56">
        <v>15620437011</v>
      </c>
      <c r="H289" s="56">
        <v>2768913744</v>
      </c>
      <c r="I289" s="263">
        <v>20.170000000000002</v>
      </c>
      <c r="J289" s="264">
        <v>18.100000000000001</v>
      </c>
      <c r="K289" s="56">
        <v>9062</v>
      </c>
    </row>
    <row r="290" spans="1:11" x14ac:dyDescent="0.2">
      <c r="A290" s="18" t="s">
        <v>635</v>
      </c>
      <c r="B290" s="141"/>
      <c r="C290" s="141"/>
      <c r="D290" s="143"/>
      <c r="E290" s="143"/>
      <c r="F290" s="142"/>
      <c r="G290" s="56"/>
      <c r="H290" s="56"/>
      <c r="I290" s="263"/>
      <c r="J290" s="264"/>
      <c r="K290" s="56"/>
    </row>
    <row r="291" spans="1:11" x14ac:dyDescent="0.2">
      <c r="A291" s="123" t="s">
        <v>636</v>
      </c>
      <c r="B291" s="141">
        <v>2455</v>
      </c>
      <c r="C291" s="141">
        <v>396455500</v>
      </c>
      <c r="D291" s="143">
        <v>437924745</v>
      </c>
      <c r="E291" s="143">
        <v>178381</v>
      </c>
      <c r="F291" s="142">
        <v>80.900000000000006</v>
      </c>
      <c r="G291" s="56">
        <v>622201951</v>
      </c>
      <c r="H291" s="56">
        <v>184277206</v>
      </c>
      <c r="I291" s="263">
        <v>20.6</v>
      </c>
      <c r="J291" s="264">
        <v>18.53</v>
      </c>
      <c r="K291" s="56">
        <v>15463</v>
      </c>
    </row>
    <row r="292" spans="1:11" x14ac:dyDescent="0.2">
      <c r="A292" s="123" t="s">
        <v>637</v>
      </c>
      <c r="B292" s="141">
        <v>2724</v>
      </c>
      <c r="C292" s="141">
        <v>459092300</v>
      </c>
      <c r="D292" s="143">
        <v>507113355</v>
      </c>
      <c r="E292" s="143">
        <v>186165</v>
      </c>
      <c r="F292" s="142">
        <v>84.5</v>
      </c>
      <c r="G292" s="56">
        <v>690378051</v>
      </c>
      <c r="H292" s="56">
        <v>183264696</v>
      </c>
      <c r="I292" s="263">
        <v>20.6</v>
      </c>
      <c r="J292" s="264">
        <v>18.53</v>
      </c>
      <c r="K292" s="56">
        <v>13859</v>
      </c>
    </row>
    <row r="293" spans="1:11" x14ac:dyDescent="0.2">
      <c r="A293" s="123" t="s">
        <v>638</v>
      </c>
      <c r="B293" s="141">
        <v>12214</v>
      </c>
      <c r="C293" s="141">
        <v>2236800500</v>
      </c>
      <c r="D293" s="143">
        <v>2470769832</v>
      </c>
      <c r="E293" s="143">
        <v>202290</v>
      </c>
      <c r="F293" s="142">
        <v>91.8</v>
      </c>
      <c r="G293" s="56">
        <v>3095549749</v>
      </c>
      <c r="H293" s="56">
        <v>624779917</v>
      </c>
      <c r="I293" s="263">
        <v>20.6</v>
      </c>
      <c r="J293" s="264">
        <v>18.53</v>
      </c>
      <c r="K293" s="56">
        <v>10537</v>
      </c>
    </row>
    <row r="294" spans="1:11" x14ac:dyDescent="0.2">
      <c r="A294" s="123" t="s">
        <v>639</v>
      </c>
      <c r="B294" s="141">
        <v>3101</v>
      </c>
      <c r="C294" s="141">
        <v>583522700</v>
      </c>
      <c r="D294" s="143">
        <v>644559174</v>
      </c>
      <c r="E294" s="143">
        <v>207855</v>
      </c>
      <c r="F294" s="142">
        <v>94.3</v>
      </c>
      <c r="G294" s="56">
        <v>785925968</v>
      </c>
      <c r="H294" s="56">
        <v>141366794</v>
      </c>
      <c r="I294" s="263">
        <v>20.6</v>
      </c>
      <c r="J294" s="264">
        <v>18.53</v>
      </c>
      <c r="K294" s="56">
        <v>9391</v>
      </c>
    </row>
    <row r="295" spans="1:11" x14ac:dyDescent="0.2">
      <c r="A295" s="123" t="s">
        <v>640</v>
      </c>
      <c r="B295" s="141">
        <v>7112</v>
      </c>
      <c r="C295" s="141">
        <v>1242129200</v>
      </c>
      <c r="D295" s="143">
        <v>1372055914</v>
      </c>
      <c r="E295" s="143">
        <v>192921</v>
      </c>
      <c r="F295" s="142">
        <v>87.5</v>
      </c>
      <c r="G295" s="56">
        <v>1802484838</v>
      </c>
      <c r="H295" s="56">
        <v>430428924</v>
      </c>
      <c r="I295" s="263">
        <v>20.6</v>
      </c>
      <c r="J295" s="264">
        <v>18.53</v>
      </c>
      <c r="K295" s="56">
        <v>12467</v>
      </c>
    </row>
    <row r="296" spans="1:11" x14ac:dyDescent="0.2">
      <c r="A296" s="123" t="s">
        <v>641</v>
      </c>
      <c r="B296" s="141">
        <v>4119</v>
      </c>
      <c r="C296" s="141">
        <v>720974200</v>
      </c>
      <c r="D296" s="143">
        <v>796388101</v>
      </c>
      <c r="E296" s="143">
        <v>193345</v>
      </c>
      <c r="F296" s="142">
        <v>87.7</v>
      </c>
      <c r="G296" s="56">
        <v>1043930687</v>
      </c>
      <c r="H296" s="56">
        <v>247542586</v>
      </c>
      <c r="I296" s="263">
        <v>20.6</v>
      </c>
      <c r="J296" s="264">
        <v>18.53</v>
      </c>
      <c r="K296" s="56">
        <v>12380</v>
      </c>
    </row>
    <row r="297" spans="1:11" x14ac:dyDescent="0.2">
      <c r="A297" s="123" t="s">
        <v>642</v>
      </c>
      <c r="B297" s="141">
        <v>6798</v>
      </c>
      <c r="C297" s="141">
        <v>1207892400</v>
      </c>
      <c r="D297" s="143">
        <v>1334237945</v>
      </c>
      <c r="E297" s="143">
        <v>196269</v>
      </c>
      <c r="F297" s="142">
        <v>89.1</v>
      </c>
      <c r="G297" s="56">
        <v>1722903815</v>
      </c>
      <c r="H297" s="56">
        <v>388665870</v>
      </c>
      <c r="I297" s="263">
        <v>20.6</v>
      </c>
      <c r="J297" s="264">
        <v>18.53</v>
      </c>
      <c r="K297" s="56">
        <v>11778</v>
      </c>
    </row>
    <row r="298" spans="1:11" x14ac:dyDescent="0.2">
      <c r="A298" s="123" t="s">
        <v>643</v>
      </c>
      <c r="B298" s="141">
        <v>72149</v>
      </c>
      <c r="C298" s="141">
        <v>13895186300</v>
      </c>
      <c r="D298" s="143">
        <v>15348622787</v>
      </c>
      <c r="E298" s="143">
        <v>212735</v>
      </c>
      <c r="F298" s="142">
        <v>96.5</v>
      </c>
      <c r="G298" s="56">
        <v>18285640970</v>
      </c>
      <c r="H298" s="56">
        <v>2937018183</v>
      </c>
      <c r="I298" s="263">
        <v>20.6</v>
      </c>
      <c r="J298" s="264">
        <v>18.53</v>
      </c>
      <c r="K298" s="56">
        <v>8386</v>
      </c>
    </row>
    <row r="299" spans="1:11" x14ac:dyDescent="0.2">
      <c r="A299" s="123" t="s">
        <v>644</v>
      </c>
      <c r="B299" s="141">
        <v>2541</v>
      </c>
      <c r="C299" s="141">
        <v>425777500</v>
      </c>
      <c r="D299" s="143">
        <v>470313827</v>
      </c>
      <c r="E299" s="143">
        <v>185090</v>
      </c>
      <c r="F299" s="142">
        <v>84</v>
      </c>
      <c r="G299" s="56">
        <v>643998028</v>
      </c>
      <c r="H299" s="56">
        <v>173684201</v>
      </c>
      <c r="I299" s="263">
        <v>20.6</v>
      </c>
      <c r="J299" s="264">
        <v>18.53</v>
      </c>
      <c r="K299" s="56">
        <v>14081</v>
      </c>
    </row>
    <row r="300" spans="1:11" x14ac:dyDescent="0.2">
      <c r="A300" s="123" t="s">
        <v>645</v>
      </c>
      <c r="B300" s="141">
        <v>5906</v>
      </c>
      <c r="C300" s="141">
        <v>1025310400</v>
      </c>
      <c r="D300" s="144">
        <v>1132557868</v>
      </c>
      <c r="E300" s="144">
        <v>191764</v>
      </c>
      <c r="F300" s="145">
        <v>87</v>
      </c>
      <c r="G300" s="122">
        <v>1496832882</v>
      </c>
      <c r="H300" s="56">
        <v>364275014</v>
      </c>
      <c r="I300" s="263">
        <v>20.6</v>
      </c>
      <c r="J300" s="264">
        <v>18.53</v>
      </c>
      <c r="K300" s="56">
        <v>12706</v>
      </c>
    </row>
    <row r="301" spans="1:11" x14ac:dyDescent="0.2">
      <c r="A301" s="123" t="s">
        <v>646</v>
      </c>
      <c r="B301" s="141">
        <v>122577</v>
      </c>
      <c r="C301" s="141">
        <v>24039436600</v>
      </c>
      <c r="D301" s="55">
        <v>26553961668</v>
      </c>
      <c r="E301" s="55">
        <v>216631</v>
      </c>
      <c r="F301" s="142">
        <v>98.3</v>
      </c>
      <c r="G301" s="56">
        <v>31066251967</v>
      </c>
      <c r="H301" s="56">
        <v>4512290299</v>
      </c>
      <c r="I301" s="264">
        <v>20.6</v>
      </c>
      <c r="J301" s="264">
        <v>18.53</v>
      </c>
      <c r="K301" s="56">
        <v>7583</v>
      </c>
    </row>
    <row r="302" spans="1:11" x14ac:dyDescent="0.2">
      <c r="A302" s="123" t="s">
        <v>647</v>
      </c>
      <c r="B302" s="141">
        <v>6739</v>
      </c>
      <c r="C302" s="141">
        <v>1101452100</v>
      </c>
      <c r="D302" s="55">
        <v>1216663990</v>
      </c>
      <c r="E302" s="55">
        <v>180541</v>
      </c>
      <c r="F302" s="142">
        <v>81.900000000000006</v>
      </c>
      <c r="G302" s="56">
        <v>1707950692</v>
      </c>
      <c r="H302" s="56">
        <v>491286702</v>
      </c>
      <c r="I302" s="263">
        <v>20.6</v>
      </c>
      <c r="J302" s="264">
        <v>18.53</v>
      </c>
      <c r="K302" s="56">
        <v>15018</v>
      </c>
    </row>
    <row r="303" spans="1:11" x14ac:dyDescent="0.2">
      <c r="A303" s="123" t="s">
        <v>648</v>
      </c>
      <c r="B303" s="141">
        <v>5408</v>
      </c>
      <c r="C303" s="141">
        <v>919175000</v>
      </c>
      <c r="D303" s="55">
        <v>1015320705</v>
      </c>
      <c r="E303" s="55">
        <v>187744</v>
      </c>
      <c r="F303" s="142">
        <v>85.2</v>
      </c>
      <c r="G303" s="56">
        <v>1370618392</v>
      </c>
      <c r="H303" s="56">
        <v>355297687</v>
      </c>
      <c r="I303" s="263">
        <v>20.6</v>
      </c>
      <c r="J303" s="264">
        <v>18.53</v>
      </c>
      <c r="K303" s="56">
        <v>13534</v>
      </c>
    </row>
    <row r="304" spans="1:11" x14ac:dyDescent="0.2">
      <c r="A304" s="123" t="s">
        <v>649</v>
      </c>
      <c r="B304" s="141">
        <v>8685</v>
      </c>
      <c r="C304" s="141">
        <v>1580416800</v>
      </c>
      <c r="D304" s="55">
        <v>1745728397</v>
      </c>
      <c r="E304" s="55">
        <v>201005</v>
      </c>
      <c r="F304" s="142">
        <v>91.2</v>
      </c>
      <c r="G304" s="56">
        <v>2201150284</v>
      </c>
      <c r="H304" s="56">
        <v>455421887</v>
      </c>
      <c r="I304" s="263">
        <v>20.6</v>
      </c>
      <c r="J304" s="264">
        <v>18.53</v>
      </c>
      <c r="K304" s="56">
        <v>10802</v>
      </c>
    </row>
    <row r="305" spans="1:11" x14ac:dyDescent="0.2">
      <c r="A305" s="123" t="s">
        <v>650</v>
      </c>
      <c r="B305" s="141">
        <v>2827</v>
      </c>
      <c r="C305" s="141">
        <v>461494100</v>
      </c>
      <c r="D305" s="55">
        <v>509766383</v>
      </c>
      <c r="E305" s="55">
        <v>180321</v>
      </c>
      <c r="F305" s="142">
        <v>81.8</v>
      </c>
      <c r="G305" s="56">
        <v>716482654</v>
      </c>
      <c r="H305" s="56">
        <v>206716271</v>
      </c>
      <c r="I305" s="263">
        <v>20.6</v>
      </c>
      <c r="J305" s="264">
        <v>18.53</v>
      </c>
      <c r="K305" s="56">
        <v>15063</v>
      </c>
    </row>
    <row r="306" spans="1:11" x14ac:dyDescent="0.2">
      <c r="A306" s="18" t="s">
        <v>651</v>
      </c>
      <c r="B306" s="141"/>
      <c r="C306" s="141"/>
      <c r="D306" s="55"/>
      <c r="E306" s="55"/>
      <c r="F306" s="142"/>
      <c r="G306" s="56"/>
      <c r="H306" s="56"/>
      <c r="I306" s="263"/>
      <c r="J306" s="264"/>
      <c r="K306" s="56"/>
    </row>
    <row r="307" spans="1:11" x14ac:dyDescent="0.2">
      <c r="A307" s="123" t="s">
        <v>652</v>
      </c>
      <c r="B307" s="141">
        <v>2885</v>
      </c>
      <c r="C307" s="141">
        <v>539882100</v>
      </c>
      <c r="D307" s="55">
        <v>596353768</v>
      </c>
      <c r="E307" s="55">
        <v>206708</v>
      </c>
      <c r="F307" s="142">
        <v>93.8</v>
      </c>
      <c r="G307" s="56">
        <v>731182334</v>
      </c>
      <c r="H307" s="56">
        <v>134828566</v>
      </c>
      <c r="I307" s="263">
        <v>20.45</v>
      </c>
      <c r="J307" s="264">
        <v>18.38</v>
      </c>
      <c r="K307" s="56">
        <v>9557</v>
      </c>
    </row>
    <row r="308" spans="1:11" x14ac:dyDescent="0.2">
      <c r="A308" s="123" t="s">
        <v>653</v>
      </c>
      <c r="B308" s="141">
        <v>6442</v>
      </c>
      <c r="C308" s="141">
        <v>1201513100</v>
      </c>
      <c r="D308" s="55">
        <v>1327191370</v>
      </c>
      <c r="E308" s="55">
        <v>206022</v>
      </c>
      <c r="F308" s="142">
        <v>93.5</v>
      </c>
      <c r="G308" s="56">
        <v>1632678196</v>
      </c>
      <c r="H308" s="56">
        <v>305486826</v>
      </c>
      <c r="I308" s="263">
        <v>20.45</v>
      </c>
      <c r="J308" s="264">
        <v>18.38</v>
      </c>
      <c r="K308" s="56">
        <v>9698</v>
      </c>
    </row>
    <row r="309" spans="1:11" x14ac:dyDescent="0.2">
      <c r="A309" s="123" t="s">
        <v>654</v>
      </c>
      <c r="B309" s="141">
        <v>27969</v>
      </c>
      <c r="C309" s="141">
        <v>5441476800</v>
      </c>
      <c r="D309" s="55">
        <v>6010655273</v>
      </c>
      <c r="E309" s="55">
        <v>214904</v>
      </c>
      <c r="F309" s="142">
        <v>97.5</v>
      </c>
      <c r="G309" s="56">
        <v>7088540275</v>
      </c>
      <c r="H309" s="56">
        <v>1077885002</v>
      </c>
      <c r="I309" s="263">
        <v>20.45</v>
      </c>
      <c r="J309" s="264">
        <v>18.38</v>
      </c>
      <c r="K309" s="56">
        <v>7881</v>
      </c>
    </row>
    <row r="310" spans="1:11" x14ac:dyDescent="0.2">
      <c r="A310" s="123" t="s">
        <v>655</v>
      </c>
      <c r="B310" s="141">
        <v>17949</v>
      </c>
      <c r="C310" s="141">
        <v>4186549200</v>
      </c>
      <c r="D310" s="55">
        <v>4624462246</v>
      </c>
      <c r="E310" s="55">
        <v>257645</v>
      </c>
      <c r="F310" s="142">
        <v>116.9</v>
      </c>
      <c r="G310" s="56">
        <v>4549043920</v>
      </c>
      <c r="H310" s="56">
        <v>-75418326</v>
      </c>
      <c r="I310" s="264">
        <v>20.45</v>
      </c>
      <c r="J310" s="263">
        <v>18.38</v>
      </c>
      <c r="K310" s="56">
        <v>-772</v>
      </c>
    </row>
    <row r="311" spans="1:11" x14ac:dyDescent="0.2">
      <c r="A311" s="123" t="s">
        <v>656</v>
      </c>
      <c r="B311" s="141">
        <v>9878</v>
      </c>
      <c r="C311" s="141">
        <v>1580740100</v>
      </c>
      <c r="D311" s="55">
        <v>1746085514</v>
      </c>
      <c r="E311" s="55">
        <v>176765</v>
      </c>
      <c r="F311" s="142">
        <v>80.2</v>
      </c>
      <c r="G311" s="56">
        <v>2503507485</v>
      </c>
      <c r="H311" s="56">
        <v>757421971</v>
      </c>
      <c r="I311" s="263">
        <v>20.45</v>
      </c>
      <c r="J311" s="264">
        <v>18.38</v>
      </c>
      <c r="K311" s="56">
        <v>15681</v>
      </c>
    </row>
    <row r="312" spans="1:11" x14ac:dyDescent="0.2">
      <c r="A312" s="123" t="s">
        <v>657</v>
      </c>
      <c r="B312" s="141">
        <v>5061</v>
      </c>
      <c r="C312" s="141">
        <v>955423800</v>
      </c>
      <c r="D312" s="55">
        <v>1055361129</v>
      </c>
      <c r="E312" s="55">
        <v>208528</v>
      </c>
      <c r="F312" s="142">
        <v>94.6</v>
      </c>
      <c r="G312" s="56">
        <v>1282673758</v>
      </c>
      <c r="H312" s="56">
        <v>227312629</v>
      </c>
      <c r="I312" s="263">
        <v>20.45</v>
      </c>
      <c r="J312" s="264">
        <v>18.38</v>
      </c>
      <c r="K312" s="56">
        <v>9185</v>
      </c>
    </row>
    <row r="313" spans="1:11" x14ac:dyDescent="0.2">
      <c r="A313" s="123" t="s">
        <v>658</v>
      </c>
      <c r="B313" s="141">
        <v>16254</v>
      </c>
      <c r="C313" s="141">
        <v>3093320800</v>
      </c>
      <c r="D313" s="55">
        <v>3416882156</v>
      </c>
      <c r="E313" s="55">
        <v>210218</v>
      </c>
      <c r="F313" s="142">
        <v>95.4</v>
      </c>
      <c r="G313" s="56">
        <v>4119458459</v>
      </c>
      <c r="H313" s="56">
        <v>702576303</v>
      </c>
      <c r="I313" s="263">
        <v>20.45</v>
      </c>
      <c r="J313" s="264">
        <v>18.38</v>
      </c>
      <c r="K313" s="56">
        <v>8839</v>
      </c>
    </row>
    <row r="314" spans="1:11" x14ac:dyDescent="0.2">
      <c r="A314" s="123" t="s">
        <v>659</v>
      </c>
      <c r="B314" s="141">
        <v>23102</v>
      </c>
      <c r="C314" s="141">
        <v>5357544700</v>
      </c>
      <c r="D314" s="55">
        <v>5917943876</v>
      </c>
      <c r="E314" s="55">
        <v>256166</v>
      </c>
      <c r="F314" s="142">
        <v>116.2</v>
      </c>
      <c r="G314" s="56">
        <v>5855034411</v>
      </c>
      <c r="H314" s="56">
        <v>-62909465</v>
      </c>
      <c r="I314" s="264">
        <v>20.45</v>
      </c>
      <c r="J314" s="263">
        <v>18.38</v>
      </c>
      <c r="K314" s="56">
        <v>-501</v>
      </c>
    </row>
    <row r="315" spans="1:11" x14ac:dyDescent="0.2">
      <c r="A315" s="123" t="s">
        <v>660</v>
      </c>
      <c r="B315" s="141">
        <v>76744</v>
      </c>
      <c r="C315" s="141">
        <v>15876732500</v>
      </c>
      <c r="D315" s="55">
        <v>17537438720</v>
      </c>
      <c r="E315" s="55">
        <v>228519</v>
      </c>
      <c r="F315" s="142">
        <v>103.7</v>
      </c>
      <c r="G315" s="56">
        <v>19450210406</v>
      </c>
      <c r="H315" s="56">
        <v>1912771686</v>
      </c>
      <c r="I315" s="263">
        <v>20.45</v>
      </c>
      <c r="J315" s="264">
        <v>18.38</v>
      </c>
      <c r="K315" s="56">
        <v>5097</v>
      </c>
    </row>
    <row r="316" spans="1:11" x14ac:dyDescent="0.2">
      <c r="A316" s="123" t="s">
        <v>661</v>
      </c>
      <c r="B316" s="141">
        <v>6104</v>
      </c>
      <c r="C316" s="141">
        <v>1112458100</v>
      </c>
      <c r="D316" s="55">
        <v>1228821217</v>
      </c>
      <c r="E316" s="55">
        <v>201314</v>
      </c>
      <c r="F316" s="142">
        <v>91.3</v>
      </c>
      <c r="G316" s="56">
        <v>1547014546</v>
      </c>
      <c r="H316" s="56">
        <v>318193329</v>
      </c>
      <c r="I316" s="263">
        <v>20.45</v>
      </c>
      <c r="J316" s="264">
        <v>18.38</v>
      </c>
      <c r="K316" s="56">
        <v>10660</v>
      </c>
    </row>
    <row r="317" spans="1:11" x14ac:dyDescent="0.2">
      <c r="A317" s="123" t="s">
        <v>662</v>
      </c>
      <c r="B317" s="141">
        <v>41745</v>
      </c>
      <c r="C317" s="141">
        <v>8309517100</v>
      </c>
      <c r="D317" s="55">
        <v>9178692589</v>
      </c>
      <c r="E317" s="55">
        <v>219875</v>
      </c>
      <c r="F317" s="142">
        <v>99.8</v>
      </c>
      <c r="G317" s="56">
        <v>10579967599</v>
      </c>
      <c r="H317" s="56">
        <v>1401275010</v>
      </c>
      <c r="I317" s="263">
        <v>20.45</v>
      </c>
      <c r="J317" s="264">
        <v>18.38</v>
      </c>
      <c r="K317" s="56">
        <v>6865</v>
      </c>
    </row>
    <row r="318" spans="1:11" x14ac:dyDescent="0.2">
      <c r="A318" s="123" t="s">
        <v>663</v>
      </c>
      <c r="B318" s="141">
        <v>8196</v>
      </c>
      <c r="C318" s="141">
        <v>1465656700</v>
      </c>
      <c r="D318" s="55">
        <v>1618964391</v>
      </c>
      <c r="E318" s="55">
        <v>197531</v>
      </c>
      <c r="F318" s="142">
        <v>89.6</v>
      </c>
      <c r="G318" s="56">
        <v>2077216779</v>
      </c>
      <c r="H318" s="56">
        <v>458252388</v>
      </c>
      <c r="I318" s="263">
        <v>20.45</v>
      </c>
      <c r="J318" s="264">
        <v>18.38</v>
      </c>
      <c r="K318" s="56">
        <v>11434</v>
      </c>
    </row>
    <row r="319" spans="1:11" x14ac:dyDescent="0.2">
      <c r="A319" s="123" t="s">
        <v>664</v>
      </c>
      <c r="B319" s="141">
        <v>3387</v>
      </c>
      <c r="C319" s="141">
        <v>615296800</v>
      </c>
      <c r="D319" s="55">
        <v>679656845</v>
      </c>
      <c r="E319" s="55">
        <v>200666</v>
      </c>
      <c r="F319" s="142">
        <v>91.1</v>
      </c>
      <c r="G319" s="56">
        <v>858410594</v>
      </c>
      <c r="H319" s="56">
        <v>178753749</v>
      </c>
      <c r="I319" s="263">
        <v>20.45</v>
      </c>
      <c r="J319" s="264">
        <v>18.38</v>
      </c>
      <c r="K319" s="56">
        <v>10793</v>
      </c>
    </row>
    <row r="320" spans="1:11" x14ac:dyDescent="0.2">
      <c r="A320" s="123" t="s">
        <v>665</v>
      </c>
      <c r="B320" s="141">
        <v>4530</v>
      </c>
      <c r="C320" s="141">
        <v>781635000</v>
      </c>
      <c r="D320" s="55">
        <v>863394021</v>
      </c>
      <c r="E320" s="55">
        <v>190595</v>
      </c>
      <c r="F320" s="142">
        <v>86.5</v>
      </c>
      <c r="G320" s="56">
        <v>1148095658</v>
      </c>
      <c r="H320" s="56">
        <v>284701637</v>
      </c>
      <c r="I320" s="263">
        <v>20.45</v>
      </c>
      <c r="J320" s="264">
        <v>18.38</v>
      </c>
      <c r="K320" s="56">
        <v>12852</v>
      </c>
    </row>
    <row r="321" spans="1:11" ht="13.5" thickBot="1" x14ac:dyDescent="0.25">
      <c r="A321" s="22"/>
      <c r="B321" s="57"/>
      <c r="C321" s="57"/>
      <c r="D321" s="58"/>
      <c r="E321" s="58"/>
      <c r="F321" s="59"/>
      <c r="G321" s="60"/>
      <c r="H321" s="60"/>
      <c r="I321" s="61"/>
      <c r="J321" s="61"/>
      <c r="K321" s="60"/>
    </row>
    <row r="322" spans="1:11" x14ac:dyDescent="0.2">
      <c r="A322" s="62" t="str">
        <f>"1) Enligt regeringens beslut om uppräkningsfaktorer för beräkning av kommunalskattemedel för år "&amp;Innehåll!C46&amp;"."</f>
        <v>1) Enligt regeringens beslut om uppräkningsfaktorer för beräkning av kommunalskattemedel för år 2017.</v>
      </c>
    </row>
    <row r="323" spans="1:11" x14ac:dyDescent="0.2"/>
    <row r="324" spans="1:11" x14ac:dyDescent="0.2"/>
    <row r="325" spans="1:11" x14ac:dyDescent="0.2"/>
    <row r="326" spans="1:11" x14ac:dyDescent="0.2"/>
    <row r="327" spans="1:11" x14ac:dyDescent="0.2"/>
    <row r="328" spans="1:11" x14ac:dyDescent="0.2"/>
    <row r="329" spans="1:11" x14ac:dyDescent="0.2"/>
    <row r="330" spans="1:11" x14ac:dyDescent="0.2"/>
    <row r="331" spans="1:11" x14ac:dyDescent="0.2"/>
    <row r="332" spans="1:11" x14ac:dyDescent="0.2"/>
    <row r="333" spans="1:11" x14ac:dyDescent="0.2"/>
    <row r="334" spans="1:11" x14ac:dyDescent="0.2"/>
    <row r="335" spans="1:11" x14ac:dyDescent="0.2"/>
    <row r="336" spans="1:11" x14ac:dyDescent="0.2"/>
    <row r="337" x14ac:dyDescent="0.2"/>
    <row r="338" x14ac:dyDescent="0.2"/>
    <row r="339" x14ac:dyDescent="0.2"/>
    <row r="340" x14ac:dyDescent="0.2"/>
    <row r="341" x14ac:dyDescent="0.2"/>
  </sheetData>
  <mergeCells count="4">
    <mergeCell ref="D3:F3"/>
    <mergeCell ref="I3:J3"/>
    <mergeCell ref="I4:J4"/>
    <mergeCell ref="I5:J5"/>
  </mergeCells>
  <conditionalFormatting sqref="I321">
    <cfRule type="expression" dxfId="90" priority="40" stopIfTrue="1">
      <formula>IF($H321&gt;=0,TRUE,FALSE)</formula>
    </cfRule>
  </conditionalFormatting>
  <conditionalFormatting sqref="J321">
    <cfRule type="expression" dxfId="89" priority="41" stopIfTrue="1">
      <formula>IF($H321&lt;0,TRUE,FALSE)</formula>
    </cfRule>
  </conditionalFormatting>
  <conditionalFormatting sqref="H321 K321">
    <cfRule type="cellIs" dxfId="88" priority="42" stopIfTrue="1" operator="lessThan">
      <formula>0</formula>
    </cfRule>
  </conditionalFormatting>
  <conditionalFormatting sqref="K321">
    <cfRule type="cellIs" dxfId="87" priority="37" stopIfTrue="1" operator="lessThan">
      <formula>0</formula>
    </cfRule>
  </conditionalFormatting>
  <conditionalFormatting sqref="H11:H320 K11:K320">
    <cfRule type="cellIs" dxfId="86" priority="14" stopIfTrue="1" operator="lessThan">
      <formula>0</formula>
    </cfRule>
  </conditionalFormatting>
  <conditionalFormatting sqref="K11:K320">
    <cfRule type="cellIs" dxfId="85" priority="13" stopIfTrue="1" operator="lessThan">
      <formula>0</formula>
    </cfRule>
  </conditionalFormatting>
  <conditionalFormatting sqref="K11:K320">
    <cfRule type="cellIs" dxfId="84" priority="1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&amp;LStatistiska centralbyrån
Offentlig ekonomi och mikrosimuleringar</oddHeader>
  </headerFooter>
  <rowBreaks count="3" manualBreakCount="3">
    <brk id="45" max="16383" man="1"/>
    <brk id="83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zoomScaleNormal="100" workbookViewId="0">
      <pane ySplit="10" topLeftCell="A11" activePane="bottomLeft" state="frozen"/>
      <selection pane="bottomLeft" activeCell="A11" sqref="A11"/>
    </sheetView>
  </sheetViews>
  <sheetFormatPr defaultColWidth="0" defaultRowHeight="12.75" x14ac:dyDescent="0.2"/>
  <cols>
    <col min="1" max="1" width="13.140625" customWidth="1"/>
    <col min="2" max="12" width="9.140625" customWidth="1"/>
    <col min="13" max="13" width="10.85546875" customWidth="1"/>
    <col min="14" max="14" width="2.85546875" customWidth="1"/>
    <col min="15" max="16384" width="9.140625" hidden="1"/>
  </cols>
  <sheetData>
    <row r="1" spans="1:13" ht="9" customHeight="1" x14ac:dyDescent="0.2"/>
    <row r="2" spans="1:13" s="148" customFormat="1" ht="17.25" customHeight="1" x14ac:dyDescent="0.25">
      <c r="A2" s="146" t="str">
        <f>"Tabell 3  Kostnadsutjämning "&amp;Innehåll!C46</f>
        <v>Tabell 3  Kostnadsutjämning 2017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s="148" customFormat="1" ht="4.5" customHeight="1" x14ac:dyDescent="0.2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47"/>
      <c r="M3" s="147"/>
    </row>
    <row r="4" spans="1:13" s="148" customFormat="1" ht="12" customHeight="1" x14ac:dyDescent="0.2">
      <c r="A4" s="151" t="s">
        <v>19</v>
      </c>
      <c r="B4" s="152" t="s">
        <v>335</v>
      </c>
      <c r="C4" s="153"/>
      <c r="D4" s="150"/>
      <c r="E4" s="150"/>
      <c r="F4" s="150"/>
      <c r="G4" s="150"/>
      <c r="H4" s="150"/>
      <c r="I4" s="150"/>
      <c r="J4" s="150"/>
      <c r="K4" s="150"/>
      <c r="L4" s="154" t="s">
        <v>215</v>
      </c>
      <c r="M4" s="154" t="s">
        <v>223</v>
      </c>
    </row>
    <row r="5" spans="1:13" s="158" customFormat="1" ht="12" customHeight="1" x14ac:dyDescent="0.2">
      <c r="A5" s="141"/>
      <c r="B5" s="155" t="s">
        <v>224</v>
      </c>
      <c r="C5" s="155" t="s">
        <v>224</v>
      </c>
      <c r="D5" s="155" t="s">
        <v>225</v>
      </c>
      <c r="E5" s="155" t="s">
        <v>226</v>
      </c>
      <c r="F5" s="155" t="s">
        <v>227</v>
      </c>
      <c r="G5" s="155" t="s">
        <v>228</v>
      </c>
      <c r="H5" s="155" t="s">
        <v>229</v>
      </c>
      <c r="I5" s="155" t="s">
        <v>230</v>
      </c>
      <c r="J5" s="155" t="s">
        <v>210</v>
      </c>
      <c r="K5" s="155" t="s">
        <v>231</v>
      </c>
      <c r="L5" s="156" t="s">
        <v>232</v>
      </c>
      <c r="M5" s="157" t="s">
        <v>44</v>
      </c>
    </row>
    <row r="6" spans="1:13" s="158" customFormat="1" ht="12" customHeight="1" x14ac:dyDescent="0.2">
      <c r="B6" s="155" t="s">
        <v>233</v>
      </c>
      <c r="C6" s="155" t="s">
        <v>234</v>
      </c>
      <c r="D6" s="155" t="s">
        <v>235</v>
      </c>
      <c r="E6" s="155" t="s">
        <v>236</v>
      </c>
      <c r="F6" s="155" t="s">
        <v>237</v>
      </c>
      <c r="G6" s="155" t="s">
        <v>238</v>
      </c>
      <c r="H6" s="155" t="s">
        <v>239</v>
      </c>
      <c r="I6" s="155" t="s">
        <v>240</v>
      </c>
      <c r="J6" s="155"/>
      <c r="K6" s="155" t="s">
        <v>241</v>
      </c>
      <c r="L6" s="159" t="s">
        <v>242</v>
      </c>
      <c r="M6" s="157" t="s">
        <v>243</v>
      </c>
    </row>
    <row r="7" spans="1:13" s="158" customFormat="1" ht="12" customHeight="1" x14ac:dyDescent="0.2">
      <c r="A7" s="158" t="s">
        <v>47</v>
      </c>
      <c r="B7" s="155" t="s">
        <v>244</v>
      </c>
      <c r="C7" s="155" t="s">
        <v>245</v>
      </c>
      <c r="D7" s="155"/>
      <c r="E7" s="155" t="s">
        <v>246</v>
      </c>
      <c r="F7" s="155" t="s">
        <v>247</v>
      </c>
      <c r="G7" s="155"/>
      <c r="H7" s="155" t="s">
        <v>248</v>
      </c>
      <c r="I7" s="155" t="s">
        <v>249</v>
      </c>
      <c r="J7" s="155"/>
      <c r="L7" s="160" t="s">
        <v>186</v>
      </c>
      <c r="M7" s="157" t="s">
        <v>49</v>
      </c>
    </row>
    <row r="8" spans="1:13" s="158" customFormat="1" ht="12" customHeight="1" x14ac:dyDescent="0.2">
      <c r="A8" s="141"/>
      <c r="B8" s="155" t="s">
        <v>250</v>
      </c>
      <c r="C8" s="155" t="s">
        <v>251</v>
      </c>
      <c r="D8" s="155"/>
      <c r="E8" s="155" t="s">
        <v>238</v>
      </c>
      <c r="F8" s="155" t="s">
        <v>252</v>
      </c>
      <c r="G8" s="155"/>
      <c r="H8" s="155" t="s">
        <v>253</v>
      </c>
      <c r="I8" s="155"/>
      <c r="J8" s="155"/>
      <c r="K8" s="155"/>
      <c r="L8" s="155"/>
      <c r="M8" s="161" t="s">
        <v>242</v>
      </c>
    </row>
    <row r="9" spans="1:13" s="158" customFormat="1" x14ac:dyDescent="0.2">
      <c r="B9" s="33" t="s">
        <v>238</v>
      </c>
      <c r="C9" s="155" t="s">
        <v>235</v>
      </c>
      <c r="D9" s="155"/>
      <c r="E9" s="155"/>
      <c r="F9" s="155" t="s">
        <v>254</v>
      </c>
      <c r="G9" s="155"/>
      <c r="H9" s="155"/>
      <c r="I9" s="155"/>
      <c r="J9" s="155"/>
      <c r="K9" s="155"/>
      <c r="L9" s="155"/>
      <c r="M9" s="162"/>
    </row>
    <row r="10" spans="1:13" s="165" customFormat="1" ht="12" customHeight="1" x14ac:dyDescent="0.2">
      <c r="A10" s="166" t="s">
        <v>255</v>
      </c>
      <c r="B10" s="163">
        <v>7701.56723716952</v>
      </c>
      <c r="C10" s="163">
        <v>10431.079890634601</v>
      </c>
      <c r="D10" s="163">
        <v>3730.32824174398</v>
      </c>
      <c r="E10" s="163">
        <v>3949.6612424889699</v>
      </c>
      <c r="F10" s="163">
        <v>134.96698777395301</v>
      </c>
      <c r="G10" s="163">
        <v>10251.5964840991</v>
      </c>
      <c r="H10" s="163">
        <v>155.65361099265201</v>
      </c>
      <c r="I10" s="163">
        <v>215.845992246283</v>
      </c>
      <c r="J10" s="163">
        <v>-0.37022350078187299</v>
      </c>
      <c r="K10" s="163">
        <v>1079.22398875162</v>
      </c>
      <c r="L10" s="163">
        <v>37650</v>
      </c>
      <c r="M10" s="164"/>
    </row>
    <row r="11" spans="1:13" ht="18.75" customHeight="1" x14ac:dyDescent="0.2">
      <c r="A11" s="18" t="s">
        <v>358</v>
      </c>
    </row>
    <row r="12" spans="1:13" x14ac:dyDescent="0.2">
      <c r="A12" s="123" t="s">
        <v>359</v>
      </c>
      <c r="B12" s="122">
        <v>9527</v>
      </c>
      <c r="C12" s="122">
        <v>12148</v>
      </c>
      <c r="D12" s="122">
        <v>4080</v>
      </c>
      <c r="E12" s="122">
        <v>5431</v>
      </c>
      <c r="F12" s="122">
        <v>771</v>
      </c>
      <c r="G12" s="122">
        <v>5860</v>
      </c>
      <c r="H12" s="122">
        <v>18</v>
      </c>
      <c r="I12" s="122">
        <v>171</v>
      </c>
      <c r="J12" s="122">
        <v>377</v>
      </c>
      <c r="K12" s="122">
        <v>1567</v>
      </c>
      <c r="L12" s="85">
        <v>39950</v>
      </c>
      <c r="M12" s="85">
        <v>2300</v>
      </c>
    </row>
    <row r="13" spans="1:13" x14ac:dyDescent="0.2">
      <c r="A13" s="123" t="s">
        <v>360</v>
      </c>
      <c r="B13" s="122">
        <v>8645</v>
      </c>
      <c r="C13" s="122">
        <v>14692</v>
      </c>
      <c r="D13" s="122">
        <v>4105</v>
      </c>
      <c r="E13" s="122">
        <v>1910</v>
      </c>
      <c r="F13" s="122">
        <v>0</v>
      </c>
      <c r="G13" s="122">
        <v>11463</v>
      </c>
      <c r="H13" s="122">
        <v>92</v>
      </c>
      <c r="I13" s="122">
        <v>171</v>
      </c>
      <c r="J13" s="122">
        <v>1450</v>
      </c>
      <c r="K13" s="122">
        <v>1567</v>
      </c>
      <c r="L13" s="85">
        <v>44095</v>
      </c>
      <c r="M13" s="85">
        <v>6445</v>
      </c>
    </row>
    <row r="14" spans="1:13" x14ac:dyDescent="0.2">
      <c r="A14" s="123" t="s">
        <v>361</v>
      </c>
      <c r="B14" s="122">
        <v>9828</v>
      </c>
      <c r="C14" s="122">
        <v>14893</v>
      </c>
      <c r="D14" s="122">
        <v>4151</v>
      </c>
      <c r="E14" s="122">
        <v>2440</v>
      </c>
      <c r="F14" s="122">
        <v>0</v>
      </c>
      <c r="G14" s="122">
        <v>6643</v>
      </c>
      <c r="H14" s="122">
        <v>22</v>
      </c>
      <c r="I14" s="122">
        <v>171</v>
      </c>
      <c r="J14" s="122">
        <v>873</v>
      </c>
      <c r="K14" s="122">
        <v>1567</v>
      </c>
      <c r="L14" s="85">
        <v>40588</v>
      </c>
      <c r="M14" s="85">
        <v>2938</v>
      </c>
    </row>
    <row r="15" spans="1:13" x14ac:dyDescent="0.2">
      <c r="A15" s="123" t="s">
        <v>362</v>
      </c>
      <c r="B15" s="122">
        <v>9129</v>
      </c>
      <c r="C15" s="122">
        <v>11601</v>
      </c>
      <c r="D15" s="122">
        <v>4094</v>
      </c>
      <c r="E15" s="122">
        <v>4256</v>
      </c>
      <c r="F15" s="122">
        <v>265</v>
      </c>
      <c r="G15" s="122">
        <v>6403</v>
      </c>
      <c r="H15" s="122">
        <v>509</v>
      </c>
      <c r="I15" s="122">
        <v>171</v>
      </c>
      <c r="J15" s="122">
        <v>536</v>
      </c>
      <c r="K15" s="122">
        <v>1567</v>
      </c>
      <c r="L15" s="85">
        <v>38531</v>
      </c>
      <c r="M15" s="85">
        <v>881</v>
      </c>
    </row>
    <row r="16" spans="1:13" x14ac:dyDescent="0.2">
      <c r="A16" s="123" t="s">
        <v>363</v>
      </c>
      <c r="B16" s="122">
        <v>9972</v>
      </c>
      <c r="C16" s="122">
        <v>12763</v>
      </c>
      <c r="D16" s="122">
        <v>3973</v>
      </c>
      <c r="E16" s="122">
        <v>3971</v>
      </c>
      <c r="F16" s="122">
        <v>369</v>
      </c>
      <c r="G16" s="122">
        <v>6188</v>
      </c>
      <c r="H16" s="122">
        <v>511</v>
      </c>
      <c r="I16" s="122">
        <v>171</v>
      </c>
      <c r="J16" s="122">
        <v>713</v>
      </c>
      <c r="K16" s="122">
        <v>1567</v>
      </c>
      <c r="L16" s="85">
        <v>40198</v>
      </c>
      <c r="M16" s="85">
        <v>2548</v>
      </c>
    </row>
    <row r="17" spans="1:13" x14ac:dyDescent="0.2">
      <c r="A17" s="123" t="s">
        <v>364</v>
      </c>
      <c r="B17" s="122">
        <v>8948</v>
      </c>
      <c r="C17" s="122">
        <v>11777</v>
      </c>
      <c r="D17" s="122">
        <v>3701</v>
      </c>
      <c r="E17" s="122">
        <v>3910</v>
      </c>
      <c r="F17" s="122">
        <v>362</v>
      </c>
      <c r="G17" s="122">
        <v>8222</v>
      </c>
      <c r="H17" s="122">
        <v>760</v>
      </c>
      <c r="I17" s="122">
        <v>171</v>
      </c>
      <c r="J17" s="122">
        <v>680</v>
      </c>
      <c r="K17" s="122">
        <v>1567</v>
      </c>
      <c r="L17" s="85">
        <v>40098</v>
      </c>
      <c r="M17" s="85">
        <v>2448</v>
      </c>
    </row>
    <row r="18" spans="1:13" x14ac:dyDescent="0.2">
      <c r="A18" s="123" t="s">
        <v>365</v>
      </c>
      <c r="B18" s="122">
        <v>8762</v>
      </c>
      <c r="C18" s="122">
        <v>13061</v>
      </c>
      <c r="D18" s="122">
        <v>3497</v>
      </c>
      <c r="E18" s="122">
        <v>2551</v>
      </c>
      <c r="F18" s="122">
        <v>0</v>
      </c>
      <c r="G18" s="122">
        <v>11564</v>
      </c>
      <c r="H18" s="122">
        <v>115</v>
      </c>
      <c r="I18" s="122">
        <v>297</v>
      </c>
      <c r="J18" s="122">
        <v>1264</v>
      </c>
      <c r="K18" s="122">
        <v>1567</v>
      </c>
      <c r="L18" s="85">
        <v>42678</v>
      </c>
      <c r="M18" s="85">
        <v>5028</v>
      </c>
    </row>
    <row r="19" spans="1:13" x14ac:dyDescent="0.2">
      <c r="A19" s="123" t="s">
        <v>366</v>
      </c>
      <c r="B19" s="122">
        <v>9756</v>
      </c>
      <c r="C19" s="122">
        <v>13131</v>
      </c>
      <c r="D19" s="122">
        <v>3700</v>
      </c>
      <c r="E19" s="122">
        <v>3212</v>
      </c>
      <c r="F19" s="122">
        <v>65</v>
      </c>
      <c r="G19" s="122">
        <v>7510</v>
      </c>
      <c r="H19" s="122">
        <v>193</v>
      </c>
      <c r="I19" s="122">
        <v>297</v>
      </c>
      <c r="J19" s="122">
        <v>1186</v>
      </c>
      <c r="K19" s="122">
        <v>1567</v>
      </c>
      <c r="L19" s="85">
        <v>40617</v>
      </c>
      <c r="M19" s="85">
        <v>2967</v>
      </c>
    </row>
    <row r="20" spans="1:13" x14ac:dyDescent="0.2">
      <c r="A20" s="123" t="s">
        <v>367</v>
      </c>
      <c r="B20" s="122">
        <v>6117</v>
      </c>
      <c r="C20" s="122">
        <v>9539</v>
      </c>
      <c r="D20" s="122">
        <v>3748</v>
      </c>
      <c r="E20" s="122">
        <v>3141</v>
      </c>
      <c r="F20" s="122">
        <v>0</v>
      </c>
      <c r="G20" s="122">
        <v>12657</v>
      </c>
      <c r="H20" s="122">
        <v>99</v>
      </c>
      <c r="I20" s="122">
        <v>171</v>
      </c>
      <c r="J20" s="122">
        <v>411</v>
      </c>
      <c r="K20" s="122">
        <v>1567</v>
      </c>
      <c r="L20" s="85">
        <v>37450</v>
      </c>
      <c r="M20" s="85">
        <v>-200</v>
      </c>
    </row>
    <row r="21" spans="1:13" x14ac:dyDescent="0.2">
      <c r="A21" s="123" t="s">
        <v>368</v>
      </c>
      <c r="B21" s="122">
        <v>8881</v>
      </c>
      <c r="C21" s="122">
        <v>14435</v>
      </c>
      <c r="D21" s="122">
        <v>4535</v>
      </c>
      <c r="E21" s="122">
        <v>2928</v>
      </c>
      <c r="F21" s="122">
        <v>0</v>
      </c>
      <c r="G21" s="122">
        <v>5794</v>
      </c>
      <c r="H21" s="122">
        <v>926</v>
      </c>
      <c r="I21" s="122">
        <v>171</v>
      </c>
      <c r="J21" s="122">
        <v>406</v>
      </c>
      <c r="K21" s="122">
        <v>1567</v>
      </c>
      <c r="L21" s="85">
        <v>39643</v>
      </c>
      <c r="M21" s="85">
        <v>1993</v>
      </c>
    </row>
    <row r="22" spans="1:13" x14ac:dyDescent="0.2">
      <c r="A22" s="123" t="s">
        <v>369</v>
      </c>
      <c r="B22" s="122">
        <v>7553</v>
      </c>
      <c r="C22" s="122">
        <v>10502</v>
      </c>
      <c r="D22" s="122">
        <v>3900</v>
      </c>
      <c r="E22" s="122">
        <v>3574</v>
      </c>
      <c r="F22" s="122">
        <v>0</v>
      </c>
      <c r="G22" s="122">
        <v>9881</v>
      </c>
      <c r="H22" s="122">
        <v>52</v>
      </c>
      <c r="I22" s="122">
        <v>171</v>
      </c>
      <c r="J22" s="122">
        <v>277</v>
      </c>
      <c r="K22" s="122">
        <v>1567</v>
      </c>
      <c r="L22" s="85">
        <v>37477</v>
      </c>
      <c r="M22" s="85">
        <v>-173</v>
      </c>
    </row>
    <row r="23" spans="1:13" x14ac:dyDescent="0.2">
      <c r="A23" s="123" t="s">
        <v>370</v>
      </c>
      <c r="B23" s="122">
        <v>9444</v>
      </c>
      <c r="C23" s="122">
        <v>14588</v>
      </c>
      <c r="D23" s="122">
        <v>4613</v>
      </c>
      <c r="E23" s="122">
        <v>3102</v>
      </c>
      <c r="F23" s="122">
        <v>120</v>
      </c>
      <c r="G23" s="122">
        <v>7199</v>
      </c>
      <c r="H23" s="122">
        <v>55</v>
      </c>
      <c r="I23" s="122">
        <v>171</v>
      </c>
      <c r="J23" s="122">
        <v>430</v>
      </c>
      <c r="K23" s="122">
        <v>1567</v>
      </c>
      <c r="L23" s="85">
        <v>41289</v>
      </c>
      <c r="M23" s="85">
        <v>3639</v>
      </c>
    </row>
    <row r="24" spans="1:13" x14ac:dyDescent="0.2">
      <c r="A24" s="123" t="s">
        <v>371</v>
      </c>
      <c r="B24" s="122">
        <v>8530</v>
      </c>
      <c r="C24" s="122">
        <v>11874</v>
      </c>
      <c r="D24" s="122">
        <v>4053</v>
      </c>
      <c r="E24" s="122">
        <v>3760</v>
      </c>
      <c r="F24" s="122">
        <v>452</v>
      </c>
      <c r="G24" s="122">
        <v>6670</v>
      </c>
      <c r="H24" s="122">
        <v>1117</v>
      </c>
      <c r="I24" s="122">
        <v>171</v>
      </c>
      <c r="J24" s="122">
        <v>627</v>
      </c>
      <c r="K24" s="122">
        <v>1567</v>
      </c>
      <c r="L24" s="85">
        <v>38821</v>
      </c>
      <c r="M24" s="85">
        <v>1171</v>
      </c>
    </row>
    <row r="25" spans="1:13" x14ac:dyDescent="0.2">
      <c r="A25" s="123" t="s">
        <v>372</v>
      </c>
      <c r="B25" s="122">
        <v>9191</v>
      </c>
      <c r="C25" s="122">
        <v>13442</v>
      </c>
      <c r="D25" s="122">
        <v>3916</v>
      </c>
      <c r="E25" s="122">
        <v>3182</v>
      </c>
      <c r="F25" s="122">
        <v>177</v>
      </c>
      <c r="G25" s="122">
        <v>7611</v>
      </c>
      <c r="H25" s="122">
        <v>123</v>
      </c>
      <c r="I25" s="122">
        <v>171</v>
      </c>
      <c r="J25" s="122">
        <v>1185</v>
      </c>
      <c r="K25" s="122">
        <v>1567</v>
      </c>
      <c r="L25" s="85">
        <v>40565</v>
      </c>
      <c r="M25" s="85">
        <v>2915</v>
      </c>
    </row>
    <row r="26" spans="1:13" x14ac:dyDescent="0.2">
      <c r="A26" s="123" t="s">
        <v>373</v>
      </c>
      <c r="B26" s="122">
        <v>8070</v>
      </c>
      <c r="C26" s="122">
        <v>6750</v>
      </c>
      <c r="D26" s="122">
        <v>1937</v>
      </c>
      <c r="E26" s="122">
        <v>3085</v>
      </c>
      <c r="F26" s="122">
        <v>77</v>
      </c>
      <c r="G26" s="122">
        <v>9176</v>
      </c>
      <c r="H26" s="122">
        <v>692</v>
      </c>
      <c r="I26" s="122">
        <v>297</v>
      </c>
      <c r="J26" s="122">
        <v>847</v>
      </c>
      <c r="K26" s="122">
        <v>1567</v>
      </c>
      <c r="L26" s="85">
        <v>32498</v>
      </c>
      <c r="M26" s="85">
        <v>-5152</v>
      </c>
    </row>
    <row r="27" spans="1:13" x14ac:dyDescent="0.2">
      <c r="A27" s="123" t="s">
        <v>374</v>
      </c>
      <c r="B27" s="122">
        <v>8428</v>
      </c>
      <c r="C27" s="122">
        <v>9001</v>
      </c>
      <c r="D27" s="122">
        <v>2781</v>
      </c>
      <c r="E27" s="122">
        <v>5022</v>
      </c>
      <c r="F27" s="122">
        <v>244</v>
      </c>
      <c r="G27" s="122">
        <v>8352</v>
      </c>
      <c r="H27" s="122">
        <v>111</v>
      </c>
      <c r="I27" s="122">
        <v>741</v>
      </c>
      <c r="J27" s="122">
        <v>986</v>
      </c>
      <c r="K27" s="122">
        <v>1567</v>
      </c>
      <c r="L27" s="85">
        <v>37233</v>
      </c>
      <c r="M27" s="85">
        <v>-417</v>
      </c>
    </row>
    <row r="28" spans="1:13" x14ac:dyDescent="0.2">
      <c r="A28" s="123" t="s">
        <v>375</v>
      </c>
      <c r="B28" s="122">
        <v>9168</v>
      </c>
      <c r="C28" s="122">
        <v>8458</v>
      </c>
      <c r="D28" s="122">
        <v>2327</v>
      </c>
      <c r="E28" s="122">
        <v>4217</v>
      </c>
      <c r="F28" s="122">
        <v>270</v>
      </c>
      <c r="G28" s="122">
        <v>7058</v>
      </c>
      <c r="H28" s="122">
        <v>1470</v>
      </c>
      <c r="I28" s="122">
        <v>297</v>
      </c>
      <c r="J28" s="122">
        <v>874</v>
      </c>
      <c r="K28" s="122">
        <v>1567</v>
      </c>
      <c r="L28" s="85">
        <v>35706</v>
      </c>
      <c r="M28" s="85">
        <v>-1944</v>
      </c>
    </row>
    <row r="29" spans="1:13" x14ac:dyDescent="0.2">
      <c r="A29" s="123" t="s">
        <v>376</v>
      </c>
      <c r="B29" s="122">
        <v>8099</v>
      </c>
      <c r="C29" s="122">
        <v>11500</v>
      </c>
      <c r="D29" s="122">
        <v>4226</v>
      </c>
      <c r="E29" s="122">
        <v>6244</v>
      </c>
      <c r="F29" s="122">
        <v>609</v>
      </c>
      <c r="G29" s="122">
        <v>8146</v>
      </c>
      <c r="H29" s="122">
        <v>136</v>
      </c>
      <c r="I29" s="122">
        <v>234</v>
      </c>
      <c r="J29" s="122">
        <v>426</v>
      </c>
      <c r="K29" s="122">
        <v>1567</v>
      </c>
      <c r="L29" s="85">
        <v>41187</v>
      </c>
      <c r="M29" s="85">
        <v>3537</v>
      </c>
    </row>
    <row r="30" spans="1:13" x14ac:dyDescent="0.2">
      <c r="A30" s="123" t="s">
        <v>377</v>
      </c>
      <c r="B30" s="122">
        <v>9027</v>
      </c>
      <c r="C30" s="122">
        <v>13122</v>
      </c>
      <c r="D30" s="122">
        <v>4566</v>
      </c>
      <c r="E30" s="122">
        <v>3176</v>
      </c>
      <c r="F30" s="122">
        <v>0</v>
      </c>
      <c r="G30" s="122">
        <v>7182</v>
      </c>
      <c r="H30" s="122">
        <v>473</v>
      </c>
      <c r="I30" s="122">
        <v>171</v>
      </c>
      <c r="J30" s="122">
        <v>892</v>
      </c>
      <c r="K30" s="122">
        <v>1567</v>
      </c>
      <c r="L30" s="85">
        <v>40176</v>
      </c>
      <c r="M30" s="85">
        <v>2526</v>
      </c>
    </row>
    <row r="31" spans="1:13" x14ac:dyDescent="0.2">
      <c r="A31" s="123" t="s">
        <v>378</v>
      </c>
      <c r="B31" s="122">
        <v>9113</v>
      </c>
      <c r="C31" s="122">
        <v>13104</v>
      </c>
      <c r="D31" s="122">
        <v>3858</v>
      </c>
      <c r="E31" s="122">
        <v>2334</v>
      </c>
      <c r="F31" s="122">
        <v>0</v>
      </c>
      <c r="G31" s="122">
        <v>9116</v>
      </c>
      <c r="H31" s="122">
        <v>374</v>
      </c>
      <c r="I31" s="122">
        <v>171</v>
      </c>
      <c r="J31" s="122">
        <v>1265</v>
      </c>
      <c r="K31" s="122">
        <v>1567</v>
      </c>
      <c r="L31" s="85">
        <v>40902</v>
      </c>
      <c r="M31" s="85">
        <v>3252</v>
      </c>
    </row>
    <row r="32" spans="1:13" x14ac:dyDescent="0.2">
      <c r="A32" s="123" t="s">
        <v>379</v>
      </c>
      <c r="B32" s="122">
        <v>8714</v>
      </c>
      <c r="C32" s="122">
        <v>11225</v>
      </c>
      <c r="D32" s="122">
        <v>3734</v>
      </c>
      <c r="E32" s="122">
        <v>3518</v>
      </c>
      <c r="F32" s="122">
        <v>236</v>
      </c>
      <c r="G32" s="122">
        <v>7177</v>
      </c>
      <c r="H32" s="122">
        <v>836</v>
      </c>
      <c r="I32" s="122">
        <v>171</v>
      </c>
      <c r="J32" s="122">
        <v>643</v>
      </c>
      <c r="K32" s="122">
        <v>1567</v>
      </c>
      <c r="L32" s="85">
        <v>37821</v>
      </c>
      <c r="M32" s="85">
        <v>171</v>
      </c>
    </row>
    <row r="33" spans="1:13" x14ac:dyDescent="0.2">
      <c r="A33" s="123" t="s">
        <v>380</v>
      </c>
      <c r="B33" s="122">
        <v>9554</v>
      </c>
      <c r="C33" s="122">
        <v>12188</v>
      </c>
      <c r="D33" s="122">
        <v>4160</v>
      </c>
      <c r="E33" s="122">
        <v>4088</v>
      </c>
      <c r="F33" s="122">
        <v>265</v>
      </c>
      <c r="G33" s="122">
        <v>6744</v>
      </c>
      <c r="H33" s="122">
        <v>1239</v>
      </c>
      <c r="I33" s="122">
        <v>171</v>
      </c>
      <c r="J33" s="122">
        <v>461</v>
      </c>
      <c r="K33" s="122">
        <v>1567</v>
      </c>
      <c r="L33" s="85">
        <v>40437</v>
      </c>
      <c r="M33" s="85">
        <v>2787</v>
      </c>
    </row>
    <row r="34" spans="1:13" x14ac:dyDescent="0.2">
      <c r="A34" s="123" t="s">
        <v>381</v>
      </c>
      <c r="B34" s="122">
        <v>10000</v>
      </c>
      <c r="C34" s="122">
        <v>13599</v>
      </c>
      <c r="D34" s="122">
        <v>4289</v>
      </c>
      <c r="E34" s="122">
        <v>2522</v>
      </c>
      <c r="F34" s="122">
        <v>0</v>
      </c>
      <c r="G34" s="122">
        <v>6547</v>
      </c>
      <c r="H34" s="122">
        <v>18</v>
      </c>
      <c r="I34" s="122">
        <v>171</v>
      </c>
      <c r="J34" s="122">
        <v>728</v>
      </c>
      <c r="K34" s="122">
        <v>1567</v>
      </c>
      <c r="L34" s="85">
        <v>39441</v>
      </c>
      <c r="M34" s="85">
        <v>1791</v>
      </c>
    </row>
    <row r="35" spans="1:13" x14ac:dyDescent="0.2">
      <c r="A35" s="123" t="s">
        <v>382</v>
      </c>
      <c r="B35" s="122">
        <v>8812</v>
      </c>
      <c r="C35" s="122">
        <v>15126</v>
      </c>
      <c r="D35" s="122">
        <v>4250</v>
      </c>
      <c r="E35" s="122">
        <v>2131</v>
      </c>
      <c r="F35" s="122">
        <v>0</v>
      </c>
      <c r="G35" s="122">
        <v>8103</v>
      </c>
      <c r="H35" s="122">
        <v>100</v>
      </c>
      <c r="I35" s="122">
        <v>171</v>
      </c>
      <c r="J35" s="122">
        <v>1125</v>
      </c>
      <c r="K35" s="122">
        <v>1567</v>
      </c>
      <c r="L35" s="85">
        <v>41385</v>
      </c>
      <c r="M35" s="85">
        <v>3735</v>
      </c>
    </row>
    <row r="36" spans="1:13" x14ac:dyDescent="0.2">
      <c r="A36" s="123" t="s">
        <v>383</v>
      </c>
      <c r="B36" s="122">
        <v>9246</v>
      </c>
      <c r="C36" s="122">
        <v>14022</v>
      </c>
      <c r="D36" s="122">
        <v>4298</v>
      </c>
      <c r="E36" s="122">
        <v>2817</v>
      </c>
      <c r="F36" s="122">
        <v>0</v>
      </c>
      <c r="G36" s="122">
        <v>6536</v>
      </c>
      <c r="H36" s="122">
        <v>441</v>
      </c>
      <c r="I36" s="122">
        <v>171</v>
      </c>
      <c r="J36" s="122">
        <v>889</v>
      </c>
      <c r="K36" s="122">
        <v>1567</v>
      </c>
      <c r="L36" s="85">
        <v>39987</v>
      </c>
      <c r="M36" s="85">
        <v>2337</v>
      </c>
    </row>
    <row r="37" spans="1:13" x14ac:dyDescent="0.2">
      <c r="A37" s="123" t="s">
        <v>384</v>
      </c>
      <c r="B37" s="122">
        <v>8969</v>
      </c>
      <c r="C37" s="122">
        <v>13274</v>
      </c>
      <c r="D37" s="122">
        <v>4063</v>
      </c>
      <c r="E37" s="122">
        <v>2680</v>
      </c>
      <c r="F37" s="122">
        <v>0</v>
      </c>
      <c r="G37" s="122">
        <v>7061</v>
      </c>
      <c r="H37" s="122">
        <v>813</v>
      </c>
      <c r="I37" s="122">
        <v>171</v>
      </c>
      <c r="J37" s="122">
        <v>645</v>
      </c>
      <c r="K37" s="122">
        <v>1567</v>
      </c>
      <c r="L37" s="85">
        <v>39243</v>
      </c>
      <c r="M37" s="85">
        <v>1593</v>
      </c>
    </row>
    <row r="38" spans="1:13" ht="14.25" customHeight="1" x14ac:dyDescent="0.2">
      <c r="A38" s="18" t="s">
        <v>385</v>
      </c>
    </row>
    <row r="39" spans="1:13" x14ac:dyDescent="0.2">
      <c r="A39" s="123" t="s">
        <v>386</v>
      </c>
      <c r="B39" s="122">
        <v>7261</v>
      </c>
      <c r="C39" s="122">
        <v>11037</v>
      </c>
      <c r="D39" s="122">
        <v>4038</v>
      </c>
      <c r="E39" s="122">
        <v>3241</v>
      </c>
      <c r="F39" s="122">
        <v>0</v>
      </c>
      <c r="G39" s="122">
        <v>10442</v>
      </c>
      <c r="H39" s="122">
        <v>0</v>
      </c>
      <c r="I39" s="122">
        <v>75</v>
      </c>
      <c r="J39" s="122">
        <v>-253</v>
      </c>
      <c r="K39" s="122">
        <v>1069</v>
      </c>
      <c r="L39" s="85">
        <v>36910</v>
      </c>
      <c r="M39" s="85">
        <v>-740</v>
      </c>
    </row>
    <row r="40" spans="1:13" x14ac:dyDescent="0.2">
      <c r="A40" s="123" t="s">
        <v>387</v>
      </c>
      <c r="B40" s="122">
        <v>6519</v>
      </c>
      <c r="C40" s="122">
        <v>10003</v>
      </c>
      <c r="D40" s="122">
        <v>4702</v>
      </c>
      <c r="E40" s="122">
        <v>3516</v>
      </c>
      <c r="F40" s="122">
        <v>0</v>
      </c>
      <c r="G40" s="122">
        <v>12633</v>
      </c>
      <c r="H40" s="122">
        <v>249</v>
      </c>
      <c r="I40" s="122">
        <v>228</v>
      </c>
      <c r="J40" s="122">
        <v>-389</v>
      </c>
      <c r="K40" s="122">
        <v>1069</v>
      </c>
      <c r="L40" s="85">
        <v>38530</v>
      </c>
      <c r="M40" s="85">
        <v>880</v>
      </c>
    </row>
    <row r="41" spans="1:13" x14ac:dyDescent="0.2">
      <c r="A41" s="123" t="s">
        <v>388</v>
      </c>
      <c r="B41" s="122">
        <v>8476</v>
      </c>
      <c r="C41" s="122">
        <v>13237</v>
      </c>
      <c r="D41" s="122">
        <v>4427</v>
      </c>
      <c r="E41" s="122">
        <v>2861</v>
      </c>
      <c r="F41" s="122">
        <v>0</v>
      </c>
      <c r="G41" s="122">
        <v>6354</v>
      </c>
      <c r="H41" s="122">
        <v>0</v>
      </c>
      <c r="I41" s="122">
        <v>75</v>
      </c>
      <c r="J41" s="122">
        <v>36</v>
      </c>
      <c r="K41" s="122">
        <v>1069</v>
      </c>
      <c r="L41" s="85">
        <v>36535</v>
      </c>
      <c r="M41" s="85">
        <v>-1115</v>
      </c>
    </row>
    <row r="42" spans="1:13" x14ac:dyDescent="0.2">
      <c r="A42" s="123" t="s">
        <v>389</v>
      </c>
      <c r="B42" s="122">
        <v>10519</v>
      </c>
      <c r="C42" s="122">
        <v>15446</v>
      </c>
      <c r="D42" s="122">
        <v>3884</v>
      </c>
      <c r="E42" s="122">
        <v>2353</v>
      </c>
      <c r="F42" s="122">
        <v>0</v>
      </c>
      <c r="G42" s="122">
        <v>5579</v>
      </c>
      <c r="H42" s="122">
        <v>943</v>
      </c>
      <c r="I42" s="122">
        <v>75</v>
      </c>
      <c r="J42" s="122">
        <v>154</v>
      </c>
      <c r="K42" s="122">
        <v>1069</v>
      </c>
      <c r="L42" s="85">
        <v>40022</v>
      </c>
      <c r="M42" s="85">
        <v>2372</v>
      </c>
    </row>
    <row r="43" spans="1:13" x14ac:dyDescent="0.2">
      <c r="A43" s="123" t="s">
        <v>390</v>
      </c>
      <c r="B43" s="122">
        <v>6479</v>
      </c>
      <c r="C43" s="122">
        <v>10192</v>
      </c>
      <c r="D43" s="122">
        <v>4348</v>
      </c>
      <c r="E43" s="122">
        <v>4141</v>
      </c>
      <c r="F43" s="122">
        <v>31</v>
      </c>
      <c r="G43" s="122">
        <v>12602</v>
      </c>
      <c r="H43" s="122">
        <v>115</v>
      </c>
      <c r="I43" s="122">
        <v>98</v>
      </c>
      <c r="J43" s="122">
        <v>-389</v>
      </c>
      <c r="K43" s="122">
        <v>1069</v>
      </c>
      <c r="L43" s="85">
        <v>38686</v>
      </c>
      <c r="M43" s="85">
        <v>1036</v>
      </c>
    </row>
    <row r="44" spans="1:13" x14ac:dyDescent="0.2">
      <c r="A44" s="123" t="s">
        <v>385</v>
      </c>
      <c r="B44" s="122">
        <v>7674</v>
      </c>
      <c r="C44" s="122">
        <v>9819</v>
      </c>
      <c r="D44" s="122">
        <v>3277</v>
      </c>
      <c r="E44" s="122">
        <v>4210</v>
      </c>
      <c r="F44" s="122">
        <v>94</v>
      </c>
      <c r="G44" s="122">
        <v>8115</v>
      </c>
      <c r="H44" s="122">
        <v>286</v>
      </c>
      <c r="I44" s="122">
        <v>139</v>
      </c>
      <c r="J44" s="122">
        <v>-67</v>
      </c>
      <c r="K44" s="122">
        <v>1069</v>
      </c>
      <c r="L44" s="85">
        <v>34616</v>
      </c>
      <c r="M44" s="85">
        <v>-3034</v>
      </c>
    </row>
    <row r="45" spans="1:13" x14ac:dyDescent="0.2">
      <c r="A45" s="123" t="s">
        <v>391</v>
      </c>
      <c r="B45" s="122">
        <v>7224</v>
      </c>
      <c r="C45" s="122">
        <v>10228</v>
      </c>
      <c r="D45" s="122">
        <v>4103</v>
      </c>
      <c r="E45" s="122">
        <v>3437</v>
      </c>
      <c r="F45" s="122">
        <v>0</v>
      </c>
      <c r="G45" s="122">
        <v>12300</v>
      </c>
      <c r="H45" s="122">
        <v>0</v>
      </c>
      <c r="I45" s="122">
        <v>98</v>
      </c>
      <c r="J45" s="122">
        <v>-389</v>
      </c>
      <c r="K45" s="122">
        <v>1069</v>
      </c>
      <c r="L45" s="85">
        <v>38070</v>
      </c>
      <c r="M45" s="85">
        <v>420</v>
      </c>
    </row>
    <row r="46" spans="1:13" x14ac:dyDescent="0.2">
      <c r="A46" s="123" t="s">
        <v>392</v>
      </c>
      <c r="B46" s="122">
        <v>6394</v>
      </c>
      <c r="C46" s="122">
        <v>9713</v>
      </c>
      <c r="D46" s="122">
        <v>4263</v>
      </c>
      <c r="E46" s="122">
        <v>2606</v>
      </c>
      <c r="F46" s="122">
        <v>0</v>
      </c>
      <c r="G46" s="122">
        <v>12903</v>
      </c>
      <c r="H46" s="122">
        <v>142</v>
      </c>
      <c r="I46" s="122">
        <v>75</v>
      </c>
      <c r="J46" s="122">
        <v>-389</v>
      </c>
      <c r="K46" s="122">
        <v>1069</v>
      </c>
      <c r="L46" s="85">
        <v>36776</v>
      </c>
      <c r="M46" s="85">
        <v>-874</v>
      </c>
    </row>
    <row r="47" spans="1:13" ht="14.25" customHeight="1" x14ac:dyDescent="0.2">
      <c r="A47" s="18" t="s">
        <v>393</v>
      </c>
    </row>
    <row r="48" spans="1:13" x14ac:dyDescent="0.2">
      <c r="A48" s="123" t="s">
        <v>394</v>
      </c>
      <c r="B48" s="122">
        <v>7922</v>
      </c>
      <c r="C48" s="122">
        <v>10951</v>
      </c>
      <c r="D48" s="122">
        <v>4070</v>
      </c>
      <c r="E48" s="122">
        <v>5628</v>
      </c>
      <c r="F48" s="122">
        <v>282</v>
      </c>
      <c r="G48" s="122">
        <v>10214</v>
      </c>
      <c r="H48" s="122">
        <v>61</v>
      </c>
      <c r="I48" s="122">
        <v>83</v>
      </c>
      <c r="J48" s="122">
        <v>-389</v>
      </c>
      <c r="K48" s="122">
        <v>880</v>
      </c>
      <c r="L48" s="85">
        <v>39702</v>
      </c>
      <c r="M48" s="85">
        <v>2052</v>
      </c>
    </row>
    <row r="49" spans="1:13" x14ac:dyDescent="0.2">
      <c r="A49" s="123" t="s">
        <v>395</v>
      </c>
      <c r="B49" s="122">
        <v>6409</v>
      </c>
      <c r="C49" s="122">
        <v>10957</v>
      </c>
      <c r="D49" s="122">
        <v>4760</v>
      </c>
      <c r="E49" s="122">
        <v>3961</v>
      </c>
      <c r="F49" s="122">
        <v>252</v>
      </c>
      <c r="G49" s="122">
        <v>12795</v>
      </c>
      <c r="H49" s="122">
        <v>41</v>
      </c>
      <c r="I49" s="122">
        <v>19</v>
      </c>
      <c r="J49" s="122">
        <v>-389</v>
      </c>
      <c r="K49" s="122">
        <v>605</v>
      </c>
      <c r="L49" s="85">
        <v>39410</v>
      </c>
      <c r="M49" s="85">
        <v>1760</v>
      </c>
    </row>
    <row r="50" spans="1:13" x14ac:dyDescent="0.2">
      <c r="A50" s="123" t="s">
        <v>396</v>
      </c>
      <c r="B50" s="122">
        <v>7811</v>
      </c>
      <c r="C50" s="122">
        <v>11619</v>
      </c>
      <c r="D50" s="122">
        <v>3539</v>
      </c>
      <c r="E50" s="122">
        <v>3086</v>
      </c>
      <c r="F50" s="122">
        <v>0</v>
      </c>
      <c r="G50" s="122">
        <v>10140</v>
      </c>
      <c r="H50" s="122">
        <v>91</v>
      </c>
      <c r="I50" s="122">
        <v>-3</v>
      </c>
      <c r="J50" s="122">
        <v>-389</v>
      </c>
      <c r="K50" s="122">
        <v>1120</v>
      </c>
      <c r="L50" s="85">
        <v>37014</v>
      </c>
      <c r="M50" s="85">
        <v>-636</v>
      </c>
    </row>
    <row r="51" spans="1:13" x14ac:dyDescent="0.2">
      <c r="A51" s="123" t="s">
        <v>397</v>
      </c>
      <c r="B51" s="122">
        <v>7193</v>
      </c>
      <c r="C51" s="122">
        <v>11032</v>
      </c>
      <c r="D51" s="122">
        <v>4220</v>
      </c>
      <c r="E51" s="122">
        <v>4777</v>
      </c>
      <c r="F51" s="122">
        <v>220</v>
      </c>
      <c r="G51" s="122">
        <v>12448</v>
      </c>
      <c r="H51" s="122">
        <v>11</v>
      </c>
      <c r="I51" s="122">
        <v>19</v>
      </c>
      <c r="J51" s="122">
        <v>-389</v>
      </c>
      <c r="K51" s="122">
        <v>596</v>
      </c>
      <c r="L51" s="85">
        <v>40127</v>
      </c>
      <c r="M51" s="85">
        <v>2477</v>
      </c>
    </row>
    <row r="52" spans="1:13" x14ac:dyDescent="0.2">
      <c r="A52" s="123" t="s">
        <v>398</v>
      </c>
      <c r="B52" s="122">
        <v>7278</v>
      </c>
      <c r="C52" s="122">
        <v>10653</v>
      </c>
      <c r="D52" s="122">
        <v>3805</v>
      </c>
      <c r="E52" s="122">
        <v>3724</v>
      </c>
      <c r="F52" s="122">
        <v>52</v>
      </c>
      <c r="G52" s="122">
        <v>12049</v>
      </c>
      <c r="H52" s="122">
        <v>7</v>
      </c>
      <c r="I52" s="122">
        <v>-3</v>
      </c>
      <c r="J52" s="122">
        <v>-389</v>
      </c>
      <c r="K52" s="122">
        <v>1123</v>
      </c>
      <c r="L52" s="85">
        <v>38299</v>
      </c>
      <c r="M52" s="85">
        <v>649</v>
      </c>
    </row>
    <row r="53" spans="1:13" x14ac:dyDescent="0.2">
      <c r="A53" s="123" t="s">
        <v>399</v>
      </c>
      <c r="B53" s="122">
        <v>6391</v>
      </c>
      <c r="C53" s="122">
        <v>8679</v>
      </c>
      <c r="D53" s="122">
        <v>3486</v>
      </c>
      <c r="E53" s="122">
        <v>3401</v>
      </c>
      <c r="F53" s="122">
        <v>0</v>
      </c>
      <c r="G53" s="122">
        <v>13616</v>
      </c>
      <c r="H53" s="122">
        <v>27</v>
      </c>
      <c r="I53" s="122">
        <v>-3</v>
      </c>
      <c r="J53" s="122">
        <v>-389</v>
      </c>
      <c r="K53" s="122">
        <v>208</v>
      </c>
      <c r="L53" s="85">
        <v>35416</v>
      </c>
      <c r="M53" s="85">
        <v>-2234</v>
      </c>
    </row>
    <row r="54" spans="1:13" x14ac:dyDescent="0.2">
      <c r="A54" s="123" t="s">
        <v>400</v>
      </c>
      <c r="B54" s="122">
        <v>7327</v>
      </c>
      <c r="C54" s="122">
        <v>11925</v>
      </c>
      <c r="D54" s="122">
        <v>4148</v>
      </c>
      <c r="E54" s="122">
        <v>3364</v>
      </c>
      <c r="F54" s="122">
        <v>0</v>
      </c>
      <c r="G54" s="122">
        <v>10141</v>
      </c>
      <c r="H54" s="122">
        <v>21</v>
      </c>
      <c r="I54" s="122">
        <v>19</v>
      </c>
      <c r="J54" s="122">
        <v>-305</v>
      </c>
      <c r="K54" s="122">
        <v>844</v>
      </c>
      <c r="L54" s="85">
        <v>37484</v>
      </c>
      <c r="M54" s="85">
        <v>-166</v>
      </c>
    </row>
    <row r="55" spans="1:13" x14ac:dyDescent="0.2">
      <c r="A55" s="123" t="s">
        <v>401</v>
      </c>
      <c r="B55" s="122">
        <v>7350</v>
      </c>
      <c r="C55" s="122">
        <v>11182</v>
      </c>
      <c r="D55" s="122">
        <v>4266</v>
      </c>
      <c r="E55" s="122">
        <v>2506</v>
      </c>
      <c r="F55" s="122">
        <v>0</v>
      </c>
      <c r="G55" s="122">
        <v>9326</v>
      </c>
      <c r="H55" s="122">
        <v>768</v>
      </c>
      <c r="I55" s="122">
        <v>-3</v>
      </c>
      <c r="J55" s="122">
        <v>-126</v>
      </c>
      <c r="K55" s="122">
        <v>718</v>
      </c>
      <c r="L55" s="85">
        <v>35987</v>
      </c>
      <c r="M55" s="85">
        <v>-1663</v>
      </c>
    </row>
    <row r="56" spans="1:13" x14ac:dyDescent="0.2">
      <c r="A56" s="123" t="s">
        <v>402</v>
      </c>
      <c r="B56" s="122">
        <v>6179</v>
      </c>
      <c r="C56" s="122">
        <v>11157</v>
      </c>
      <c r="D56" s="122">
        <v>4366</v>
      </c>
      <c r="E56" s="122">
        <v>3640</v>
      </c>
      <c r="F56" s="122">
        <v>0</v>
      </c>
      <c r="G56" s="122">
        <v>12575</v>
      </c>
      <c r="H56" s="122">
        <v>236</v>
      </c>
      <c r="I56" s="122">
        <v>19</v>
      </c>
      <c r="J56" s="122">
        <v>-389</v>
      </c>
      <c r="K56" s="122">
        <v>976</v>
      </c>
      <c r="L56" s="85">
        <v>38759</v>
      </c>
      <c r="M56" s="85">
        <v>1109</v>
      </c>
    </row>
    <row r="57" spans="1:13" ht="14.25" customHeight="1" x14ac:dyDescent="0.2">
      <c r="A57" s="18" t="s">
        <v>403</v>
      </c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85"/>
      <c r="M57" s="85"/>
    </row>
    <row r="58" spans="1:13" x14ac:dyDescent="0.2">
      <c r="A58" s="123" t="s">
        <v>404</v>
      </c>
      <c r="B58" s="122">
        <v>7198</v>
      </c>
      <c r="C58" s="122">
        <v>9209</v>
      </c>
      <c r="D58" s="122">
        <v>4649</v>
      </c>
      <c r="E58" s="122">
        <v>3183</v>
      </c>
      <c r="F58" s="122">
        <v>0</v>
      </c>
      <c r="G58" s="122">
        <v>11958</v>
      </c>
      <c r="H58" s="122">
        <v>294</v>
      </c>
      <c r="I58" s="122">
        <v>683</v>
      </c>
      <c r="J58" s="122">
        <v>-389</v>
      </c>
      <c r="K58" s="122">
        <v>799</v>
      </c>
      <c r="L58" s="85">
        <v>37584</v>
      </c>
      <c r="M58" s="85">
        <v>-66</v>
      </c>
    </row>
    <row r="59" spans="1:13" x14ac:dyDescent="0.2">
      <c r="A59" s="123" t="s">
        <v>405</v>
      </c>
      <c r="B59" s="122">
        <v>6863</v>
      </c>
      <c r="C59" s="122">
        <v>10051</v>
      </c>
      <c r="D59" s="122">
        <v>3900</v>
      </c>
      <c r="E59" s="122">
        <v>4148</v>
      </c>
      <c r="F59" s="122">
        <v>0</v>
      </c>
      <c r="G59" s="122">
        <v>12491</v>
      </c>
      <c r="H59" s="122">
        <v>116</v>
      </c>
      <c r="I59" s="122">
        <v>-51</v>
      </c>
      <c r="J59" s="122">
        <v>-389</v>
      </c>
      <c r="K59" s="122">
        <v>799</v>
      </c>
      <c r="L59" s="85">
        <v>37928</v>
      </c>
      <c r="M59" s="85">
        <v>278</v>
      </c>
    </row>
    <row r="60" spans="1:13" x14ac:dyDescent="0.2">
      <c r="A60" s="123" t="s">
        <v>406</v>
      </c>
      <c r="B60" s="122">
        <v>6518</v>
      </c>
      <c r="C60" s="122">
        <v>11456</v>
      </c>
      <c r="D60" s="122">
        <v>4271</v>
      </c>
      <c r="E60" s="122">
        <v>3216</v>
      </c>
      <c r="F60" s="122">
        <v>0</v>
      </c>
      <c r="G60" s="122">
        <v>12778</v>
      </c>
      <c r="H60" s="122">
        <v>72</v>
      </c>
      <c r="I60" s="122">
        <v>683</v>
      </c>
      <c r="J60" s="122">
        <v>-389</v>
      </c>
      <c r="K60" s="122">
        <v>799</v>
      </c>
      <c r="L60" s="85">
        <v>39404</v>
      </c>
      <c r="M60" s="85">
        <v>1754</v>
      </c>
    </row>
    <row r="61" spans="1:13" x14ac:dyDescent="0.2">
      <c r="A61" s="123" t="s">
        <v>407</v>
      </c>
      <c r="B61" s="122">
        <v>7686</v>
      </c>
      <c r="C61" s="122">
        <v>10091</v>
      </c>
      <c r="D61" s="122">
        <v>3548</v>
      </c>
      <c r="E61" s="122">
        <v>4370</v>
      </c>
      <c r="F61" s="122">
        <v>178</v>
      </c>
      <c r="G61" s="122">
        <v>9283</v>
      </c>
      <c r="H61" s="122">
        <v>0</v>
      </c>
      <c r="I61" s="122">
        <v>13</v>
      </c>
      <c r="J61" s="122">
        <v>-232</v>
      </c>
      <c r="K61" s="122">
        <v>799</v>
      </c>
      <c r="L61" s="85">
        <v>35736</v>
      </c>
      <c r="M61" s="85">
        <v>-1914</v>
      </c>
    </row>
    <row r="62" spans="1:13" x14ac:dyDescent="0.2">
      <c r="A62" s="123" t="s">
        <v>408</v>
      </c>
      <c r="B62" s="122">
        <v>7192</v>
      </c>
      <c r="C62" s="122">
        <v>10609</v>
      </c>
      <c r="D62" s="122">
        <v>4071</v>
      </c>
      <c r="E62" s="122">
        <v>3799</v>
      </c>
      <c r="F62" s="122">
        <v>0</v>
      </c>
      <c r="G62" s="122">
        <v>11345</v>
      </c>
      <c r="H62" s="122">
        <v>20</v>
      </c>
      <c r="I62" s="122">
        <v>-28</v>
      </c>
      <c r="J62" s="122">
        <v>-389</v>
      </c>
      <c r="K62" s="122">
        <v>799</v>
      </c>
      <c r="L62" s="85">
        <v>37418</v>
      </c>
      <c r="M62" s="85">
        <v>-232</v>
      </c>
    </row>
    <row r="63" spans="1:13" x14ac:dyDescent="0.2">
      <c r="A63" s="123" t="s">
        <v>409</v>
      </c>
      <c r="B63" s="122">
        <v>6801</v>
      </c>
      <c r="C63" s="122">
        <v>10629</v>
      </c>
      <c r="D63" s="122">
        <v>3817</v>
      </c>
      <c r="E63" s="122">
        <v>3741</v>
      </c>
      <c r="F63" s="122">
        <v>0</v>
      </c>
      <c r="G63" s="122">
        <v>11542</v>
      </c>
      <c r="H63" s="122">
        <v>27</v>
      </c>
      <c r="I63" s="122">
        <v>-51</v>
      </c>
      <c r="J63" s="122">
        <v>-389</v>
      </c>
      <c r="K63" s="122">
        <v>799</v>
      </c>
      <c r="L63" s="85">
        <v>36916</v>
      </c>
      <c r="M63" s="85">
        <v>-734</v>
      </c>
    </row>
    <row r="64" spans="1:13" x14ac:dyDescent="0.2">
      <c r="A64" s="123" t="s">
        <v>410</v>
      </c>
      <c r="B64" s="122">
        <v>7911</v>
      </c>
      <c r="C64" s="122">
        <v>10509</v>
      </c>
      <c r="D64" s="122">
        <v>3944</v>
      </c>
      <c r="E64" s="122">
        <v>5395</v>
      </c>
      <c r="F64" s="122">
        <v>215</v>
      </c>
      <c r="G64" s="122">
        <v>9923</v>
      </c>
      <c r="H64" s="122">
        <v>7</v>
      </c>
      <c r="I64" s="122">
        <v>13</v>
      </c>
      <c r="J64" s="122">
        <v>-389</v>
      </c>
      <c r="K64" s="122">
        <v>799</v>
      </c>
      <c r="L64" s="85">
        <v>38327</v>
      </c>
      <c r="M64" s="85">
        <v>677</v>
      </c>
    </row>
    <row r="65" spans="1:13" x14ac:dyDescent="0.2">
      <c r="A65" s="123" t="s">
        <v>411</v>
      </c>
      <c r="B65" s="122">
        <v>7790</v>
      </c>
      <c r="C65" s="122">
        <v>10852</v>
      </c>
      <c r="D65" s="122">
        <v>4234</v>
      </c>
      <c r="E65" s="122">
        <v>2799</v>
      </c>
      <c r="F65" s="122">
        <v>0</v>
      </c>
      <c r="G65" s="122">
        <v>10870</v>
      </c>
      <c r="H65" s="122">
        <v>202</v>
      </c>
      <c r="I65" s="122">
        <v>-51</v>
      </c>
      <c r="J65" s="122">
        <v>-389</v>
      </c>
      <c r="K65" s="122">
        <v>799</v>
      </c>
      <c r="L65" s="85">
        <v>37106</v>
      </c>
      <c r="M65" s="85">
        <v>-544</v>
      </c>
    </row>
    <row r="66" spans="1:13" x14ac:dyDescent="0.2">
      <c r="A66" s="123" t="s">
        <v>412</v>
      </c>
      <c r="B66" s="122">
        <v>5356</v>
      </c>
      <c r="C66" s="122">
        <v>8416</v>
      </c>
      <c r="D66" s="122">
        <v>4162</v>
      </c>
      <c r="E66" s="122">
        <v>3002</v>
      </c>
      <c r="F66" s="122">
        <v>0</v>
      </c>
      <c r="G66" s="122">
        <v>16589</v>
      </c>
      <c r="H66" s="122">
        <v>287</v>
      </c>
      <c r="I66" s="122">
        <v>489</v>
      </c>
      <c r="J66" s="122">
        <v>-389</v>
      </c>
      <c r="K66" s="122">
        <v>799</v>
      </c>
      <c r="L66" s="85">
        <v>38711</v>
      </c>
      <c r="M66" s="85">
        <v>1061</v>
      </c>
    </row>
    <row r="67" spans="1:13" x14ac:dyDescent="0.2">
      <c r="A67" s="123" t="s">
        <v>413</v>
      </c>
      <c r="B67" s="122">
        <v>5090</v>
      </c>
      <c r="C67" s="122">
        <v>9146</v>
      </c>
      <c r="D67" s="122">
        <v>4165</v>
      </c>
      <c r="E67" s="122">
        <v>2545</v>
      </c>
      <c r="F67" s="122">
        <v>0</v>
      </c>
      <c r="G67" s="122">
        <v>14736</v>
      </c>
      <c r="H67" s="122">
        <v>389</v>
      </c>
      <c r="I67" s="122">
        <v>660</v>
      </c>
      <c r="J67" s="122">
        <v>-389</v>
      </c>
      <c r="K67" s="122">
        <v>799</v>
      </c>
      <c r="L67" s="85">
        <v>37141</v>
      </c>
      <c r="M67" s="85">
        <v>-509</v>
      </c>
    </row>
    <row r="68" spans="1:13" x14ac:dyDescent="0.2">
      <c r="A68" s="123" t="s">
        <v>414</v>
      </c>
      <c r="B68" s="122">
        <v>6214</v>
      </c>
      <c r="C68" s="122">
        <v>11097</v>
      </c>
      <c r="D68" s="122">
        <v>4253</v>
      </c>
      <c r="E68" s="122">
        <v>2781</v>
      </c>
      <c r="F68" s="122">
        <v>9</v>
      </c>
      <c r="G68" s="122">
        <v>14354</v>
      </c>
      <c r="H68" s="122">
        <v>419</v>
      </c>
      <c r="I68" s="122">
        <v>1622</v>
      </c>
      <c r="J68" s="122">
        <v>-389</v>
      </c>
      <c r="K68" s="122">
        <v>799</v>
      </c>
      <c r="L68" s="85">
        <v>41159</v>
      </c>
      <c r="M68" s="85">
        <v>3509</v>
      </c>
    </row>
    <row r="69" spans="1:13" x14ac:dyDescent="0.2">
      <c r="A69" s="123" t="s">
        <v>415</v>
      </c>
      <c r="B69" s="122">
        <v>5936</v>
      </c>
      <c r="C69" s="122">
        <v>10652</v>
      </c>
      <c r="D69" s="122">
        <v>4781</v>
      </c>
      <c r="E69" s="122">
        <v>3441</v>
      </c>
      <c r="F69" s="122">
        <v>0</v>
      </c>
      <c r="G69" s="122">
        <v>12446</v>
      </c>
      <c r="H69" s="122">
        <v>124</v>
      </c>
      <c r="I69" s="122">
        <v>-28</v>
      </c>
      <c r="J69" s="122">
        <v>-389</v>
      </c>
      <c r="K69" s="122">
        <v>799</v>
      </c>
      <c r="L69" s="85">
        <v>37762</v>
      </c>
      <c r="M69" s="85">
        <v>112</v>
      </c>
    </row>
    <row r="70" spans="1:13" x14ac:dyDescent="0.2">
      <c r="A70" s="123" t="s">
        <v>416</v>
      </c>
      <c r="B70" s="122">
        <v>5918</v>
      </c>
      <c r="C70" s="122">
        <v>10227</v>
      </c>
      <c r="D70" s="122">
        <v>4552</v>
      </c>
      <c r="E70" s="122">
        <v>3380</v>
      </c>
      <c r="F70" s="122">
        <v>0</v>
      </c>
      <c r="G70" s="122">
        <v>13650</v>
      </c>
      <c r="H70" s="122">
        <v>439</v>
      </c>
      <c r="I70" s="122">
        <v>660</v>
      </c>
      <c r="J70" s="122">
        <v>-389</v>
      </c>
      <c r="K70" s="122">
        <v>799</v>
      </c>
      <c r="L70" s="85">
        <v>39236</v>
      </c>
      <c r="M70" s="85">
        <v>1586</v>
      </c>
    </row>
    <row r="71" spans="1:13" ht="14.25" customHeight="1" x14ac:dyDescent="0.2">
      <c r="A71" s="18" t="s">
        <v>417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85"/>
      <c r="M71" s="85"/>
    </row>
    <row r="72" spans="1:13" x14ac:dyDescent="0.2">
      <c r="A72" s="123" t="s">
        <v>418</v>
      </c>
      <c r="B72" s="122">
        <v>6833</v>
      </c>
      <c r="C72" s="122">
        <v>10136</v>
      </c>
      <c r="D72" s="122">
        <v>4518</v>
      </c>
      <c r="E72" s="122">
        <v>2859</v>
      </c>
      <c r="F72" s="122">
        <v>44</v>
      </c>
      <c r="G72" s="122">
        <v>11304</v>
      </c>
      <c r="H72" s="122">
        <v>194</v>
      </c>
      <c r="I72" s="122">
        <v>675</v>
      </c>
      <c r="J72" s="122">
        <v>-389</v>
      </c>
      <c r="K72" s="122">
        <v>639</v>
      </c>
      <c r="L72" s="85">
        <v>36813</v>
      </c>
      <c r="M72" s="85">
        <v>-837</v>
      </c>
    </row>
    <row r="73" spans="1:13" x14ac:dyDescent="0.2">
      <c r="A73" s="123" t="s">
        <v>419</v>
      </c>
      <c r="B73" s="122">
        <v>6388</v>
      </c>
      <c r="C73" s="122">
        <v>10077</v>
      </c>
      <c r="D73" s="122">
        <v>3438</v>
      </c>
      <c r="E73" s="122">
        <v>3015</v>
      </c>
      <c r="F73" s="122">
        <v>0</v>
      </c>
      <c r="G73" s="122">
        <v>13575</v>
      </c>
      <c r="H73" s="122">
        <v>42</v>
      </c>
      <c r="I73" s="122">
        <v>-11</v>
      </c>
      <c r="J73" s="122">
        <v>-389</v>
      </c>
      <c r="K73" s="122">
        <v>639</v>
      </c>
      <c r="L73" s="85">
        <v>36774</v>
      </c>
      <c r="M73" s="85">
        <v>-876</v>
      </c>
    </row>
    <row r="74" spans="1:13" x14ac:dyDescent="0.2">
      <c r="A74" s="123" t="s">
        <v>420</v>
      </c>
      <c r="B74" s="122">
        <v>7179</v>
      </c>
      <c r="C74" s="122">
        <v>11771</v>
      </c>
      <c r="D74" s="122">
        <v>4583</v>
      </c>
      <c r="E74" s="122">
        <v>3350</v>
      </c>
      <c r="F74" s="122">
        <v>199</v>
      </c>
      <c r="G74" s="122">
        <v>10452</v>
      </c>
      <c r="H74" s="122">
        <v>48</v>
      </c>
      <c r="I74" s="122">
        <v>-11</v>
      </c>
      <c r="J74" s="122">
        <v>-389</v>
      </c>
      <c r="K74" s="122">
        <v>639</v>
      </c>
      <c r="L74" s="85">
        <v>37821</v>
      </c>
      <c r="M74" s="85">
        <v>171</v>
      </c>
    </row>
    <row r="75" spans="1:13" x14ac:dyDescent="0.2">
      <c r="A75" s="123" t="s">
        <v>421</v>
      </c>
      <c r="B75" s="122">
        <v>7009</v>
      </c>
      <c r="C75" s="122">
        <v>12127</v>
      </c>
      <c r="D75" s="122">
        <v>4721</v>
      </c>
      <c r="E75" s="122">
        <v>3148</v>
      </c>
      <c r="F75" s="122">
        <v>313</v>
      </c>
      <c r="G75" s="122">
        <v>9806</v>
      </c>
      <c r="H75" s="122">
        <v>87</v>
      </c>
      <c r="I75" s="122">
        <v>-11</v>
      </c>
      <c r="J75" s="122">
        <v>-389</v>
      </c>
      <c r="K75" s="122">
        <v>639</v>
      </c>
      <c r="L75" s="85">
        <v>37450</v>
      </c>
      <c r="M75" s="85">
        <v>-200</v>
      </c>
    </row>
    <row r="76" spans="1:13" x14ac:dyDescent="0.2">
      <c r="A76" s="123" t="s">
        <v>422</v>
      </c>
      <c r="B76" s="122">
        <v>10814</v>
      </c>
      <c r="C76" s="122">
        <v>14008</v>
      </c>
      <c r="D76" s="122">
        <v>4221</v>
      </c>
      <c r="E76" s="122">
        <v>2123</v>
      </c>
      <c r="F76" s="122">
        <v>0</v>
      </c>
      <c r="G76" s="122">
        <v>6688</v>
      </c>
      <c r="H76" s="122">
        <v>103</v>
      </c>
      <c r="I76" s="122">
        <v>-59</v>
      </c>
      <c r="J76" s="122">
        <v>-389</v>
      </c>
      <c r="K76" s="122">
        <v>639</v>
      </c>
      <c r="L76" s="85">
        <v>38148</v>
      </c>
      <c r="M76" s="85">
        <v>498</v>
      </c>
    </row>
    <row r="77" spans="1:13" x14ac:dyDescent="0.2">
      <c r="A77" s="123" t="s">
        <v>423</v>
      </c>
      <c r="B77" s="122">
        <v>7975</v>
      </c>
      <c r="C77" s="122">
        <v>10313</v>
      </c>
      <c r="D77" s="122">
        <v>3690</v>
      </c>
      <c r="E77" s="122">
        <v>3722</v>
      </c>
      <c r="F77" s="122">
        <v>141</v>
      </c>
      <c r="G77" s="122">
        <v>9960</v>
      </c>
      <c r="H77" s="122">
        <v>5</v>
      </c>
      <c r="I77" s="122">
        <v>5</v>
      </c>
      <c r="J77" s="122">
        <v>-389</v>
      </c>
      <c r="K77" s="122">
        <v>639</v>
      </c>
      <c r="L77" s="85">
        <v>36061</v>
      </c>
      <c r="M77" s="85">
        <v>-1589</v>
      </c>
    </row>
    <row r="78" spans="1:13" x14ac:dyDescent="0.2">
      <c r="A78" s="123" t="s">
        <v>424</v>
      </c>
      <c r="B78" s="122">
        <v>8084</v>
      </c>
      <c r="C78" s="122">
        <v>11576</v>
      </c>
      <c r="D78" s="122">
        <v>4276</v>
      </c>
      <c r="E78" s="122">
        <v>2842</v>
      </c>
      <c r="F78" s="122">
        <v>0</v>
      </c>
      <c r="G78" s="122">
        <v>10425</v>
      </c>
      <c r="H78" s="122">
        <v>47</v>
      </c>
      <c r="I78" s="122">
        <v>504</v>
      </c>
      <c r="J78" s="122">
        <v>-389</v>
      </c>
      <c r="K78" s="122">
        <v>639</v>
      </c>
      <c r="L78" s="85">
        <v>38004</v>
      </c>
      <c r="M78" s="85">
        <v>354</v>
      </c>
    </row>
    <row r="79" spans="1:13" x14ac:dyDescent="0.2">
      <c r="A79" s="123" t="s">
        <v>425</v>
      </c>
      <c r="B79" s="122">
        <v>7451</v>
      </c>
      <c r="C79" s="122">
        <v>11134</v>
      </c>
      <c r="D79" s="122">
        <v>4178</v>
      </c>
      <c r="E79" s="122">
        <v>3908</v>
      </c>
      <c r="F79" s="122">
        <v>141</v>
      </c>
      <c r="G79" s="122">
        <v>11965</v>
      </c>
      <c r="H79" s="122">
        <v>33</v>
      </c>
      <c r="I79" s="122">
        <v>-11</v>
      </c>
      <c r="J79" s="122">
        <v>-389</v>
      </c>
      <c r="K79" s="122">
        <v>639</v>
      </c>
      <c r="L79" s="85">
        <v>39049</v>
      </c>
      <c r="M79" s="85">
        <v>1399</v>
      </c>
    </row>
    <row r="80" spans="1:13" x14ac:dyDescent="0.2">
      <c r="A80" s="123" t="s">
        <v>426</v>
      </c>
      <c r="B80" s="122">
        <v>7360</v>
      </c>
      <c r="C80" s="122">
        <v>11619</v>
      </c>
      <c r="D80" s="122">
        <v>4795</v>
      </c>
      <c r="E80" s="122">
        <v>3134</v>
      </c>
      <c r="F80" s="122">
        <v>113</v>
      </c>
      <c r="G80" s="122">
        <v>12822</v>
      </c>
      <c r="H80" s="122">
        <v>39</v>
      </c>
      <c r="I80" s="122">
        <v>-11</v>
      </c>
      <c r="J80" s="122">
        <v>-389</v>
      </c>
      <c r="K80" s="122">
        <v>639</v>
      </c>
      <c r="L80" s="85">
        <v>40121</v>
      </c>
      <c r="M80" s="85">
        <v>2471</v>
      </c>
    </row>
    <row r="81" spans="1:13" x14ac:dyDescent="0.2">
      <c r="A81" s="123" t="s">
        <v>427</v>
      </c>
      <c r="B81" s="122">
        <v>6804</v>
      </c>
      <c r="C81" s="122">
        <v>10859</v>
      </c>
      <c r="D81" s="122">
        <v>4049</v>
      </c>
      <c r="E81" s="122">
        <v>3994</v>
      </c>
      <c r="F81" s="122">
        <v>0</v>
      </c>
      <c r="G81" s="122">
        <v>13127</v>
      </c>
      <c r="H81" s="122">
        <v>0</v>
      </c>
      <c r="I81" s="122">
        <v>-11</v>
      </c>
      <c r="J81" s="122">
        <v>-389</v>
      </c>
      <c r="K81" s="122">
        <v>639</v>
      </c>
      <c r="L81" s="85">
        <v>39072</v>
      </c>
      <c r="M81" s="85">
        <v>1422</v>
      </c>
    </row>
    <row r="82" spans="1:13" x14ac:dyDescent="0.2">
      <c r="A82" s="123" t="s">
        <v>428</v>
      </c>
      <c r="B82" s="122">
        <v>8162</v>
      </c>
      <c r="C82" s="122">
        <v>11918</v>
      </c>
      <c r="D82" s="122">
        <v>4418</v>
      </c>
      <c r="E82" s="122">
        <v>2670</v>
      </c>
      <c r="F82" s="122">
        <v>51</v>
      </c>
      <c r="G82" s="122">
        <v>10370</v>
      </c>
      <c r="H82" s="122">
        <v>2</v>
      </c>
      <c r="I82" s="122">
        <v>-11</v>
      </c>
      <c r="J82" s="122">
        <v>-389</v>
      </c>
      <c r="K82" s="122">
        <v>639</v>
      </c>
      <c r="L82" s="85">
        <v>37830</v>
      </c>
      <c r="M82" s="85">
        <v>180</v>
      </c>
    </row>
    <row r="83" spans="1:13" x14ac:dyDescent="0.2">
      <c r="A83" s="123" t="s">
        <v>429</v>
      </c>
      <c r="B83" s="122">
        <v>7162</v>
      </c>
      <c r="C83" s="122">
        <v>10816</v>
      </c>
      <c r="D83" s="122">
        <v>4431</v>
      </c>
      <c r="E83" s="122">
        <v>2957</v>
      </c>
      <c r="F83" s="122">
        <v>43</v>
      </c>
      <c r="G83" s="122">
        <v>12367</v>
      </c>
      <c r="H83" s="122">
        <v>93</v>
      </c>
      <c r="I83" s="122">
        <v>-11</v>
      </c>
      <c r="J83" s="122">
        <v>-389</v>
      </c>
      <c r="K83" s="122">
        <v>639</v>
      </c>
      <c r="L83" s="85">
        <v>38108</v>
      </c>
      <c r="M83" s="85">
        <v>458</v>
      </c>
    </row>
    <row r="84" spans="1:13" x14ac:dyDescent="0.2">
      <c r="A84" s="123" t="s">
        <v>430</v>
      </c>
      <c r="B84" s="122">
        <v>7094</v>
      </c>
      <c r="C84" s="122">
        <v>11080</v>
      </c>
      <c r="D84" s="122">
        <v>3776</v>
      </c>
      <c r="E84" s="122">
        <v>3243</v>
      </c>
      <c r="F84" s="122">
        <v>115</v>
      </c>
      <c r="G84" s="122">
        <v>11241</v>
      </c>
      <c r="H84" s="122">
        <v>36</v>
      </c>
      <c r="I84" s="122">
        <v>-11</v>
      </c>
      <c r="J84" s="122">
        <v>-389</v>
      </c>
      <c r="K84" s="122">
        <v>639</v>
      </c>
      <c r="L84" s="85">
        <v>36824</v>
      </c>
      <c r="M84" s="85">
        <v>-826</v>
      </c>
    </row>
    <row r="85" spans="1:13" ht="14.25" customHeight="1" x14ac:dyDescent="0.2">
      <c r="A85" s="18" t="s">
        <v>431</v>
      </c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85"/>
      <c r="M85" s="85"/>
    </row>
    <row r="86" spans="1:13" x14ac:dyDescent="0.2">
      <c r="A86" s="123" t="s">
        <v>432</v>
      </c>
      <c r="B86" s="122">
        <v>7968</v>
      </c>
      <c r="C86" s="122">
        <v>11806</v>
      </c>
      <c r="D86" s="122">
        <v>4178</v>
      </c>
      <c r="E86" s="122">
        <v>3863</v>
      </c>
      <c r="F86" s="122">
        <v>247</v>
      </c>
      <c r="G86" s="122">
        <v>11706</v>
      </c>
      <c r="H86" s="122">
        <v>97</v>
      </c>
      <c r="I86" s="122">
        <v>-77</v>
      </c>
      <c r="J86" s="122">
        <v>-389</v>
      </c>
      <c r="K86" s="122">
        <v>608</v>
      </c>
      <c r="L86" s="85">
        <v>40007</v>
      </c>
      <c r="M86" s="85">
        <v>2357</v>
      </c>
    </row>
    <row r="87" spans="1:13" x14ac:dyDescent="0.2">
      <c r="A87" s="123" t="s">
        <v>433</v>
      </c>
      <c r="B87" s="122">
        <v>7653</v>
      </c>
      <c r="C87" s="122">
        <v>12530</v>
      </c>
      <c r="D87" s="122">
        <v>4798</v>
      </c>
      <c r="E87" s="122">
        <v>3038</v>
      </c>
      <c r="F87" s="122">
        <v>255</v>
      </c>
      <c r="G87" s="122">
        <v>11889</v>
      </c>
      <c r="H87" s="122">
        <v>98</v>
      </c>
      <c r="I87" s="122">
        <v>-52</v>
      </c>
      <c r="J87" s="122">
        <v>-389</v>
      </c>
      <c r="K87" s="122">
        <v>608</v>
      </c>
      <c r="L87" s="85">
        <v>40428</v>
      </c>
      <c r="M87" s="85">
        <v>2778</v>
      </c>
    </row>
    <row r="88" spans="1:13" x14ac:dyDescent="0.2">
      <c r="A88" s="123" t="s">
        <v>434</v>
      </c>
      <c r="B88" s="122">
        <v>6396</v>
      </c>
      <c r="C88" s="122">
        <v>10538</v>
      </c>
      <c r="D88" s="122">
        <v>4003</v>
      </c>
      <c r="E88" s="122">
        <v>2754</v>
      </c>
      <c r="F88" s="122">
        <v>43</v>
      </c>
      <c r="G88" s="122">
        <v>12189</v>
      </c>
      <c r="H88" s="122">
        <v>0</v>
      </c>
      <c r="I88" s="122">
        <v>-52</v>
      </c>
      <c r="J88" s="122">
        <v>-389</v>
      </c>
      <c r="K88" s="122">
        <v>608</v>
      </c>
      <c r="L88" s="85">
        <v>36090</v>
      </c>
      <c r="M88" s="85">
        <v>-1560</v>
      </c>
    </row>
    <row r="89" spans="1:13" x14ac:dyDescent="0.2">
      <c r="A89" s="123" t="s">
        <v>435</v>
      </c>
      <c r="B89" s="122">
        <v>6229</v>
      </c>
      <c r="C89" s="122">
        <v>10151</v>
      </c>
      <c r="D89" s="122">
        <v>4029</v>
      </c>
      <c r="E89" s="122">
        <v>3020</v>
      </c>
      <c r="F89" s="122">
        <v>63</v>
      </c>
      <c r="G89" s="122">
        <v>13412</v>
      </c>
      <c r="H89" s="122">
        <v>0</v>
      </c>
      <c r="I89" s="122">
        <v>-77</v>
      </c>
      <c r="J89" s="122">
        <v>-389</v>
      </c>
      <c r="K89" s="122">
        <v>608</v>
      </c>
      <c r="L89" s="85">
        <v>37046</v>
      </c>
      <c r="M89" s="85">
        <v>-604</v>
      </c>
    </row>
    <row r="90" spans="1:13" x14ac:dyDescent="0.2">
      <c r="A90" s="123" t="s">
        <v>436</v>
      </c>
      <c r="B90" s="122">
        <v>5739</v>
      </c>
      <c r="C90" s="122">
        <v>9910</v>
      </c>
      <c r="D90" s="122">
        <v>4284</v>
      </c>
      <c r="E90" s="122">
        <v>2891</v>
      </c>
      <c r="F90" s="122">
        <v>0</v>
      </c>
      <c r="G90" s="122">
        <v>16765</v>
      </c>
      <c r="H90" s="122">
        <v>259</v>
      </c>
      <c r="I90" s="122">
        <v>118</v>
      </c>
      <c r="J90" s="122">
        <v>-389</v>
      </c>
      <c r="K90" s="122">
        <v>608</v>
      </c>
      <c r="L90" s="85">
        <v>40185</v>
      </c>
      <c r="M90" s="85">
        <v>2535</v>
      </c>
    </row>
    <row r="91" spans="1:13" x14ac:dyDescent="0.2">
      <c r="A91" s="123" t="s">
        <v>437</v>
      </c>
      <c r="B91" s="122">
        <v>6282</v>
      </c>
      <c r="C91" s="122">
        <v>11034</v>
      </c>
      <c r="D91" s="122">
        <v>4673</v>
      </c>
      <c r="E91" s="122">
        <v>2799</v>
      </c>
      <c r="F91" s="122">
        <v>46</v>
      </c>
      <c r="G91" s="122">
        <v>14118</v>
      </c>
      <c r="H91" s="122">
        <v>42</v>
      </c>
      <c r="I91" s="122">
        <v>568</v>
      </c>
      <c r="J91" s="122">
        <v>-389</v>
      </c>
      <c r="K91" s="122">
        <v>608</v>
      </c>
      <c r="L91" s="85">
        <v>39781</v>
      </c>
      <c r="M91" s="85">
        <v>2131</v>
      </c>
    </row>
    <row r="92" spans="1:13" x14ac:dyDescent="0.2">
      <c r="A92" s="123" t="s">
        <v>438</v>
      </c>
      <c r="B92" s="122">
        <v>8070</v>
      </c>
      <c r="C92" s="122">
        <v>10670</v>
      </c>
      <c r="D92" s="122">
        <v>3785</v>
      </c>
      <c r="E92" s="122">
        <v>3653</v>
      </c>
      <c r="F92" s="122">
        <v>181</v>
      </c>
      <c r="G92" s="122">
        <v>9421</v>
      </c>
      <c r="H92" s="122">
        <v>169</v>
      </c>
      <c r="I92" s="122">
        <v>-14</v>
      </c>
      <c r="J92" s="122">
        <v>-389</v>
      </c>
      <c r="K92" s="122">
        <v>608</v>
      </c>
      <c r="L92" s="85">
        <v>36154</v>
      </c>
      <c r="M92" s="85">
        <v>-1496</v>
      </c>
    </row>
    <row r="93" spans="1:13" x14ac:dyDescent="0.2">
      <c r="A93" s="123" t="s">
        <v>439</v>
      </c>
      <c r="B93" s="122">
        <v>8090</v>
      </c>
      <c r="C93" s="122">
        <v>11173</v>
      </c>
      <c r="D93" s="122">
        <v>3863</v>
      </c>
      <c r="E93" s="122">
        <v>2675</v>
      </c>
      <c r="F93" s="122">
        <v>98</v>
      </c>
      <c r="G93" s="122">
        <v>11991</v>
      </c>
      <c r="H93" s="122">
        <v>49</v>
      </c>
      <c r="I93" s="122">
        <v>-77</v>
      </c>
      <c r="J93" s="122">
        <v>-389</v>
      </c>
      <c r="K93" s="122">
        <v>608</v>
      </c>
      <c r="L93" s="85">
        <v>38081</v>
      </c>
      <c r="M93" s="85">
        <v>431</v>
      </c>
    </row>
    <row r="94" spans="1:13" ht="14.25" customHeight="1" x14ac:dyDescent="0.2">
      <c r="A94" s="18" t="s">
        <v>440</v>
      </c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85"/>
      <c r="M94" s="85"/>
    </row>
    <row r="95" spans="1:13" x14ac:dyDescent="0.2">
      <c r="A95" s="123" t="s">
        <v>441</v>
      </c>
      <c r="B95" s="122">
        <v>4554</v>
      </c>
      <c r="C95" s="122">
        <v>8864</v>
      </c>
      <c r="D95" s="122">
        <v>3701</v>
      </c>
      <c r="E95" s="122">
        <v>2111</v>
      </c>
      <c r="F95" s="122">
        <v>0</v>
      </c>
      <c r="G95" s="122">
        <v>17170</v>
      </c>
      <c r="H95" s="122">
        <v>248</v>
      </c>
      <c r="I95" s="122">
        <v>-97</v>
      </c>
      <c r="J95" s="122">
        <v>-389</v>
      </c>
      <c r="K95" s="122">
        <v>638</v>
      </c>
      <c r="L95" s="85">
        <v>36800</v>
      </c>
      <c r="M95" s="85">
        <v>-850</v>
      </c>
    </row>
    <row r="96" spans="1:13" x14ac:dyDescent="0.2">
      <c r="A96" s="123" t="s">
        <v>442</v>
      </c>
      <c r="B96" s="122">
        <v>5668</v>
      </c>
      <c r="C96" s="122">
        <v>9337</v>
      </c>
      <c r="D96" s="122">
        <v>4440</v>
      </c>
      <c r="E96" s="122">
        <v>3064</v>
      </c>
      <c r="F96" s="122">
        <v>25</v>
      </c>
      <c r="G96" s="122">
        <v>14774</v>
      </c>
      <c r="H96" s="122">
        <v>378</v>
      </c>
      <c r="I96" s="122">
        <v>-48</v>
      </c>
      <c r="J96" s="122">
        <v>-389</v>
      </c>
      <c r="K96" s="122">
        <v>638</v>
      </c>
      <c r="L96" s="85">
        <v>37887</v>
      </c>
      <c r="M96" s="85">
        <v>237</v>
      </c>
    </row>
    <row r="97" spans="1:13" x14ac:dyDescent="0.2">
      <c r="A97" s="123" t="s">
        <v>443</v>
      </c>
      <c r="B97" s="122">
        <v>5829</v>
      </c>
      <c r="C97" s="122">
        <v>9610</v>
      </c>
      <c r="D97" s="122">
        <v>3896</v>
      </c>
      <c r="E97" s="122">
        <v>3002</v>
      </c>
      <c r="F97" s="122">
        <v>72</v>
      </c>
      <c r="G97" s="122">
        <v>14714</v>
      </c>
      <c r="H97" s="122">
        <v>338</v>
      </c>
      <c r="I97" s="122">
        <v>146</v>
      </c>
      <c r="J97" s="122">
        <v>-389</v>
      </c>
      <c r="K97" s="122">
        <v>638</v>
      </c>
      <c r="L97" s="85">
        <v>37856</v>
      </c>
      <c r="M97" s="85">
        <v>206</v>
      </c>
    </row>
    <row r="98" spans="1:13" x14ac:dyDescent="0.2">
      <c r="A98" s="123" t="s">
        <v>444</v>
      </c>
      <c r="B98" s="122">
        <v>6058</v>
      </c>
      <c r="C98" s="122">
        <v>10366</v>
      </c>
      <c r="D98" s="122">
        <v>5017</v>
      </c>
      <c r="E98" s="122">
        <v>3539</v>
      </c>
      <c r="F98" s="122">
        <v>72</v>
      </c>
      <c r="G98" s="122">
        <v>15254</v>
      </c>
      <c r="H98" s="122">
        <v>215</v>
      </c>
      <c r="I98" s="122">
        <v>1603</v>
      </c>
      <c r="J98" s="122">
        <v>-389</v>
      </c>
      <c r="K98" s="122">
        <v>638</v>
      </c>
      <c r="L98" s="85">
        <v>42373</v>
      </c>
      <c r="M98" s="85">
        <v>4723</v>
      </c>
    </row>
    <row r="99" spans="1:13" x14ac:dyDescent="0.2">
      <c r="A99" s="123" t="s">
        <v>440</v>
      </c>
      <c r="B99" s="122">
        <v>7384</v>
      </c>
      <c r="C99" s="122">
        <v>9776</v>
      </c>
      <c r="D99" s="122">
        <v>3439</v>
      </c>
      <c r="E99" s="122">
        <v>3309</v>
      </c>
      <c r="F99" s="122">
        <v>61</v>
      </c>
      <c r="G99" s="122">
        <v>10399</v>
      </c>
      <c r="H99" s="122">
        <v>17</v>
      </c>
      <c r="I99" s="122">
        <v>-9</v>
      </c>
      <c r="J99" s="122">
        <v>-389</v>
      </c>
      <c r="K99" s="122">
        <v>638</v>
      </c>
      <c r="L99" s="85">
        <v>34625</v>
      </c>
      <c r="M99" s="85">
        <v>-3025</v>
      </c>
    </row>
    <row r="100" spans="1:13" x14ac:dyDescent="0.2">
      <c r="A100" s="123" t="s">
        <v>445</v>
      </c>
      <c r="B100" s="122">
        <v>6759</v>
      </c>
      <c r="C100" s="122">
        <v>9818</v>
      </c>
      <c r="D100" s="122">
        <v>4364</v>
      </c>
      <c r="E100" s="122">
        <v>2591</v>
      </c>
      <c r="F100" s="122">
        <v>0</v>
      </c>
      <c r="G100" s="122">
        <v>13150</v>
      </c>
      <c r="H100" s="122">
        <v>159</v>
      </c>
      <c r="I100" s="122">
        <v>-73</v>
      </c>
      <c r="J100" s="122">
        <v>-389</v>
      </c>
      <c r="K100" s="122">
        <v>638</v>
      </c>
      <c r="L100" s="85">
        <v>37017</v>
      </c>
      <c r="M100" s="85">
        <v>-633</v>
      </c>
    </row>
    <row r="101" spans="1:13" x14ac:dyDescent="0.2">
      <c r="A101" s="123" t="s">
        <v>446</v>
      </c>
      <c r="B101" s="122">
        <v>7907</v>
      </c>
      <c r="C101" s="122">
        <v>10662</v>
      </c>
      <c r="D101" s="122">
        <v>3801</v>
      </c>
      <c r="E101" s="122">
        <v>1980</v>
      </c>
      <c r="F101" s="122">
        <v>0</v>
      </c>
      <c r="G101" s="122">
        <v>11854</v>
      </c>
      <c r="H101" s="122">
        <v>5</v>
      </c>
      <c r="I101" s="122">
        <v>-97</v>
      </c>
      <c r="J101" s="122">
        <v>-389</v>
      </c>
      <c r="K101" s="122">
        <v>638</v>
      </c>
      <c r="L101" s="85">
        <v>36361</v>
      </c>
      <c r="M101" s="85">
        <v>-1289</v>
      </c>
    </row>
    <row r="102" spans="1:13" x14ac:dyDescent="0.2">
      <c r="A102" s="123" t="s">
        <v>447</v>
      </c>
      <c r="B102" s="122">
        <v>6573</v>
      </c>
      <c r="C102" s="122">
        <v>9626</v>
      </c>
      <c r="D102" s="122">
        <v>3541</v>
      </c>
      <c r="E102" s="122">
        <v>2777</v>
      </c>
      <c r="F102" s="122">
        <v>16</v>
      </c>
      <c r="G102" s="122">
        <v>13350</v>
      </c>
      <c r="H102" s="122">
        <v>101</v>
      </c>
      <c r="I102" s="122">
        <v>-48</v>
      </c>
      <c r="J102" s="122">
        <v>-389</v>
      </c>
      <c r="K102" s="122">
        <v>638</v>
      </c>
      <c r="L102" s="85">
        <v>36185</v>
      </c>
      <c r="M102" s="85">
        <v>-1465</v>
      </c>
    </row>
    <row r="103" spans="1:13" x14ac:dyDescent="0.2">
      <c r="A103" s="123" t="s">
        <v>448</v>
      </c>
      <c r="B103" s="122">
        <v>6651</v>
      </c>
      <c r="C103" s="122">
        <v>10383</v>
      </c>
      <c r="D103" s="122">
        <v>3730</v>
      </c>
      <c r="E103" s="122">
        <v>3028</v>
      </c>
      <c r="F103" s="122">
        <v>0</v>
      </c>
      <c r="G103" s="122">
        <v>11952</v>
      </c>
      <c r="H103" s="122">
        <v>16</v>
      </c>
      <c r="I103" s="122">
        <v>-73</v>
      </c>
      <c r="J103" s="122">
        <v>-389</v>
      </c>
      <c r="K103" s="122">
        <v>638</v>
      </c>
      <c r="L103" s="85">
        <v>35936</v>
      </c>
      <c r="M103" s="85">
        <v>-1714</v>
      </c>
    </row>
    <row r="104" spans="1:13" x14ac:dyDescent="0.2">
      <c r="A104" s="123" t="s">
        <v>449</v>
      </c>
      <c r="B104" s="122">
        <v>5365</v>
      </c>
      <c r="C104" s="122">
        <v>10187</v>
      </c>
      <c r="D104" s="122">
        <v>3983</v>
      </c>
      <c r="E104" s="122">
        <v>2389</v>
      </c>
      <c r="F104" s="122">
        <v>0</v>
      </c>
      <c r="G104" s="122">
        <v>15199</v>
      </c>
      <c r="H104" s="122">
        <v>280</v>
      </c>
      <c r="I104" s="122">
        <v>468</v>
      </c>
      <c r="J104" s="122">
        <v>-389</v>
      </c>
      <c r="K104" s="122">
        <v>638</v>
      </c>
      <c r="L104" s="85">
        <v>38120</v>
      </c>
      <c r="M104" s="85">
        <v>470</v>
      </c>
    </row>
    <row r="105" spans="1:13" x14ac:dyDescent="0.2">
      <c r="A105" s="123" t="s">
        <v>450</v>
      </c>
      <c r="B105" s="122">
        <v>6439</v>
      </c>
      <c r="C105" s="122">
        <v>10085</v>
      </c>
      <c r="D105" s="122">
        <v>4220</v>
      </c>
      <c r="E105" s="122">
        <v>2856</v>
      </c>
      <c r="F105" s="122">
        <v>0</v>
      </c>
      <c r="G105" s="122">
        <v>13055</v>
      </c>
      <c r="H105" s="122">
        <v>184</v>
      </c>
      <c r="I105" s="122">
        <v>-25</v>
      </c>
      <c r="J105" s="122">
        <v>-389</v>
      </c>
      <c r="K105" s="122">
        <v>638</v>
      </c>
      <c r="L105" s="85">
        <v>37063</v>
      </c>
      <c r="M105" s="85">
        <v>-587</v>
      </c>
    </row>
    <row r="106" spans="1:13" x14ac:dyDescent="0.2">
      <c r="A106" s="123" t="s">
        <v>451</v>
      </c>
      <c r="B106" s="122">
        <v>5968</v>
      </c>
      <c r="C106" s="122">
        <v>9444</v>
      </c>
      <c r="D106" s="122">
        <v>3722</v>
      </c>
      <c r="E106" s="122">
        <v>3774</v>
      </c>
      <c r="F106" s="122">
        <v>0</v>
      </c>
      <c r="G106" s="122">
        <v>14102</v>
      </c>
      <c r="H106" s="122">
        <v>117</v>
      </c>
      <c r="I106" s="122">
        <v>-73</v>
      </c>
      <c r="J106" s="122">
        <v>-389</v>
      </c>
      <c r="K106" s="122">
        <v>638</v>
      </c>
      <c r="L106" s="85">
        <v>37303</v>
      </c>
      <c r="M106" s="85">
        <v>-347</v>
      </c>
    </row>
    <row r="107" spans="1:13" ht="14.25" customHeight="1" x14ac:dyDescent="0.2">
      <c r="A107" s="18" t="s">
        <v>452</v>
      </c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85"/>
      <c r="M107" s="85"/>
    </row>
    <row r="108" spans="1:13" x14ac:dyDescent="0.2">
      <c r="A108" s="123" t="s">
        <v>453</v>
      </c>
      <c r="B108" s="122">
        <v>6313</v>
      </c>
      <c r="C108" s="122">
        <v>9519</v>
      </c>
      <c r="D108" s="122">
        <v>3615</v>
      </c>
      <c r="E108" s="122">
        <v>3348</v>
      </c>
      <c r="F108" s="122">
        <v>0</v>
      </c>
      <c r="G108" s="122">
        <v>12379</v>
      </c>
      <c r="H108" s="122">
        <v>130</v>
      </c>
      <c r="I108" s="122">
        <v>-102</v>
      </c>
      <c r="J108" s="122">
        <v>-389</v>
      </c>
      <c r="K108" s="122">
        <v>357</v>
      </c>
      <c r="L108" s="85">
        <v>35170</v>
      </c>
      <c r="M108" s="85">
        <v>-2480</v>
      </c>
    </row>
    <row r="109" spans="1:13" ht="14.25" customHeight="1" x14ac:dyDescent="0.2">
      <c r="A109" s="18" t="s">
        <v>454</v>
      </c>
      <c r="B109" s="122"/>
      <c r="C109" s="122"/>
      <c r="D109" s="122"/>
      <c r="E109" s="122"/>
      <c r="F109" s="122"/>
      <c r="G109" s="122"/>
      <c r="H109" s="122"/>
      <c r="I109" s="122"/>
      <c r="J109" s="122"/>
      <c r="K109" s="122"/>
      <c r="L109" s="85"/>
      <c r="M109" s="85"/>
    </row>
    <row r="110" spans="1:13" x14ac:dyDescent="0.2">
      <c r="A110" s="123" t="s">
        <v>455</v>
      </c>
      <c r="B110" s="122">
        <v>6611</v>
      </c>
      <c r="C110" s="122">
        <v>9605</v>
      </c>
      <c r="D110" s="122">
        <v>3623</v>
      </c>
      <c r="E110" s="122">
        <v>3051</v>
      </c>
      <c r="F110" s="122">
        <v>0</v>
      </c>
      <c r="G110" s="122">
        <v>12745</v>
      </c>
      <c r="H110" s="122">
        <v>18</v>
      </c>
      <c r="I110" s="122">
        <v>-156</v>
      </c>
      <c r="J110" s="122">
        <v>-389</v>
      </c>
      <c r="K110" s="122">
        <v>436</v>
      </c>
      <c r="L110" s="85">
        <v>35544</v>
      </c>
      <c r="M110" s="85">
        <v>-2106</v>
      </c>
    </row>
    <row r="111" spans="1:13" x14ac:dyDescent="0.2">
      <c r="A111" s="123" t="s">
        <v>456</v>
      </c>
      <c r="B111" s="122">
        <v>7504</v>
      </c>
      <c r="C111" s="122">
        <v>10860</v>
      </c>
      <c r="D111" s="122">
        <v>3621</v>
      </c>
      <c r="E111" s="122">
        <v>3701</v>
      </c>
      <c r="F111" s="122">
        <v>47</v>
      </c>
      <c r="G111" s="122">
        <v>11006</v>
      </c>
      <c r="H111" s="122">
        <v>24</v>
      </c>
      <c r="I111" s="122">
        <v>-92</v>
      </c>
      <c r="J111" s="122">
        <v>-389</v>
      </c>
      <c r="K111" s="122">
        <v>741</v>
      </c>
      <c r="L111" s="85">
        <v>37023</v>
      </c>
      <c r="M111" s="85">
        <v>-627</v>
      </c>
    </row>
    <row r="112" spans="1:13" x14ac:dyDescent="0.2">
      <c r="A112" s="123" t="s">
        <v>457</v>
      </c>
      <c r="B112" s="122">
        <v>5717</v>
      </c>
      <c r="C112" s="122">
        <v>9326</v>
      </c>
      <c r="D112" s="122">
        <v>3924</v>
      </c>
      <c r="E112" s="122">
        <v>2443</v>
      </c>
      <c r="F112" s="122">
        <v>43</v>
      </c>
      <c r="G112" s="122">
        <v>13645</v>
      </c>
      <c r="H112" s="122">
        <v>79</v>
      </c>
      <c r="I112" s="122">
        <v>-132</v>
      </c>
      <c r="J112" s="122">
        <v>-389</v>
      </c>
      <c r="K112" s="122">
        <v>362</v>
      </c>
      <c r="L112" s="85">
        <v>35018</v>
      </c>
      <c r="M112" s="85">
        <v>-2632</v>
      </c>
    </row>
    <row r="113" spans="1:13" x14ac:dyDescent="0.2">
      <c r="A113" s="123" t="s">
        <v>458</v>
      </c>
      <c r="B113" s="122">
        <v>6987</v>
      </c>
      <c r="C113" s="122">
        <v>10512</v>
      </c>
      <c r="D113" s="122">
        <v>3844</v>
      </c>
      <c r="E113" s="122">
        <v>3313</v>
      </c>
      <c r="F113" s="122">
        <v>39</v>
      </c>
      <c r="G113" s="122">
        <v>12592</v>
      </c>
      <c r="H113" s="122">
        <v>25</v>
      </c>
      <c r="I113" s="122">
        <v>-156</v>
      </c>
      <c r="J113" s="122">
        <v>-389</v>
      </c>
      <c r="K113" s="122">
        <v>460</v>
      </c>
      <c r="L113" s="85">
        <v>37227</v>
      </c>
      <c r="M113" s="85">
        <v>-423</v>
      </c>
    </row>
    <row r="114" spans="1:13" x14ac:dyDescent="0.2">
      <c r="A114" s="123" t="s">
        <v>459</v>
      </c>
      <c r="B114" s="122">
        <v>6333</v>
      </c>
      <c r="C114" s="122">
        <v>9871</v>
      </c>
      <c r="D114" s="122">
        <v>3873</v>
      </c>
      <c r="E114" s="122">
        <v>3022</v>
      </c>
      <c r="F114" s="122">
        <v>0</v>
      </c>
      <c r="G114" s="122">
        <v>12946</v>
      </c>
      <c r="H114" s="122">
        <v>0</v>
      </c>
      <c r="I114" s="122">
        <v>-156</v>
      </c>
      <c r="J114" s="122">
        <v>-389</v>
      </c>
      <c r="K114" s="122">
        <v>455</v>
      </c>
      <c r="L114" s="85">
        <v>35955</v>
      </c>
      <c r="M114" s="85">
        <v>-1695</v>
      </c>
    </row>
    <row r="115" spans="1:13" ht="14.25" customHeight="1" x14ac:dyDescent="0.2">
      <c r="A115" s="18" t="s">
        <v>460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85"/>
      <c r="M115" s="85"/>
    </row>
    <row r="116" spans="1:13" x14ac:dyDescent="0.2">
      <c r="A116" s="123" t="s">
        <v>461</v>
      </c>
      <c r="B116" s="122">
        <v>7888</v>
      </c>
      <c r="C116" s="122">
        <v>11708</v>
      </c>
      <c r="D116" s="122">
        <v>4575</v>
      </c>
      <c r="E116" s="122">
        <v>3651</v>
      </c>
      <c r="F116" s="122">
        <v>125</v>
      </c>
      <c r="G116" s="122">
        <v>9302</v>
      </c>
      <c r="H116" s="122">
        <v>13</v>
      </c>
      <c r="I116" s="122">
        <v>-31</v>
      </c>
      <c r="J116" s="122">
        <v>-389</v>
      </c>
      <c r="K116" s="122">
        <v>1204</v>
      </c>
      <c r="L116" s="85">
        <v>38046</v>
      </c>
      <c r="M116" s="85">
        <v>396</v>
      </c>
    </row>
    <row r="117" spans="1:13" x14ac:dyDescent="0.2">
      <c r="A117" s="123" t="s">
        <v>462</v>
      </c>
      <c r="B117" s="122">
        <v>6997</v>
      </c>
      <c r="C117" s="122">
        <v>11107</v>
      </c>
      <c r="D117" s="122">
        <v>4256</v>
      </c>
      <c r="E117" s="122">
        <v>2806</v>
      </c>
      <c r="F117" s="122">
        <v>0</v>
      </c>
      <c r="G117" s="122">
        <v>11714</v>
      </c>
      <c r="H117" s="122">
        <v>19</v>
      </c>
      <c r="I117" s="122">
        <v>-31</v>
      </c>
      <c r="J117" s="122">
        <v>-389</v>
      </c>
      <c r="K117" s="122">
        <v>1204</v>
      </c>
      <c r="L117" s="85">
        <v>37683</v>
      </c>
      <c r="M117" s="85">
        <v>33</v>
      </c>
    </row>
    <row r="118" spans="1:13" x14ac:dyDescent="0.2">
      <c r="A118" s="123" t="s">
        <v>463</v>
      </c>
      <c r="B118" s="122">
        <v>9526</v>
      </c>
      <c r="C118" s="122">
        <v>11383</v>
      </c>
      <c r="D118" s="122">
        <v>4025</v>
      </c>
      <c r="E118" s="122">
        <v>4590</v>
      </c>
      <c r="F118" s="122">
        <v>497</v>
      </c>
      <c r="G118" s="122">
        <v>8724</v>
      </c>
      <c r="H118" s="122">
        <v>44</v>
      </c>
      <c r="I118" s="122">
        <v>22</v>
      </c>
      <c r="J118" s="122">
        <v>-17</v>
      </c>
      <c r="K118" s="122">
        <v>1204</v>
      </c>
      <c r="L118" s="85">
        <v>39998</v>
      </c>
      <c r="M118" s="85">
        <v>2348</v>
      </c>
    </row>
    <row r="119" spans="1:13" x14ac:dyDescent="0.2">
      <c r="A119" s="123" t="s">
        <v>464</v>
      </c>
      <c r="B119" s="122">
        <v>5734</v>
      </c>
      <c r="C119" s="122">
        <v>9231</v>
      </c>
      <c r="D119" s="122">
        <v>3406</v>
      </c>
      <c r="E119" s="122">
        <v>2408</v>
      </c>
      <c r="F119" s="122">
        <v>0</v>
      </c>
      <c r="G119" s="122">
        <v>14902</v>
      </c>
      <c r="H119" s="122">
        <v>28</v>
      </c>
      <c r="I119" s="122">
        <v>-31</v>
      </c>
      <c r="J119" s="122">
        <v>75</v>
      </c>
      <c r="K119" s="122">
        <v>1204</v>
      </c>
      <c r="L119" s="85">
        <v>36957</v>
      </c>
      <c r="M119" s="85">
        <v>-693</v>
      </c>
    </row>
    <row r="120" spans="1:13" x14ac:dyDescent="0.2">
      <c r="A120" s="123" t="s">
        <v>465</v>
      </c>
      <c r="B120" s="122">
        <v>8117</v>
      </c>
      <c r="C120" s="122">
        <v>11374</v>
      </c>
      <c r="D120" s="122">
        <v>4206</v>
      </c>
      <c r="E120" s="122">
        <v>3623</v>
      </c>
      <c r="F120" s="122">
        <v>100</v>
      </c>
      <c r="G120" s="122">
        <v>9757</v>
      </c>
      <c r="H120" s="122">
        <v>0</v>
      </c>
      <c r="I120" s="122">
        <v>22</v>
      </c>
      <c r="J120" s="122">
        <v>-389</v>
      </c>
      <c r="K120" s="122">
        <v>1204</v>
      </c>
      <c r="L120" s="85">
        <v>38014</v>
      </c>
      <c r="M120" s="85">
        <v>364</v>
      </c>
    </row>
    <row r="121" spans="1:13" x14ac:dyDescent="0.2">
      <c r="A121" s="123" t="s">
        <v>466</v>
      </c>
      <c r="B121" s="122">
        <v>7792</v>
      </c>
      <c r="C121" s="122">
        <v>10117</v>
      </c>
      <c r="D121" s="122">
        <v>3634</v>
      </c>
      <c r="E121" s="122">
        <v>4702</v>
      </c>
      <c r="F121" s="122">
        <v>264</v>
      </c>
      <c r="G121" s="122">
        <v>10227</v>
      </c>
      <c r="H121" s="122">
        <v>301</v>
      </c>
      <c r="I121" s="122">
        <v>33</v>
      </c>
      <c r="J121" s="122">
        <v>102</v>
      </c>
      <c r="K121" s="122">
        <v>1204</v>
      </c>
      <c r="L121" s="85">
        <v>38376</v>
      </c>
      <c r="M121" s="85">
        <v>726</v>
      </c>
    </row>
    <row r="122" spans="1:13" x14ac:dyDescent="0.2">
      <c r="A122" s="123" t="s">
        <v>467</v>
      </c>
      <c r="B122" s="122">
        <v>6830</v>
      </c>
      <c r="C122" s="122">
        <v>10126</v>
      </c>
      <c r="D122" s="122">
        <v>4206</v>
      </c>
      <c r="E122" s="122">
        <v>3255</v>
      </c>
      <c r="F122" s="122">
        <v>81</v>
      </c>
      <c r="G122" s="122">
        <v>12211</v>
      </c>
      <c r="H122" s="122">
        <v>39</v>
      </c>
      <c r="I122" s="122">
        <v>-31</v>
      </c>
      <c r="J122" s="122">
        <v>-389</v>
      </c>
      <c r="K122" s="122">
        <v>1204</v>
      </c>
      <c r="L122" s="85">
        <v>37532</v>
      </c>
      <c r="M122" s="85">
        <v>-118</v>
      </c>
    </row>
    <row r="123" spans="1:13" x14ac:dyDescent="0.2">
      <c r="A123" s="123" t="s">
        <v>468</v>
      </c>
      <c r="B123" s="122">
        <v>7205</v>
      </c>
      <c r="C123" s="122">
        <v>11038</v>
      </c>
      <c r="D123" s="122">
        <v>3999</v>
      </c>
      <c r="E123" s="122">
        <v>2378</v>
      </c>
      <c r="F123" s="122">
        <v>0</v>
      </c>
      <c r="G123" s="122">
        <v>12638</v>
      </c>
      <c r="H123" s="122">
        <v>0</v>
      </c>
      <c r="I123" s="122">
        <v>-31</v>
      </c>
      <c r="J123" s="122">
        <v>-105</v>
      </c>
      <c r="K123" s="122">
        <v>1204</v>
      </c>
      <c r="L123" s="85">
        <v>38326</v>
      </c>
      <c r="M123" s="85">
        <v>676</v>
      </c>
    </row>
    <row r="124" spans="1:13" x14ac:dyDescent="0.2">
      <c r="A124" s="123" t="s">
        <v>469</v>
      </c>
      <c r="B124" s="122">
        <v>7246</v>
      </c>
      <c r="C124" s="122">
        <v>10390</v>
      </c>
      <c r="D124" s="122">
        <v>4085</v>
      </c>
      <c r="E124" s="122">
        <v>3456</v>
      </c>
      <c r="F124" s="122">
        <v>0</v>
      </c>
      <c r="G124" s="122">
        <v>11876</v>
      </c>
      <c r="H124" s="122">
        <v>6</v>
      </c>
      <c r="I124" s="122">
        <v>-31</v>
      </c>
      <c r="J124" s="122">
        <v>-389</v>
      </c>
      <c r="K124" s="122">
        <v>1204</v>
      </c>
      <c r="L124" s="85">
        <v>37843</v>
      </c>
      <c r="M124" s="85">
        <v>193</v>
      </c>
    </row>
    <row r="125" spans="1:13" x14ac:dyDescent="0.2">
      <c r="A125" s="123" t="s">
        <v>470</v>
      </c>
      <c r="B125" s="122">
        <v>7939</v>
      </c>
      <c r="C125" s="122">
        <v>11186</v>
      </c>
      <c r="D125" s="122">
        <v>4314</v>
      </c>
      <c r="E125" s="122">
        <v>2943</v>
      </c>
      <c r="F125" s="122">
        <v>0</v>
      </c>
      <c r="G125" s="122">
        <v>9967</v>
      </c>
      <c r="H125" s="122">
        <v>0</v>
      </c>
      <c r="I125" s="122">
        <v>22</v>
      </c>
      <c r="J125" s="122">
        <v>-389</v>
      </c>
      <c r="K125" s="122">
        <v>1204</v>
      </c>
      <c r="L125" s="85">
        <v>37186</v>
      </c>
      <c r="M125" s="85">
        <v>-464</v>
      </c>
    </row>
    <row r="126" spans="1:13" x14ac:dyDescent="0.2">
      <c r="A126" s="123" t="s">
        <v>471</v>
      </c>
      <c r="B126" s="122">
        <v>6903</v>
      </c>
      <c r="C126" s="122">
        <v>10034</v>
      </c>
      <c r="D126" s="122">
        <v>4393</v>
      </c>
      <c r="E126" s="122">
        <v>2863</v>
      </c>
      <c r="F126" s="122">
        <v>23</v>
      </c>
      <c r="G126" s="122">
        <v>11754</v>
      </c>
      <c r="H126" s="122">
        <v>70</v>
      </c>
      <c r="I126" s="122">
        <v>-31</v>
      </c>
      <c r="J126" s="122">
        <v>-389</v>
      </c>
      <c r="K126" s="122">
        <v>1204</v>
      </c>
      <c r="L126" s="85">
        <v>36824</v>
      </c>
      <c r="M126" s="85">
        <v>-826</v>
      </c>
    </row>
    <row r="127" spans="1:13" x14ac:dyDescent="0.2">
      <c r="A127" s="123" t="s">
        <v>472</v>
      </c>
      <c r="B127" s="122">
        <v>7466</v>
      </c>
      <c r="C127" s="122">
        <v>10650</v>
      </c>
      <c r="D127" s="122">
        <v>3951</v>
      </c>
      <c r="E127" s="122">
        <v>3917</v>
      </c>
      <c r="F127" s="122">
        <v>233</v>
      </c>
      <c r="G127" s="122">
        <v>11027</v>
      </c>
      <c r="H127" s="122">
        <v>0</v>
      </c>
      <c r="I127" s="122">
        <v>33</v>
      </c>
      <c r="J127" s="122">
        <v>-389</v>
      </c>
      <c r="K127" s="122">
        <v>1204</v>
      </c>
      <c r="L127" s="85">
        <v>38092</v>
      </c>
      <c r="M127" s="85">
        <v>442</v>
      </c>
    </row>
    <row r="128" spans="1:13" x14ac:dyDescent="0.2">
      <c r="A128" s="123" t="s">
        <v>473</v>
      </c>
      <c r="B128" s="122">
        <v>9209</v>
      </c>
      <c r="C128" s="122">
        <v>13302</v>
      </c>
      <c r="D128" s="122">
        <v>3893</v>
      </c>
      <c r="E128" s="122">
        <v>2555</v>
      </c>
      <c r="F128" s="122">
        <v>0</v>
      </c>
      <c r="G128" s="122">
        <v>7790</v>
      </c>
      <c r="H128" s="122">
        <v>137</v>
      </c>
      <c r="I128" s="122">
        <v>22</v>
      </c>
      <c r="J128" s="122">
        <v>-83</v>
      </c>
      <c r="K128" s="122">
        <v>1204</v>
      </c>
      <c r="L128" s="85">
        <v>38029</v>
      </c>
      <c r="M128" s="85">
        <v>379</v>
      </c>
    </row>
    <row r="129" spans="1:13" x14ac:dyDescent="0.2">
      <c r="A129" s="123" t="s">
        <v>474</v>
      </c>
      <c r="B129" s="122">
        <v>8021</v>
      </c>
      <c r="C129" s="122">
        <v>10343</v>
      </c>
      <c r="D129" s="122">
        <v>3712</v>
      </c>
      <c r="E129" s="122">
        <v>4698</v>
      </c>
      <c r="F129" s="122">
        <v>397</v>
      </c>
      <c r="G129" s="122">
        <v>10456</v>
      </c>
      <c r="H129" s="122">
        <v>59</v>
      </c>
      <c r="I129" s="122">
        <v>-31</v>
      </c>
      <c r="J129" s="122">
        <v>-305</v>
      </c>
      <c r="K129" s="122">
        <v>1204</v>
      </c>
      <c r="L129" s="85">
        <v>38554</v>
      </c>
      <c r="M129" s="85">
        <v>904</v>
      </c>
    </row>
    <row r="130" spans="1:13" x14ac:dyDescent="0.2">
      <c r="A130" s="123" t="s">
        <v>475</v>
      </c>
      <c r="B130" s="122">
        <v>10047</v>
      </c>
      <c r="C130" s="122">
        <v>13792</v>
      </c>
      <c r="D130" s="122">
        <v>3647</v>
      </c>
      <c r="E130" s="122">
        <v>1814</v>
      </c>
      <c r="F130" s="122">
        <v>0</v>
      </c>
      <c r="G130" s="122">
        <v>8776</v>
      </c>
      <c r="H130" s="122">
        <v>715</v>
      </c>
      <c r="I130" s="122">
        <v>22</v>
      </c>
      <c r="J130" s="122">
        <v>309</v>
      </c>
      <c r="K130" s="122">
        <v>1204</v>
      </c>
      <c r="L130" s="85">
        <v>40326</v>
      </c>
      <c r="M130" s="85">
        <v>2676</v>
      </c>
    </row>
    <row r="131" spans="1:13" x14ac:dyDescent="0.2">
      <c r="A131" s="123" t="s">
        <v>476</v>
      </c>
      <c r="B131" s="122">
        <v>7327</v>
      </c>
      <c r="C131" s="122">
        <v>9806</v>
      </c>
      <c r="D131" s="122">
        <v>3003</v>
      </c>
      <c r="E131" s="122">
        <v>3642</v>
      </c>
      <c r="F131" s="122">
        <v>88</v>
      </c>
      <c r="G131" s="122">
        <v>7989</v>
      </c>
      <c r="H131" s="122">
        <v>81</v>
      </c>
      <c r="I131" s="122">
        <v>85</v>
      </c>
      <c r="J131" s="122">
        <v>-103</v>
      </c>
      <c r="K131" s="122">
        <v>1204</v>
      </c>
      <c r="L131" s="85">
        <v>33122</v>
      </c>
      <c r="M131" s="85">
        <v>-4528</v>
      </c>
    </row>
    <row r="132" spans="1:13" x14ac:dyDescent="0.2">
      <c r="A132" s="123" t="s">
        <v>477</v>
      </c>
      <c r="B132" s="122">
        <v>9063</v>
      </c>
      <c r="C132" s="122">
        <v>9111</v>
      </c>
      <c r="D132" s="122">
        <v>3004</v>
      </c>
      <c r="E132" s="122">
        <v>6951</v>
      </c>
      <c r="F132" s="122">
        <v>493</v>
      </c>
      <c r="G132" s="122">
        <v>9098</v>
      </c>
      <c r="H132" s="122">
        <v>329</v>
      </c>
      <c r="I132" s="122">
        <v>148</v>
      </c>
      <c r="J132" s="122">
        <v>214</v>
      </c>
      <c r="K132" s="122">
        <v>1204</v>
      </c>
      <c r="L132" s="85">
        <v>39615</v>
      </c>
      <c r="M132" s="85">
        <v>1965</v>
      </c>
    </row>
    <row r="133" spans="1:13" x14ac:dyDescent="0.2">
      <c r="A133" s="123" t="s">
        <v>478</v>
      </c>
      <c r="B133" s="122">
        <v>7080</v>
      </c>
      <c r="C133" s="122">
        <v>10065</v>
      </c>
      <c r="D133" s="122">
        <v>4469</v>
      </c>
      <c r="E133" s="122">
        <v>3062</v>
      </c>
      <c r="F133" s="122">
        <v>28</v>
      </c>
      <c r="G133" s="122">
        <v>13484</v>
      </c>
      <c r="H133" s="122">
        <v>54</v>
      </c>
      <c r="I133" s="122">
        <v>-7</v>
      </c>
      <c r="J133" s="122">
        <v>-389</v>
      </c>
      <c r="K133" s="122">
        <v>1204</v>
      </c>
      <c r="L133" s="85">
        <v>39050</v>
      </c>
      <c r="M133" s="85">
        <v>1400</v>
      </c>
    </row>
    <row r="134" spans="1:13" x14ac:dyDescent="0.2">
      <c r="A134" s="123" t="s">
        <v>479</v>
      </c>
      <c r="B134" s="122">
        <v>7137</v>
      </c>
      <c r="C134" s="122">
        <v>10865</v>
      </c>
      <c r="D134" s="122">
        <v>4297</v>
      </c>
      <c r="E134" s="122">
        <v>4067</v>
      </c>
      <c r="F134" s="122">
        <v>68</v>
      </c>
      <c r="G134" s="122">
        <v>11938</v>
      </c>
      <c r="H134" s="122">
        <v>0</v>
      </c>
      <c r="I134" s="122">
        <v>510</v>
      </c>
      <c r="J134" s="122">
        <v>-389</v>
      </c>
      <c r="K134" s="122">
        <v>1204</v>
      </c>
      <c r="L134" s="85">
        <v>39697</v>
      </c>
      <c r="M134" s="85">
        <v>2047</v>
      </c>
    </row>
    <row r="135" spans="1:13" x14ac:dyDescent="0.2">
      <c r="A135" s="123" t="s">
        <v>480</v>
      </c>
      <c r="B135" s="122">
        <v>4639</v>
      </c>
      <c r="C135" s="122">
        <v>8451</v>
      </c>
      <c r="D135" s="122">
        <v>3811</v>
      </c>
      <c r="E135" s="122">
        <v>2587</v>
      </c>
      <c r="F135" s="122">
        <v>0</v>
      </c>
      <c r="G135" s="122">
        <v>16336</v>
      </c>
      <c r="H135" s="122">
        <v>154</v>
      </c>
      <c r="I135" s="122">
        <v>-31</v>
      </c>
      <c r="J135" s="122">
        <v>-334</v>
      </c>
      <c r="K135" s="122">
        <v>1204</v>
      </c>
      <c r="L135" s="85">
        <v>36817</v>
      </c>
      <c r="M135" s="85">
        <v>-833</v>
      </c>
    </row>
    <row r="136" spans="1:13" x14ac:dyDescent="0.2">
      <c r="A136" s="123" t="s">
        <v>481</v>
      </c>
      <c r="B136" s="122">
        <v>7256</v>
      </c>
      <c r="C136" s="122">
        <v>10033</v>
      </c>
      <c r="D136" s="122">
        <v>3601</v>
      </c>
      <c r="E136" s="122">
        <v>2767</v>
      </c>
      <c r="F136" s="122">
        <v>0</v>
      </c>
      <c r="G136" s="122">
        <v>11128</v>
      </c>
      <c r="H136" s="122">
        <v>58</v>
      </c>
      <c r="I136" s="122">
        <v>-31</v>
      </c>
      <c r="J136" s="122">
        <v>-389</v>
      </c>
      <c r="K136" s="122">
        <v>1204</v>
      </c>
      <c r="L136" s="85">
        <v>35627</v>
      </c>
      <c r="M136" s="85">
        <v>-2023</v>
      </c>
    </row>
    <row r="137" spans="1:13" x14ac:dyDescent="0.2">
      <c r="A137" s="123" t="s">
        <v>482</v>
      </c>
      <c r="B137" s="122">
        <v>8041</v>
      </c>
      <c r="C137" s="122">
        <v>11601</v>
      </c>
      <c r="D137" s="122">
        <v>4222</v>
      </c>
      <c r="E137" s="122">
        <v>2471</v>
      </c>
      <c r="F137" s="122">
        <v>0</v>
      </c>
      <c r="G137" s="122">
        <v>9995</v>
      </c>
      <c r="H137" s="122">
        <v>18</v>
      </c>
      <c r="I137" s="122">
        <v>22</v>
      </c>
      <c r="J137" s="122">
        <v>-361</v>
      </c>
      <c r="K137" s="122">
        <v>1204</v>
      </c>
      <c r="L137" s="85">
        <v>37213</v>
      </c>
      <c r="M137" s="85">
        <v>-437</v>
      </c>
    </row>
    <row r="138" spans="1:13" x14ac:dyDescent="0.2">
      <c r="A138" s="123" t="s">
        <v>483</v>
      </c>
      <c r="B138" s="122">
        <v>9724</v>
      </c>
      <c r="C138" s="122">
        <v>13078</v>
      </c>
      <c r="D138" s="122">
        <v>4162</v>
      </c>
      <c r="E138" s="122">
        <v>2358</v>
      </c>
      <c r="F138" s="122">
        <v>0</v>
      </c>
      <c r="G138" s="122">
        <v>7484</v>
      </c>
      <c r="H138" s="122">
        <v>0</v>
      </c>
      <c r="I138" s="122">
        <v>22</v>
      </c>
      <c r="J138" s="122">
        <v>-54</v>
      </c>
      <c r="K138" s="122">
        <v>1204</v>
      </c>
      <c r="L138" s="85">
        <v>37978</v>
      </c>
      <c r="M138" s="85">
        <v>328</v>
      </c>
    </row>
    <row r="139" spans="1:13" x14ac:dyDescent="0.2">
      <c r="A139" s="123" t="s">
        <v>484</v>
      </c>
      <c r="B139" s="122">
        <v>7639</v>
      </c>
      <c r="C139" s="122">
        <v>11477</v>
      </c>
      <c r="D139" s="122">
        <v>4651</v>
      </c>
      <c r="E139" s="122">
        <v>3114</v>
      </c>
      <c r="F139" s="122">
        <v>58</v>
      </c>
      <c r="G139" s="122">
        <v>9173</v>
      </c>
      <c r="H139" s="122">
        <v>14</v>
      </c>
      <c r="I139" s="122">
        <v>-31</v>
      </c>
      <c r="J139" s="122">
        <v>-389</v>
      </c>
      <c r="K139" s="122">
        <v>1204</v>
      </c>
      <c r="L139" s="85">
        <v>36910</v>
      </c>
      <c r="M139" s="85">
        <v>-740</v>
      </c>
    </row>
    <row r="140" spans="1:13" x14ac:dyDescent="0.2">
      <c r="A140" s="123" t="s">
        <v>485</v>
      </c>
      <c r="B140" s="122">
        <v>9878</v>
      </c>
      <c r="C140" s="122">
        <v>13122</v>
      </c>
      <c r="D140" s="122">
        <v>4240</v>
      </c>
      <c r="E140" s="122">
        <v>2437</v>
      </c>
      <c r="F140" s="122">
        <v>1</v>
      </c>
      <c r="G140" s="122">
        <v>7541</v>
      </c>
      <c r="H140" s="122">
        <v>24</v>
      </c>
      <c r="I140" s="122">
        <v>22</v>
      </c>
      <c r="J140" s="122">
        <v>-135</v>
      </c>
      <c r="K140" s="122">
        <v>1204</v>
      </c>
      <c r="L140" s="85">
        <v>38334</v>
      </c>
      <c r="M140" s="85">
        <v>684</v>
      </c>
    </row>
    <row r="141" spans="1:13" x14ac:dyDescent="0.2">
      <c r="A141" s="123" t="s">
        <v>486</v>
      </c>
      <c r="B141" s="122">
        <v>7099</v>
      </c>
      <c r="C141" s="122">
        <v>10287</v>
      </c>
      <c r="D141" s="122">
        <v>4239</v>
      </c>
      <c r="E141" s="122">
        <v>2995</v>
      </c>
      <c r="F141" s="122">
        <v>23</v>
      </c>
      <c r="G141" s="122">
        <v>12806</v>
      </c>
      <c r="H141" s="122">
        <v>0</v>
      </c>
      <c r="I141" s="122">
        <v>-31</v>
      </c>
      <c r="J141" s="122">
        <v>-389</v>
      </c>
      <c r="K141" s="122">
        <v>1204</v>
      </c>
      <c r="L141" s="85">
        <v>38233</v>
      </c>
      <c r="M141" s="85">
        <v>583</v>
      </c>
    </row>
    <row r="142" spans="1:13" x14ac:dyDescent="0.2">
      <c r="A142" s="123" t="s">
        <v>487</v>
      </c>
      <c r="B142" s="122">
        <v>7304</v>
      </c>
      <c r="C142" s="122">
        <v>10601</v>
      </c>
      <c r="D142" s="122">
        <v>3694</v>
      </c>
      <c r="E142" s="122">
        <v>3524</v>
      </c>
      <c r="F142" s="122">
        <v>41</v>
      </c>
      <c r="G142" s="122">
        <v>10811</v>
      </c>
      <c r="H142" s="122">
        <v>0</v>
      </c>
      <c r="I142" s="122">
        <v>22</v>
      </c>
      <c r="J142" s="122">
        <v>-281</v>
      </c>
      <c r="K142" s="122">
        <v>1204</v>
      </c>
      <c r="L142" s="85">
        <v>36920</v>
      </c>
      <c r="M142" s="85">
        <v>-730</v>
      </c>
    </row>
    <row r="143" spans="1:13" x14ac:dyDescent="0.2">
      <c r="A143" s="123" t="s">
        <v>488</v>
      </c>
      <c r="B143" s="122">
        <v>8349</v>
      </c>
      <c r="C143" s="122">
        <v>12615</v>
      </c>
      <c r="D143" s="122">
        <v>4073</v>
      </c>
      <c r="E143" s="122">
        <v>1946</v>
      </c>
      <c r="F143" s="122">
        <v>0</v>
      </c>
      <c r="G143" s="122">
        <v>8932</v>
      </c>
      <c r="H143" s="122">
        <v>0</v>
      </c>
      <c r="I143" s="122">
        <v>22</v>
      </c>
      <c r="J143" s="122">
        <v>621</v>
      </c>
      <c r="K143" s="122">
        <v>1204</v>
      </c>
      <c r="L143" s="85">
        <v>37762</v>
      </c>
      <c r="M143" s="85">
        <v>112</v>
      </c>
    </row>
    <row r="144" spans="1:13" x14ac:dyDescent="0.2">
      <c r="A144" s="123" t="s">
        <v>489</v>
      </c>
      <c r="B144" s="122">
        <v>6118</v>
      </c>
      <c r="C144" s="122">
        <v>9194</v>
      </c>
      <c r="D144" s="122">
        <v>3369</v>
      </c>
      <c r="E144" s="122">
        <v>2484</v>
      </c>
      <c r="F144" s="122">
        <v>0</v>
      </c>
      <c r="G144" s="122">
        <v>13555</v>
      </c>
      <c r="H144" s="122">
        <v>0</v>
      </c>
      <c r="I144" s="122">
        <v>-31</v>
      </c>
      <c r="J144" s="122">
        <v>-309</v>
      </c>
      <c r="K144" s="122">
        <v>1204</v>
      </c>
      <c r="L144" s="85">
        <v>35584</v>
      </c>
      <c r="M144" s="85">
        <v>-2066</v>
      </c>
    </row>
    <row r="145" spans="1:13" x14ac:dyDescent="0.2">
      <c r="A145" s="123" t="s">
        <v>490</v>
      </c>
      <c r="B145" s="122">
        <v>8623</v>
      </c>
      <c r="C145" s="122">
        <v>12306</v>
      </c>
      <c r="D145" s="122">
        <v>4411</v>
      </c>
      <c r="E145" s="122">
        <v>3581</v>
      </c>
      <c r="F145" s="122">
        <v>230</v>
      </c>
      <c r="G145" s="122">
        <v>8911</v>
      </c>
      <c r="H145" s="122">
        <v>0</v>
      </c>
      <c r="I145" s="122">
        <v>-31</v>
      </c>
      <c r="J145" s="122">
        <v>-389</v>
      </c>
      <c r="K145" s="122">
        <v>1204</v>
      </c>
      <c r="L145" s="85">
        <v>38846</v>
      </c>
      <c r="M145" s="85">
        <v>1196</v>
      </c>
    </row>
    <row r="146" spans="1:13" x14ac:dyDescent="0.2">
      <c r="A146" s="123" t="s">
        <v>491</v>
      </c>
      <c r="B146" s="122">
        <v>6845</v>
      </c>
      <c r="C146" s="122">
        <v>9928</v>
      </c>
      <c r="D146" s="122">
        <v>3740</v>
      </c>
      <c r="E146" s="122">
        <v>2728</v>
      </c>
      <c r="F146" s="122">
        <v>5</v>
      </c>
      <c r="G146" s="122">
        <v>12666</v>
      </c>
      <c r="H146" s="122">
        <v>21</v>
      </c>
      <c r="I146" s="122">
        <v>-31</v>
      </c>
      <c r="J146" s="122">
        <v>-224</v>
      </c>
      <c r="K146" s="122">
        <v>1204</v>
      </c>
      <c r="L146" s="85">
        <v>36882</v>
      </c>
      <c r="M146" s="85">
        <v>-768</v>
      </c>
    </row>
    <row r="147" spans="1:13" x14ac:dyDescent="0.2">
      <c r="A147" s="123" t="s">
        <v>492</v>
      </c>
      <c r="B147" s="122">
        <v>6377</v>
      </c>
      <c r="C147" s="122">
        <v>10476</v>
      </c>
      <c r="D147" s="122">
        <v>4283</v>
      </c>
      <c r="E147" s="122">
        <v>3275</v>
      </c>
      <c r="F147" s="122">
        <v>0</v>
      </c>
      <c r="G147" s="122">
        <v>12739</v>
      </c>
      <c r="H147" s="122">
        <v>35</v>
      </c>
      <c r="I147" s="122">
        <v>-31</v>
      </c>
      <c r="J147" s="122">
        <v>-389</v>
      </c>
      <c r="K147" s="122">
        <v>1204</v>
      </c>
      <c r="L147" s="85">
        <v>37969</v>
      </c>
      <c r="M147" s="85">
        <v>319</v>
      </c>
    </row>
    <row r="148" spans="1:13" x14ac:dyDescent="0.2">
      <c r="A148" s="123" t="s">
        <v>493</v>
      </c>
      <c r="B148" s="122">
        <v>6971</v>
      </c>
      <c r="C148" s="122">
        <v>11078</v>
      </c>
      <c r="D148" s="122">
        <v>4423</v>
      </c>
      <c r="E148" s="122">
        <v>3239</v>
      </c>
      <c r="F148" s="122">
        <v>16</v>
      </c>
      <c r="G148" s="122">
        <v>11806</v>
      </c>
      <c r="H148" s="122">
        <v>14</v>
      </c>
      <c r="I148" s="122">
        <v>-31</v>
      </c>
      <c r="J148" s="122">
        <v>-389</v>
      </c>
      <c r="K148" s="122">
        <v>1204</v>
      </c>
      <c r="L148" s="85">
        <v>38331</v>
      </c>
      <c r="M148" s="85">
        <v>681</v>
      </c>
    </row>
    <row r="149" spans="1:13" ht="14.25" customHeight="1" x14ac:dyDescent="0.2">
      <c r="A149" s="18" t="s">
        <v>494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85"/>
      <c r="M149" s="85"/>
    </row>
    <row r="150" spans="1:13" x14ac:dyDescent="0.2">
      <c r="A150" s="123" t="s">
        <v>495</v>
      </c>
      <c r="B150" s="122">
        <v>7047</v>
      </c>
      <c r="C150" s="122">
        <v>10149</v>
      </c>
      <c r="D150" s="122">
        <v>4159</v>
      </c>
      <c r="E150" s="122">
        <v>3132</v>
      </c>
      <c r="F150" s="122">
        <v>47</v>
      </c>
      <c r="G150" s="122">
        <v>11956</v>
      </c>
      <c r="H150" s="122">
        <v>80</v>
      </c>
      <c r="I150" s="122">
        <v>-148</v>
      </c>
      <c r="J150" s="122">
        <v>-361</v>
      </c>
      <c r="K150" s="122">
        <v>986</v>
      </c>
      <c r="L150" s="85">
        <v>37047</v>
      </c>
      <c r="M150" s="85">
        <v>-603</v>
      </c>
    </row>
    <row r="151" spans="1:13" x14ac:dyDescent="0.2">
      <c r="A151" s="123" t="s">
        <v>496</v>
      </c>
      <c r="B151" s="122">
        <v>7613</v>
      </c>
      <c r="C151" s="122">
        <v>9910</v>
      </c>
      <c r="D151" s="122">
        <v>3534</v>
      </c>
      <c r="E151" s="122">
        <v>3316</v>
      </c>
      <c r="F151" s="122">
        <v>118</v>
      </c>
      <c r="G151" s="122">
        <v>10679</v>
      </c>
      <c r="H151" s="122">
        <v>33</v>
      </c>
      <c r="I151" s="122">
        <v>-84</v>
      </c>
      <c r="J151" s="122">
        <v>-283</v>
      </c>
      <c r="K151" s="122">
        <v>986</v>
      </c>
      <c r="L151" s="85">
        <v>35822</v>
      </c>
      <c r="M151" s="85">
        <v>-1828</v>
      </c>
    </row>
    <row r="152" spans="1:13" x14ac:dyDescent="0.2">
      <c r="A152" s="123" t="s">
        <v>497</v>
      </c>
      <c r="B152" s="122">
        <v>7534</v>
      </c>
      <c r="C152" s="122">
        <v>12321</v>
      </c>
      <c r="D152" s="122">
        <v>4504</v>
      </c>
      <c r="E152" s="122">
        <v>3591</v>
      </c>
      <c r="F152" s="122">
        <v>183</v>
      </c>
      <c r="G152" s="122">
        <v>12134</v>
      </c>
      <c r="H152" s="122">
        <v>0</v>
      </c>
      <c r="I152" s="122">
        <v>69</v>
      </c>
      <c r="J152" s="122">
        <v>-389</v>
      </c>
      <c r="K152" s="122">
        <v>986</v>
      </c>
      <c r="L152" s="85">
        <v>40933</v>
      </c>
      <c r="M152" s="85">
        <v>3283</v>
      </c>
    </row>
    <row r="153" spans="1:13" x14ac:dyDescent="0.2">
      <c r="A153" s="123" t="s">
        <v>498</v>
      </c>
      <c r="B153" s="122">
        <v>8870</v>
      </c>
      <c r="C153" s="122">
        <v>13111</v>
      </c>
      <c r="D153" s="122">
        <v>4287</v>
      </c>
      <c r="E153" s="122">
        <v>2494</v>
      </c>
      <c r="F153" s="122">
        <v>0</v>
      </c>
      <c r="G153" s="122">
        <v>8677</v>
      </c>
      <c r="H153" s="122">
        <v>0</v>
      </c>
      <c r="I153" s="122">
        <v>-63</v>
      </c>
      <c r="J153" s="122">
        <v>121</v>
      </c>
      <c r="K153" s="122">
        <v>986</v>
      </c>
      <c r="L153" s="85">
        <v>38483</v>
      </c>
      <c r="M153" s="85">
        <v>833</v>
      </c>
    </row>
    <row r="154" spans="1:13" x14ac:dyDescent="0.2">
      <c r="A154" s="123" t="s">
        <v>499</v>
      </c>
      <c r="B154" s="122">
        <v>6668</v>
      </c>
      <c r="C154" s="122">
        <v>10679</v>
      </c>
      <c r="D154" s="122">
        <v>3952</v>
      </c>
      <c r="E154" s="122">
        <v>2982</v>
      </c>
      <c r="F154" s="122">
        <v>0</v>
      </c>
      <c r="G154" s="122">
        <v>12234</v>
      </c>
      <c r="H154" s="122">
        <v>7</v>
      </c>
      <c r="I154" s="122">
        <v>-148</v>
      </c>
      <c r="J154" s="122">
        <v>-389</v>
      </c>
      <c r="K154" s="122">
        <v>986</v>
      </c>
      <c r="L154" s="85">
        <v>36971</v>
      </c>
      <c r="M154" s="85">
        <v>-679</v>
      </c>
    </row>
    <row r="155" spans="1:13" x14ac:dyDescent="0.2">
      <c r="A155" s="123" t="s">
        <v>500</v>
      </c>
      <c r="B155" s="122">
        <v>7543</v>
      </c>
      <c r="C155" s="122">
        <v>10307</v>
      </c>
      <c r="D155" s="122">
        <v>3703</v>
      </c>
      <c r="E155" s="122">
        <v>2740</v>
      </c>
      <c r="F155" s="122">
        <v>0</v>
      </c>
      <c r="G155" s="122">
        <v>11399</v>
      </c>
      <c r="H155" s="122">
        <v>0</v>
      </c>
      <c r="I155" s="122">
        <v>-148</v>
      </c>
      <c r="J155" s="122">
        <v>-281</v>
      </c>
      <c r="K155" s="122">
        <v>986</v>
      </c>
      <c r="L155" s="85">
        <v>36249</v>
      </c>
      <c r="M155" s="85">
        <v>-1401</v>
      </c>
    </row>
    <row r="156" spans="1:13" ht="14.25" customHeight="1" x14ac:dyDescent="0.2">
      <c r="A156" s="18" t="s">
        <v>501</v>
      </c>
      <c r="B156" s="122"/>
      <c r="C156" s="122"/>
      <c r="D156" s="122"/>
      <c r="E156" s="122"/>
      <c r="F156" s="122"/>
      <c r="G156" s="122"/>
      <c r="H156" s="122"/>
      <c r="I156" s="122"/>
      <c r="J156" s="122"/>
      <c r="K156" s="122"/>
      <c r="L156" s="85"/>
      <c r="M156" s="85"/>
    </row>
    <row r="157" spans="1:13" x14ac:dyDescent="0.2">
      <c r="A157" s="123" t="s">
        <v>502</v>
      </c>
      <c r="B157" s="122">
        <v>8826</v>
      </c>
      <c r="C157" s="122">
        <v>11888</v>
      </c>
      <c r="D157" s="122">
        <v>4527</v>
      </c>
      <c r="E157" s="122">
        <v>3169</v>
      </c>
      <c r="F157" s="122">
        <v>71</v>
      </c>
      <c r="G157" s="122">
        <v>7761</v>
      </c>
      <c r="H157" s="122">
        <v>0</v>
      </c>
      <c r="I157" s="122">
        <v>-13</v>
      </c>
      <c r="J157" s="122">
        <v>-225</v>
      </c>
      <c r="K157" s="122">
        <v>1184</v>
      </c>
      <c r="L157" s="85">
        <v>37188</v>
      </c>
      <c r="M157" s="85">
        <v>-462</v>
      </c>
    </row>
    <row r="158" spans="1:13" x14ac:dyDescent="0.2">
      <c r="A158" s="123" t="s">
        <v>503</v>
      </c>
      <c r="B158" s="122">
        <v>7665</v>
      </c>
      <c r="C158" s="122">
        <v>11018</v>
      </c>
      <c r="D158" s="122">
        <v>3701</v>
      </c>
      <c r="E158" s="122">
        <v>2705</v>
      </c>
      <c r="F158" s="122">
        <v>0</v>
      </c>
      <c r="G158" s="122">
        <v>10754</v>
      </c>
      <c r="H158" s="122">
        <v>0</v>
      </c>
      <c r="I158" s="122">
        <v>-13</v>
      </c>
      <c r="J158" s="122">
        <v>-389</v>
      </c>
      <c r="K158" s="122">
        <v>1184</v>
      </c>
      <c r="L158" s="85">
        <v>36625</v>
      </c>
      <c r="M158" s="85">
        <v>-1025</v>
      </c>
    </row>
    <row r="159" spans="1:13" x14ac:dyDescent="0.2">
      <c r="A159" s="123" t="s">
        <v>504</v>
      </c>
      <c r="B159" s="122">
        <v>5242</v>
      </c>
      <c r="C159" s="122">
        <v>9305</v>
      </c>
      <c r="D159" s="122">
        <v>3767</v>
      </c>
      <c r="E159" s="122">
        <v>3562</v>
      </c>
      <c r="F159" s="122">
        <v>0</v>
      </c>
      <c r="G159" s="122">
        <v>16130</v>
      </c>
      <c r="H159" s="122">
        <v>505</v>
      </c>
      <c r="I159" s="122">
        <v>141</v>
      </c>
      <c r="J159" s="122">
        <v>-389</v>
      </c>
      <c r="K159" s="122">
        <v>1184</v>
      </c>
      <c r="L159" s="85">
        <v>39447</v>
      </c>
      <c r="M159" s="85">
        <v>1797</v>
      </c>
    </row>
    <row r="160" spans="1:13" x14ac:dyDescent="0.2">
      <c r="A160" s="123" t="s">
        <v>505</v>
      </c>
      <c r="B160" s="122">
        <v>9000</v>
      </c>
      <c r="C160" s="122">
        <v>12223</v>
      </c>
      <c r="D160" s="122">
        <v>4255</v>
      </c>
      <c r="E160" s="122">
        <v>2631</v>
      </c>
      <c r="F160" s="122">
        <v>0</v>
      </c>
      <c r="G160" s="122">
        <v>8716</v>
      </c>
      <c r="H160" s="122">
        <v>0</v>
      </c>
      <c r="I160" s="122">
        <v>-52</v>
      </c>
      <c r="J160" s="122">
        <v>-333</v>
      </c>
      <c r="K160" s="122">
        <v>1184</v>
      </c>
      <c r="L160" s="85">
        <v>37624</v>
      </c>
      <c r="M160" s="85">
        <v>-26</v>
      </c>
    </row>
    <row r="161" spans="1:13" x14ac:dyDescent="0.2">
      <c r="A161" s="123" t="s">
        <v>506</v>
      </c>
      <c r="B161" s="122">
        <v>7901</v>
      </c>
      <c r="C161" s="122">
        <v>10445</v>
      </c>
      <c r="D161" s="122">
        <v>3771</v>
      </c>
      <c r="E161" s="122">
        <v>3822</v>
      </c>
      <c r="F161" s="122">
        <v>191</v>
      </c>
      <c r="G161" s="122">
        <v>10400</v>
      </c>
      <c r="H161" s="122">
        <v>24</v>
      </c>
      <c r="I161" s="122">
        <v>11</v>
      </c>
      <c r="J161" s="122">
        <v>-389</v>
      </c>
      <c r="K161" s="122">
        <v>1184</v>
      </c>
      <c r="L161" s="85">
        <v>37360</v>
      </c>
      <c r="M161" s="85">
        <v>-290</v>
      </c>
    </row>
    <row r="162" spans="1:13" x14ac:dyDescent="0.2">
      <c r="A162" s="123" t="s">
        <v>507</v>
      </c>
      <c r="B162" s="122">
        <v>6333</v>
      </c>
      <c r="C162" s="122">
        <v>10355</v>
      </c>
      <c r="D162" s="122">
        <v>3988</v>
      </c>
      <c r="E162" s="122">
        <v>3090</v>
      </c>
      <c r="F162" s="122">
        <v>0</v>
      </c>
      <c r="G162" s="122">
        <v>12389</v>
      </c>
      <c r="H162" s="122">
        <v>25</v>
      </c>
      <c r="I162" s="122">
        <v>1596</v>
      </c>
      <c r="J162" s="122">
        <v>-389</v>
      </c>
      <c r="K162" s="122">
        <v>1184</v>
      </c>
      <c r="L162" s="85">
        <v>38571</v>
      </c>
      <c r="M162" s="85">
        <v>921</v>
      </c>
    </row>
    <row r="163" spans="1:13" x14ac:dyDescent="0.2">
      <c r="A163" s="123" t="s">
        <v>508</v>
      </c>
      <c r="B163" s="122">
        <v>7117</v>
      </c>
      <c r="C163" s="122">
        <v>10141</v>
      </c>
      <c r="D163" s="122">
        <v>4382</v>
      </c>
      <c r="E163" s="122">
        <v>2284</v>
      </c>
      <c r="F163" s="122">
        <v>0</v>
      </c>
      <c r="G163" s="122">
        <v>12760</v>
      </c>
      <c r="H163" s="122">
        <v>235</v>
      </c>
      <c r="I163" s="122">
        <v>463</v>
      </c>
      <c r="J163" s="122">
        <v>-389</v>
      </c>
      <c r="K163" s="122">
        <v>1184</v>
      </c>
      <c r="L163" s="85">
        <v>38177</v>
      </c>
      <c r="M163" s="85">
        <v>527</v>
      </c>
    </row>
    <row r="164" spans="1:13" x14ac:dyDescent="0.2">
      <c r="A164" s="123" t="s">
        <v>509</v>
      </c>
      <c r="B164" s="122">
        <v>7572</v>
      </c>
      <c r="C164" s="122">
        <v>11353</v>
      </c>
      <c r="D164" s="122">
        <v>4041</v>
      </c>
      <c r="E164" s="122">
        <v>3449</v>
      </c>
      <c r="F164" s="122">
        <v>122</v>
      </c>
      <c r="G164" s="122">
        <v>12384</v>
      </c>
      <c r="H164" s="122">
        <v>20</v>
      </c>
      <c r="I164" s="122">
        <v>-55</v>
      </c>
      <c r="J164" s="122">
        <v>-389</v>
      </c>
      <c r="K164" s="122">
        <v>1184</v>
      </c>
      <c r="L164" s="85">
        <v>39681</v>
      </c>
      <c r="M164" s="85">
        <v>2031</v>
      </c>
    </row>
    <row r="165" spans="1:13" x14ac:dyDescent="0.2">
      <c r="A165" s="123" t="s">
        <v>510</v>
      </c>
      <c r="B165" s="122">
        <v>6287</v>
      </c>
      <c r="C165" s="122">
        <v>10479</v>
      </c>
      <c r="D165" s="122">
        <v>4590</v>
      </c>
      <c r="E165" s="122">
        <v>3302</v>
      </c>
      <c r="F165" s="122">
        <v>0</v>
      </c>
      <c r="G165" s="122">
        <v>13252</v>
      </c>
      <c r="H165" s="122">
        <v>491</v>
      </c>
      <c r="I165" s="122">
        <v>657</v>
      </c>
      <c r="J165" s="122">
        <v>-389</v>
      </c>
      <c r="K165" s="122">
        <v>1184</v>
      </c>
      <c r="L165" s="85">
        <v>39853</v>
      </c>
      <c r="M165" s="85">
        <v>2203</v>
      </c>
    </row>
    <row r="166" spans="1:13" x14ac:dyDescent="0.2">
      <c r="A166" s="123" t="s">
        <v>511</v>
      </c>
      <c r="B166" s="122">
        <v>6711</v>
      </c>
      <c r="C166" s="122">
        <v>10497</v>
      </c>
      <c r="D166" s="122">
        <v>4292</v>
      </c>
      <c r="E166" s="122">
        <v>2249</v>
      </c>
      <c r="F166" s="122">
        <v>0</v>
      </c>
      <c r="G166" s="122">
        <v>12224</v>
      </c>
      <c r="H166" s="122">
        <v>181</v>
      </c>
      <c r="I166" s="122">
        <v>463</v>
      </c>
      <c r="J166" s="122">
        <v>-389</v>
      </c>
      <c r="K166" s="122">
        <v>1184</v>
      </c>
      <c r="L166" s="85">
        <v>37412</v>
      </c>
      <c r="M166" s="85">
        <v>-238</v>
      </c>
    </row>
    <row r="167" spans="1:13" x14ac:dyDescent="0.2">
      <c r="A167" s="123" t="s">
        <v>512</v>
      </c>
      <c r="B167" s="122">
        <v>4976</v>
      </c>
      <c r="C167" s="122">
        <v>9187</v>
      </c>
      <c r="D167" s="122">
        <v>4461</v>
      </c>
      <c r="E167" s="122">
        <v>3343</v>
      </c>
      <c r="F167" s="122">
        <v>0</v>
      </c>
      <c r="G167" s="122">
        <v>14873</v>
      </c>
      <c r="H167" s="122">
        <v>545</v>
      </c>
      <c r="I167" s="122">
        <v>486</v>
      </c>
      <c r="J167" s="122">
        <v>-389</v>
      </c>
      <c r="K167" s="122">
        <v>1184</v>
      </c>
      <c r="L167" s="85">
        <v>38666</v>
      </c>
      <c r="M167" s="85">
        <v>1016</v>
      </c>
    </row>
    <row r="168" spans="1:13" x14ac:dyDescent="0.2">
      <c r="A168" s="123" t="s">
        <v>513</v>
      </c>
      <c r="B168" s="122">
        <v>8054</v>
      </c>
      <c r="C168" s="122">
        <v>9121</v>
      </c>
      <c r="D168" s="122">
        <v>3173</v>
      </c>
      <c r="E168" s="122">
        <v>6272</v>
      </c>
      <c r="F168" s="122">
        <v>319</v>
      </c>
      <c r="G168" s="122">
        <v>8455</v>
      </c>
      <c r="H168" s="122">
        <v>174</v>
      </c>
      <c r="I168" s="122">
        <v>127</v>
      </c>
      <c r="J168" s="122">
        <v>205</v>
      </c>
      <c r="K168" s="122">
        <v>1184</v>
      </c>
      <c r="L168" s="85">
        <v>37084</v>
      </c>
      <c r="M168" s="85">
        <v>-566</v>
      </c>
    </row>
    <row r="169" spans="1:13" x14ac:dyDescent="0.2">
      <c r="A169" s="123" t="s">
        <v>514</v>
      </c>
      <c r="B169" s="122">
        <v>7048</v>
      </c>
      <c r="C169" s="122">
        <v>10581</v>
      </c>
      <c r="D169" s="122">
        <v>4590</v>
      </c>
      <c r="E169" s="122">
        <v>2630</v>
      </c>
      <c r="F169" s="122">
        <v>40</v>
      </c>
      <c r="G169" s="122">
        <v>10994</v>
      </c>
      <c r="H169" s="122">
        <v>144</v>
      </c>
      <c r="I169" s="122">
        <v>-77</v>
      </c>
      <c r="J169" s="122">
        <v>-389</v>
      </c>
      <c r="K169" s="122">
        <v>1184</v>
      </c>
      <c r="L169" s="85">
        <v>36745</v>
      </c>
      <c r="M169" s="85">
        <v>-905</v>
      </c>
    </row>
    <row r="170" spans="1:13" x14ac:dyDescent="0.2">
      <c r="A170" s="123" t="s">
        <v>515</v>
      </c>
      <c r="B170" s="122">
        <v>6968</v>
      </c>
      <c r="C170" s="122">
        <v>10381</v>
      </c>
      <c r="D170" s="122">
        <v>4557</v>
      </c>
      <c r="E170" s="122">
        <v>2833</v>
      </c>
      <c r="F170" s="122">
        <v>0</v>
      </c>
      <c r="G170" s="122">
        <v>11863</v>
      </c>
      <c r="H170" s="122">
        <v>149</v>
      </c>
      <c r="I170" s="122">
        <v>-55</v>
      </c>
      <c r="J170" s="122">
        <v>-389</v>
      </c>
      <c r="K170" s="122">
        <v>1184</v>
      </c>
      <c r="L170" s="85">
        <v>37491</v>
      </c>
      <c r="M170" s="85">
        <v>-159</v>
      </c>
    </row>
    <row r="171" spans="1:13" x14ac:dyDescent="0.2">
      <c r="A171" s="123" t="s">
        <v>516</v>
      </c>
      <c r="B171" s="122">
        <v>6744</v>
      </c>
      <c r="C171" s="122">
        <v>9961</v>
      </c>
      <c r="D171" s="122">
        <v>4178</v>
      </c>
      <c r="E171" s="122">
        <v>2784</v>
      </c>
      <c r="F171" s="122">
        <v>0</v>
      </c>
      <c r="G171" s="122">
        <v>13137</v>
      </c>
      <c r="H171" s="122">
        <v>110</v>
      </c>
      <c r="I171" s="122">
        <v>-77</v>
      </c>
      <c r="J171" s="122">
        <v>-389</v>
      </c>
      <c r="K171" s="122">
        <v>1184</v>
      </c>
      <c r="L171" s="85">
        <v>37632</v>
      </c>
      <c r="M171" s="85">
        <v>-18</v>
      </c>
    </row>
    <row r="172" spans="1:13" x14ac:dyDescent="0.2">
      <c r="A172" s="123" t="s">
        <v>517</v>
      </c>
      <c r="B172" s="122">
        <v>10392</v>
      </c>
      <c r="C172" s="122">
        <v>13365</v>
      </c>
      <c r="D172" s="122">
        <v>4146</v>
      </c>
      <c r="E172" s="122">
        <v>2686</v>
      </c>
      <c r="F172" s="122">
        <v>0</v>
      </c>
      <c r="G172" s="122">
        <v>7009</v>
      </c>
      <c r="H172" s="122">
        <v>51</v>
      </c>
      <c r="I172" s="122">
        <v>64</v>
      </c>
      <c r="J172" s="122">
        <v>-48</v>
      </c>
      <c r="K172" s="122">
        <v>1184</v>
      </c>
      <c r="L172" s="85">
        <v>38849</v>
      </c>
      <c r="M172" s="85">
        <v>1199</v>
      </c>
    </row>
    <row r="173" spans="1:13" x14ac:dyDescent="0.2">
      <c r="A173" s="123" t="s">
        <v>518</v>
      </c>
      <c r="B173" s="122">
        <v>5287</v>
      </c>
      <c r="C173" s="122">
        <v>9055</v>
      </c>
      <c r="D173" s="122">
        <v>3909</v>
      </c>
      <c r="E173" s="122">
        <v>2248</v>
      </c>
      <c r="F173" s="122">
        <v>0</v>
      </c>
      <c r="G173" s="122">
        <v>15141</v>
      </c>
      <c r="H173" s="122">
        <v>71</v>
      </c>
      <c r="I173" s="122">
        <v>463</v>
      </c>
      <c r="J173" s="122">
        <v>-389</v>
      </c>
      <c r="K173" s="122">
        <v>1184</v>
      </c>
      <c r="L173" s="85">
        <v>36969</v>
      </c>
      <c r="M173" s="85">
        <v>-681</v>
      </c>
    </row>
    <row r="174" spans="1:13" x14ac:dyDescent="0.2">
      <c r="A174" s="123" t="s">
        <v>519</v>
      </c>
      <c r="B174" s="122">
        <v>8540</v>
      </c>
      <c r="C174" s="122">
        <v>11277</v>
      </c>
      <c r="D174" s="122">
        <v>3811</v>
      </c>
      <c r="E174" s="122">
        <v>2919</v>
      </c>
      <c r="F174" s="122">
        <v>0</v>
      </c>
      <c r="G174" s="122">
        <v>9986</v>
      </c>
      <c r="H174" s="122">
        <v>0</v>
      </c>
      <c r="I174" s="122">
        <v>-63</v>
      </c>
      <c r="J174" s="122">
        <v>-112</v>
      </c>
      <c r="K174" s="122">
        <v>1184</v>
      </c>
      <c r="L174" s="85">
        <v>37542</v>
      </c>
      <c r="M174" s="85">
        <v>-108</v>
      </c>
    </row>
    <row r="175" spans="1:13" x14ac:dyDescent="0.2">
      <c r="A175" s="123" t="s">
        <v>520</v>
      </c>
      <c r="B175" s="122">
        <v>9761</v>
      </c>
      <c r="C175" s="122">
        <v>13491</v>
      </c>
      <c r="D175" s="122">
        <v>4290</v>
      </c>
      <c r="E175" s="122">
        <v>2659</v>
      </c>
      <c r="F175" s="122">
        <v>0</v>
      </c>
      <c r="G175" s="122">
        <v>7650</v>
      </c>
      <c r="H175" s="122">
        <v>0</v>
      </c>
      <c r="I175" s="122">
        <v>-13</v>
      </c>
      <c r="J175" s="122">
        <v>-159</v>
      </c>
      <c r="K175" s="122">
        <v>1184</v>
      </c>
      <c r="L175" s="85">
        <v>38863</v>
      </c>
      <c r="M175" s="85">
        <v>1213</v>
      </c>
    </row>
    <row r="176" spans="1:13" x14ac:dyDescent="0.2">
      <c r="A176" s="123" t="s">
        <v>521</v>
      </c>
      <c r="B176" s="122">
        <v>6826</v>
      </c>
      <c r="C176" s="122">
        <v>10257</v>
      </c>
      <c r="D176" s="122">
        <v>3799</v>
      </c>
      <c r="E176" s="122">
        <v>2966</v>
      </c>
      <c r="F176" s="122">
        <v>0</v>
      </c>
      <c r="G176" s="122">
        <v>11499</v>
      </c>
      <c r="H176" s="122">
        <v>68</v>
      </c>
      <c r="I176" s="122">
        <v>-77</v>
      </c>
      <c r="J176" s="122">
        <v>-389</v>
      </c>
      <c r="K176" s="122">
        <v>1184</v>
      </c>
      <c r="L176" s="85">
        <v>36133</v>
      </c>
      <c r="M176" s="85">
        <v>-1517</v>
      </c>
    </row>
    <row r="177" spans="1:13" x14ac:dyDescent="0.2">
      <c r="A177" s="123" t="s">
        <v>522</v>
      </c>
      <c r="B177" s="122">
        <v>8284</v>
      </c>
      <c r="C177" s="122">
        <v>9902</v>
      </c>
      <c r="D177" s="122">
        <v>4307</v>
      </c>
      <c r="E177" s="122">
        <v>3787</v>
      </c>
      <c r="F177" s="122">
        <v>20</v>
      </c>
      <c r="G177" s="122">
        <v>9517</v>
      </c>
      <c r="H177" s="122">
        <v>158</v>
      </c>
      <c r="I177" s="122">
        <v>-13</v>
      </c>
      <c r="J177" s="122">
        <v>-389</v>
      </c>
      <c r="K177" s="122">
        <v>1184</v>
      </c>
      <c r="L177" s="85">
        <v>36757</v>
      </c>
      <c r="M177" s="85">
        <v>-893</v>
      </c>
    </row>
    <row r="178" spans="1:13" x14ac:dyDescent="0.2">
      <c r="A178" s="123" t="s">
        <v>523</v>
      </c>
      <c r="B178" s="122">
        <v>5820</v>
      </c>
      <c r="C178" s="122">
        <v>9110</v>
      </c>
      <c r="D178" s="122">
        <v>3891</v>
      </c>
      <c r="E178" s="122">
        <v>3289</v>
      </c>
      <c r="F178" s="122">
        <v>0</v>
      </c>
      <c r="G178" s="122">
        <v>14259</v>
      </c>
      <c r="H178" s="122">
        <v>68</v>
      </c>
      <c r="I178" s="122">
        <v>-127</v>
      </c>
      <c r="J178" s="122">
        <v>-306</v>
      </c>
      <c r="K178" s="122">
        <v>1184</v>
      </c>
      <c r="L178" s="85">
        <v>37188</v>
      </c>
      <c r="M178" s="85">
        <v>-462</v>
      </c>
    </row>
    <row r="179" spans="1:13" x14ac:dyDescent="0.2">
      <c r="A179" s="123" t="s">
        <v>524</v>
      </c>
      <c r="B179" s="122">
        <v>6292</v>
      </c>
      <c r="C179" s="122">
        <v>9600</v>
      </c>
      <c r="D179" s="122">
        <v>3981</v>
      </c>
      <c r="E179" s="122">
        <v>2730</v>
      </c>
      <c r="F179" s="122">
        <v>0</v>
      </c>
      <c r="G179" s="122">
        <v>12698</v>
      </c>
      <c r="H179" s="122">
        <v>73</v>
      </c>
      <c r="I179" s="122">
        <v>-77</v>
      </c>
      <c r="J179" s="122">
        <v>-389</v>
      </c>
      <c r="K179" s="122">
        <v>1184</v>
      </c>
      <c r="L179" s="85">
        <v>36092</v>
      </c>
      <c r="M179" s="85">
        <v>-1558</v>
      </c>
    </row>
    <row r="180" spans="1:13" x14ac:dyDescent="0.2">
      <c r="A180" s="123" t="s">
        <v>525</v>
      </c>
      <c r="B180" s="122">
        <v>6928</v>
      </c>
      <c r="C180" s="122">
        <v>11379</v>
      </c>
      <c r="D180" s="122">
        <v>4322</v>
      </c>
      <c r="E180" s="122">
        <v>3274</v>
      </c>
      <c r="F180" s="122">
        <v>0</v>
      </c>
      <c r="G180" s="122">
        <v>11815</v>
      </c>
      <c r="H180" s="122">
        <v>27</v>
      </c>
      <c r="I180" s="122">
        <v>-77</v>
      </c>
      <c r="J180" s="122">
        <v>-389</v>
      </c>
      <c r="K180" s="122">
        <v>1184</v>
      </c>
      <c r="L180" s="85">
        <v>38463</v>
      </c>
      <c r="M180" s="85">
        <v>813</v>
      </c>
    </row>
    <row r="181" spans="1:13" x14ac:dyDescent="0.2">
      <c r="A181" s="123" t="s">
        <v>526</v>
      </c>
      <c r="B181" s="122">
        <v>5791</v>
      </c>
      <c r="C181" s="122">
        <v>9881</v>
      </c>
      <c r="D181" s="122">
        <v>4061</v>
      </c>
      <c r="E181" s="122">
        <v>3044</v>
      </c>
      <c r="F181" s="122">
        <v>25</v>
      </c>
      <c r="G181" s="122">
        <v>15453</v>
      </c>
      <c r="H181" s="122">
        <v>397</v>
      </c>
      <c r="I181" s="122">
        <v>-55</v>
      </c>
      <c r="J181" s="122">
        <v>-389</v>
      </c>
      <c r="K181" s="122">
        <v>1184</v>
      </c>
      <c r="L181" s="85">
        <v>39392</v>
      </c>
      <c r="M181" s="85">
        <v>1742</v>
      </c>
    </row>
    <row r="182" spans="1:13" x14ac:dyDescent="0.2">
      <c r="A182" s="123" t="s">
        <v>527</v>
      </c>
      <c r="B182" s="122">
        <v>6721</v>
      </c>
      <c r="C182" s="122">
        <v>10366</v>
      </c>
      <c r="D182" s="122">
        <v>4817</v>
      </c>
      <c r="E182" s="122">
        <v>2855</v>
      </c>
      <c r="F182" s="122">
        <v>0</v>
      </c>
      <c r="G182" s="122">
        <v>13416</v>
      </c>
      <c r="H182" s="122">
        <v>71</v>
      </c>
      <c r="I182" s="122">
        <v>-104</v>
      </c>
      <c r="J182" s="122">
        <v>-389</v>
      </c>
      <c r="K182" s="122">
        <v>1184</v>
      </c>
      <c r="L182" s="85">
        <v>38937</v>
      </c>
      <c r="M182" s="85">
        <v>1287</v>
      </c>
    </row>
    <row r="183" spans="1:13" x14ac:dyDescent="0.2">
      <c r="A183" s="123" t="s">
        <v>528</v>
      </c>
      <c r="B183" s="122">
        <v>8891</v>
      </c>
      <c r="C183" s="122">
        <v>11462</v>
      </c>
      <c r="D183" s="122">
        <v>4012</v>
      </c>
      <c r="E183" s="122">
        <v>3373</v>
      </c>
      <c r="F183" s="122">
        <v>28</v>
      </c>
      <c r="G183" s="122">
        <v>8444</v>
      </c>
      <c r="H183" s="122">
        <v>15</v>
      </c>
      <c r="I183" s="122">
        <v>64</v>
      </c>
      <c r="J183" s="122">
        <v>20</v>
      </c>
      <c r="K183" s="122">
        <v>1184</v>
      </c>
      <c r="L183" s="85">
        <v>37493</v>
      </c>
      <c r="M183" s="85">
        <v>-157</v>
      </c>
    </row>
    <row r="184" spans="1:13" x14ac:dyDescent="0.2">
      <c r="A184" s="123" t="s">
        <v>529</v>
      </c>
      <c r="B184" s="122">
        <v>5509</v>
      </c>
      <c r="C184" s="122">
        <v>9527</v>
      </c>
      <c r="D184" s="122">
        <v>4252</v>
      </c>
      <c r="E184" s="122">
        <v>2570</v>
      </c>
      <c r="F184" s="122">
        <v>0</v>
      </c>
      <c r="G184" s="122">
        <v>13200</v>
      </c>
      <c r="H184" s="122">
        <v>156</v>
      </c>
      <c r="I184" s="122">
        <v>-127</v>
      </c>
      <c r="J184" s="122">
        <v>-309</v>
      </c>
      <c r="K184" s="122">
        <v>1184</v>
      </c>
      <c r="L184" s="85">
        <v>35962</v>
      </c>
      <c r="M184" s="85">
        <v>-1688</v>
      </c>
    </row>
    <row r="185" spans="1:13" x14ac:dyDescent="0.2">
      <c r="A185" s="123" t="s">
        <v>530</v>
      </c>
      <c r="B185" s="122">
        <v>9617</v>
      </c>
      <c r="C185" s="122">
        <v>11980</v>
      </c>
      <c r="D185" s="122">
        <v>3978</v>
      </c>
      <c r="E185" s="122">
        <v>3339</v>
      </c>
      <c r="F185" s="122">
        <v>25</v>
      </c>
      <c r="G185" s="122">
        <v>8395</v>
      </c>
      <c r="H185" s="122">
        <v>48</v>
      </c>
      <c r="I185" s="122">
        <v>64</v>
      </c>
      <c r="J185" s="122">
        <v>34</v>
      </c>
      <c r="K185" s="122">
        <v>1184</v>
      </c>
      <c r="L185" s="85">
        <v>38664</v>
      </c>
      <c r="M185" s="85">
        <v>1014</v>
      </c>
    </row>
    <row r="186" spans="1:13" x14ac:dyDescent="0.2">
      <c r="A186" s="123" t="s">
        <v>531</v>
      </c>
      <c r="B186" s="122">
        <v>6751</v>
      </c>
      <c r="C186" s="122">
        <v>10527</v>
      </c>
      <c r="D186" s="122">
        <v>4152</v>
      </c>
      <c r="E186" s="122">
        <v>3515</v>
      </c>
      <c r="F186" s="122">
        <v>68</v>
      </c>
      <c r="G186" s="122">
        <v>11458</v>
      </c>
      <c r="H186" s="122">
        <v>21</v>
      </c>
      <c r="I186" s="122">
        <v>-55</v>
      </c>
      <c r="J186" s="122">
        <v>-389</v>
      </c>
      <c r="K186" s="122">
        <v>1184</v>
      </c>
      <c r="L186" s="85">
        <v>37232</v>
      </c>
      <c r="M186" s="85">
        <v>-418</v>
      </c>
    </row>
    <row r="187" spans="1:13" x14ac:dyDescent="0.2">
      <c r="A187" s="123" t="s">
        <v>532</v>
      </c>
      <c r="B187" s="122">
        <v>7164</v>
      </c>
      <c r="C187" s="122">
        <v>9682</v>
      </c>
      <c r="D187" s="122">
        <v>3775</v>
      </c>
      <c r="E187" s="122">
        <v>3008</v>
      </c>
      <c r="F187" s="122">
        <v>91</v>
      </c>
      <c r="G187" s="122">
        <v>9723</v>
      </c>
      <c r="H187" s="122">
        <v>2</v>
      </c>
      <c r="I187" s="122">
        <v>-55</v>
      </c>
      <c r="J187" s="122">
        <v>-389</v>
      </c>
      <c r="K187" s="122">
        <v>1184</v>
      </c>
      <c r="L187" s="85">
        <v>34185</v>
      </c>
      <c r="M187" s="85">
        <v>-3465</v>
      </c>
    </row>
    <row r="188" spans="1:13" x14ac:dyDescent="0.2">
      <c r="A188" s="123" t="s">
        <v>533</v>
      </c>
      <c r="B188" s="122">
        <v>4498</v>
      </c>
      <c r="C188" s="122">
        <v>7721</v>
      </c>
      <c r="D188" s="122">
        <v>3799</v>
      </c>
      <c r="E188" s="122">
        <v>2111</v>
      </c>
      <c r="F188" s="122">
        <v>0</v>
      </c>
      <c r="G188" s="122">
        <v>16829</v>
      </c>
      <c r="H188" s="122">
        <v>332</v>
      </c>
      <c r="I188" s="122">
        <v>-127</v>
      </c>
      <c r="J188" s="122">
        <v>-147</v>
      </c>
      <c r="K188" s="122">
        <v>1184</v>
      </c>
      <c r="L188" s="85">
        <v>36200</v>
      </c>
      <c r="M188" s="85">
        <v>-1450</v>
      </c>
    </row>
    <row r="189" spans="1:13" x14ac:dyDescent="0.2">
      <c r="A189" s="123" t="s">
        <v>534</v>
      </c>
      <c r="B189" s="122">
        <v>8113</v>
      </c>
      <c r="C189" s="122">
        <v>12301</v>
      </c>
      <c r="D189" s="122">
        <v>4348</v>
      </c>
      <c r="E189" s="122">
        <v>2909</v>
      </c>
      <c r="F189" s="122">
        <v>0</v>
      </c>
      <c r="G189" s="122">
        <v>9028</v>
      </c>
      <c r="H189" s="122">
        <v>7</v>
      </c>
      <c r="I189" s="122">
        <v>-63</v>
      </c>
      <c r="J189" s="122">
        <v>-112</v>
      </c>
      <c r="K189" s="122">
        <v>1184</v>
      </c>
      <c r="L189" s="85">
        <v>37715</v>
      </c>
      <c r="M189" s="85">
        <v>65</v>
      </c>
    </row>
    <row r="190" spans="1:13" x14ac:dyDescent="0.2">
      <c r="A190" s="123" t="s">
        <v>535</v>
      </c>
      <c r="B190" s="122">
        <v>7411</v>
      </c>
      <c r="C190" s="122">
        <v>10223</v>
      </c>
      <c r="D190" s="122">
        <v>3060</v>
      </c>
      <c r="E190" s="122">
        <v>2597</v>
      </c>
      <c r="F190" s="122">
        <v>9</v>
      </c>
      <c r="G190" s="122">
        <v>11231</v>
      </c>
      <c r="H190" s="122">
        <v>340</v>
      </c>
      <c r="I190" s="122">
        <v>-127</v>
      </c>
      <c r="J190" s="122">
        <v>-152</v>
      </c>
      <c r="K190" s="122">
        <v>1184</v>
      </c>
      <c r="L190" s="85">
        <v>35776</v>
      </c>
      <c r="M190" s="85">
        <v>-1874</v>
      </c>
    </row>
    <row r="191" spans="1:13" x14ac:dyDescent="0.2">
      <c r="A191" s="123" t="s">
        <v>536</v>
      </c>
      <c r="B191" s="122">
        <v>6785</v>
      </c>
      <c r="C191" s="122">
        <v>10882</v>
      </c>
      <c r="D191" s="122">
        <v>4573</v>
      </c>
      <c r="E191" s="122">
        <v>2926</v>
      </c>
      <c r="F191" s="122">
        <v>36</v>
      </c>
      <c r="G191" s="122">
        <v>12239</v>
      </c>
      <c r="H191" s="122">
        <v>142</v>
      </c>
      <c r="I191" s="122">
        <v>141</v>
      </c>
      <c r="J191" s="122">
        <v>-389</v>
      </c>
      <c r="K191" s="122">
        <v>1184</v>
      </c>
      <c r="L191" s="85">
        <v>38519</v>
      </c>
      <c r="M191" s="85">
        <v>869</v>
      </c>
    </row>
    <row r="192" spans="1:13" x14ac:dyDescent="0.2">
      <c r="A192" s="123" t="s">
        <v>537</v>
      </c>
      <c r="B192" s="122">
        <v>5949</v>
      </c>
      <c r="C192" s="122">
        <v>9374</v>
      </c>
      <c r="D192" s="122">
        <v>3697</v>
      </c>
      <c r="E192" s="122">
        <v>2610</v>
      </c>
      <c r="F192" s="122">
        <v>0</v>
      </c>
      <c r="G192" s="122">
        <v>13786</v>
      </c>
      <c r="H192" s="122">
        <v>124</v>
      </c>
      <c r="I192" s="122">
        <v>-127</v>
      </c>
      <c r="J192" s="122">
        <v>-307</v>
      </c>
      <c r="K192" s="122">
        <v>1184</v>
      </c>
      <c r="L192" s="85">
        <v>36290</v>
      </c>
      <c r="M192" s="85">
        <v>-1360</v>
      </c>
    </row>
    <row r="193" spans="1:13" x14ac:dyDescent="0.2">
      <c r="A193" s="123" t="s">
        <v>538</v>
      </c>
      <c r="B193" s="122">
        <v>6895</v>
      </c>
      <c r="C193" s="122">
        <v>10542</v>
      </c>
      <c r="D193" s="122">
        <v>4522</v>
      </c>
      <c r="E193" s="122">
        <v>3114</v>
      </c>
      <c r="F193" s="122">
        <v>0</v>
      </c>
      <c r="G193" s="122">
        <v>12598</v>
      </c>
      <c r="H193" s="122">
        <v>0</v>
      </c>
      <c r="I193" s="122">
        <v>-55</v>
      </c>
      <c r="J193" s="122">
        <v>-389</v>
      </c>
      <c r="K193" s="122">
        <v>1184</v>
      </c>
      <c r="L193" s="85">
        <v>38411</v>
      </c>
      <c r="M193" s="85">
        <v>761</v>
      </c>
    </row>
    <row r="194" spans="1:13" x14ac:dyDescent="0.2">
      <c r="A194" s="123" t="s">
        <v>539</v>
      </c>
      <c r="B194" s="122">
        <v>6575</v>
      </c>
      <c r="C194" s="122">
        <v>9645</v>
      </c>
      <c r="D194" s="122">
        <v>4286</v>
      </c>
      <c r="E194" s="122">
        <v>2857</v>
      </c>
      <c r="F194" s="122">
        <v>0</v>
      </c>
      <c r="G194" s="122">
        <v>12217</v>
      </c>
      <c r="H194" s="122">
        <v>210</v>
      </c>
      <c r="I194" s="122">
        <v>-55</v>
      </c>
      <c r="J194" s="122">
        <v>-389</v>
      </c>
      <c r="K194" s="122">
        <v>1184</v>
      </c>
      <c r="L194" s="85">
        <v>36530</v>
      </c>
      <c r="M194" s="85">
        <v>-1120</v>
      </c>
    </row>
    <row r="195" spans="1:13" x14ac:dyDescent="0.2">
      <c r="A195" s="123" t="s">
        <v>540</v>
      </c>
      <c r="B195" s="122">
        <v>6729</v>
      </c>
      <c r="C195" s="122">
        <v>9985</v>
      </c>
      <c r="D195" s="122">
        <v>3966</v>
      </c>
      <c r="E195" s="122">
        <v>2286</v>
      </c>
      <c r="F195" s="122">
        <v>0</v>
      </c>
      <c r="G195" s="122">
        <v>11306</v>
      </c>
      <c r="H195" s="122">
        <v>74</v>
      </c>
      <c r="I195" s="122">
        <v>-63</v>
      </c>
      <c r="J195" s="122">
        <v>-128</v>
      </c>
      <c r="K195" s="122">
        <v>1184</v>
      </c>
      <c r="L195" s="85">
        <v>35339</v>
      </c>
      <c r="M195" s="85">
        <v>-2311</v>
      </c>
    </row>
    <row r="196" spans="1:13" x14ac:dyDescent="0.2">
      <c r="A196" s="123" t="s">
        <v>541</v>
      </c>
      <c r="B196" s="122">
        <v>6799</v>
      </c>
      <c r="C196" s="122">
        <v>10778</v>
      </c>
      <c r="D196" s="122">
        <v>4811</v>
      </c>
      <c r="E196" s="122">
        <v>2660</v>
      </c>
      <c r="F196" s="122">
        <v>17</v>
      </c>
      <c r="G196" s="122">
        <v>12790</v>
      </c>
      <c r="H196" s="122">
        <v>154</v>
      </c>
      <c r="I196" s="122">
        <v>-30</v>
      </c>
      <c r="J196" s="122">
        <v>-389</v>
      </c>
      <c r="K196" s="122">
        <v>1184</v>
      </c>
      <c r="L196" s="85">
        <v>38774</v>
      </c>
      <c r="M196" s="85">
        <v>1124</v>
      </c>
    </row>
    <row r="197" spans="1:13" x14ac:dyDescent="0.2">
      <c r="A197" s="123" t="s">
        <v>542</v>
      </c>
      <c r="B197" s="122">
        <v>7787</v>
      </c>
      <c r="C197" s="122">
        <v>10888</v>
      </c>
      <c r="D197" s="122">
        <v>3990</v>
      </c>
      <c r="E197" s="122">
        <v>4960</v>
      </c>
      <c r="F197" s="122">
        <v>344</v>
      </c>
      <c r="G197" s="122">
        <v>10093</v>
      </c>
      <c r="H197" s="122">
        <v>0</v>
      </c>
      <c r="I197" s="122">
        <v>-77</v>
      </c>
      <c r="J197" s="122">
        <v>-389</v>
      </c>
      <c r="K197" s="122">
        <v>1184</v>
      </c>
      <c r="L197" s="85">
        <v>38780</v>
      </c>
      <c r="M197" s="85">
        <v>1130</v>
      </c>
    </row>
    <row r="198" spans="1:13" x14ac:dyDescent="0.2">
      <c r="A198" s="123" t="s">
        <v>543</v>
      </c>
      <c r="B198" s="122">
        <v>6082</v>
      </c>
      <c r="C198" s="122">
        <v>10140</v>
      </c>
      <c r="D198" s="122">
        <v>4563</v>
      </c>
      <c r="E198" s="122">
        <v>3290</v>
      </c>
      <c r="F198" s="122">
        <v>0</v>
      </c>
      <c r="G198" s="122">
        <v>13033</v>
      </c>
      <c r="H198" s="122">
        <v>61</v>
      </c>
      <c r="I198" s="122">
        <v>-55</v>
      </c>
      <c r="J198" s="122">
        <v>-389</v>
      </c>
      <c r="K198" s="122">
        <v>1184</v>
      </c>
      <c r="L198" s="85">
        <v>37909</v>
      </c>
      <c r="M198" s="85">
        <v>259</v>
      </c>
    </row>
    <row r="199" spans="1:13" x14ac:dyDescent="0.2">
      <c r="A199" s="123" t="s">
        <v>544</v>
      </c>
      <c r="B199" s="122">
        <v>7763</v>
      </c>
      <c r="C199" s="122">
        <v>10283</v>
      </c>
      <c r="D199" s="122">
        <v>4023</v>
      </c>
      <c r="E199" s="122">
        <v>3607</v>
      </c>
      <c r="F199" s="122">
        <v>125</v>
      </c>
      <c r="G199" s="122">
        <v>11406</v>
      </c>
      <c r="H199" s="122">
        <v>35</v>
      </c>
      <c r="I199" s="122">
        <v>-127</v>
      </c>
      <c r="J199" s="122">
        <v>-389</v>
      </c>
      <c r="K199" s="122">
        <v>1184</v>
      </c>
      <c r="L199" s="85">
        <v>37910</v>
      </c>
      <c r="M199" s="85">
        <v>260</v>
      </c>
    </row>
    <row r="200" spans="1:13" x14ac:dyDescent="0.2">
      <c r="A200" s="123" t="s">
        <v>545</v>
      </c>
      <c r="B200" s="122">
        <v>6892</v>
      </c>
      <c r="C200" s="122">
        <v>11014</v>
      </c>
      <c r="D200" s="122">
        <v>4079</v>
      </c>
      <c r="E200" s="122">
        <v>2799</v>
      </c>
      <c r="F200" s="122">
        <v>0</v>
      </c>
      <c r="G200" s="122">
        <v>12509</v>
      </c>
      <c r="H200" s="122">
        <v>17</v>
      </c>
      <c r="I200" s="122">
        <v>-30</v>
      </c>
      <c r="J200" s="122">
        <v>-389</v>
      </c>
      <c r="K200" s="122">
        <v>1184</v>
      </c>
      <c r="L200" s="85">
        <v>38075</v>
      </c>
      <c r="M200" s="85">
        <v>425</v>
      </c>
    </row>
    <row r="201" spans="1:13" x14ac:dyDescent="0.2">
      <c r="A201" s="123" t="s">
        <v>546</v>
      </c>
      <c r="B201" s="122">
        <v>6692</v>
      </c>
      <c r="C201" s="122">
        <v>10225</v>
      </c>
      <c r="D201" s="122">
        <v>4206</v>
      </c>
      <c r="E201" s="122">
        <v>2909</v>
      </c>
      <c r="F201" s="122">
        <v>1</v>
      </c>
      <c r="G201" s="122">
        <v>12673</v>
      </c>
      <c r="H201" s="122">
        <v>130</v>
      </c>
      <c r="I201" s="122">
        <v>-77</v>
      </c>
      <c r="J201" s="122">
        <v>-389</v>
      </c>
      <c r="K201" s="122">
        <v>1184</v>
      </c>
      <c r="L201" s="85">
        <v>37554</v>
      </c>
      <c r="M201" s="85">
        <v>-96</v>
      </c>
    </row>
    <row r="202" spans="1:13" x14ac:dyDescent="0.2">
      <c r="A202" s="123" t="s">
        <v>547</v>
      </c>
      <c r="B202" s="122">
        <v>7484</v>
      </c>
      <c r="C202" s="122">
        <v>11430</v>
      </c>
      <c r="D202" s="122">
        <v>4551</v>
      </c>
      <c r="E202" s="122">
        <v>2910</v>
      </c>
      <c r="F202" s="122">
        <v>43</v>
      </c>
      <c r="G202" s="122">
        <v>9733</v>
      </c>
      <c r="H202" s="122">
        <v>37</v>
      </c>
      <c r="I202" s="122">
        <v>-77</v>
      </c>
      <c r="J202" s="122">
        <v>-389</v>
      </c>
      <c r="K202" s="122">
        <v>1184</v>
      </c>
      <c r="L202" s="85">
        <v>36906</v>
      </c>
      <c r="M202" s="85">
        <v>-744</v>
      </c>
    </row>
    <row r="203" spans="1:13" x14ac:dyDescent="0.2">
      <c r="A203" s="123" t="s">
        <v>548</v>
      </c>
      <c r="B203" s="122">
        <v>7524</v>
      </c>
      <c r="C203" s="122">
        <v>10861</v>
      </c>
      <c r="D203" s="122">
        <v>4034</v>
      </c>
      <c r="E203" s="122">
        <v>3397</v>
      </c>
      <c r="F203" s="122">
        <v>66</v>
      </c>
      <c r="G203" s="122">
        <v>11630</v>
      </c>
      <c r="H203" s="122">
        <v>6</v>
      </c>
      <c r="I203" s="122">
        <v>-77</v>
      </c>
      <c r="J203" s="122">
        <v>-389</v>
      </c>
      <c r="K203" s="122">
        <v>1184</v>
      </c>
      <c r="L203" s="85">
        <v>38236</v>
      </c>
      <c r="M203" s="85">
        <v>586</v>
      </c>
    </row>
    <row r="204" spans="1:13" x14ac:dyDescent="0.2">
      <c r="A204" s="123" t="s">
        <v>549</v>
      </c>
      <c r="B204" s="122">
        <v>6155</v>
      </c>
      <c r="C204" s="122">
        <v>10681</v>
      </c>
      <c r="D204" s="122">
        <v>4161</v>
      </c>
      <c r="E204" s="122">
        <v>3414</v>
      </c>
      <c r="F204" s="122">
        <v>0</v>
      </c>
      <c r="G204" s="122">
        <v>14155</v>
      </c>
      <c r="H204" s="122">
        <v>27</v>
      </c>
      <c r="I204" s="122">
        <v>-55</v>
      </c>
      <c r="J204" s="122">
        <v>-389</v>
      </c>
      <c r="K204" s="122">
        <v>1184</v>
      </c>
      <c r="L204" s="85">
        <v>39333</v>
      </c>
      <c r="M204" s="85">
        <v>1683</v>
      </c>
    </row>
    <row r="205" spans="1:13" x14ac:dyDescent="0.2">
      <c r="A205" s="123" t="s">
        <v>550</v>
      </c>
      <c r="B205" s="122">
        <v>7488</v>
      </c>
      <c r="C205" s="122">
        <v>11863</v>
      </c>
      <c r="D205" s="122">
        <v>4378</v>
      </c>
      <c r="E205" s="122">
        <v>2602</v>
      </c>
      <c r="F205" s="122">
        <v>0</v>
      </c>
      <c r="G205" s="122">
        <v>10566</v>
      </c>
      <c r="H205" s="122">
        <v>12</v>
      </c>
      <c r="I205" s="122">
        <v>64</v>
      </c>
      <c r="J205" s="122">
        <v>87</v>
      </c>
      <c r="K205" s="122">
        <v>1184</v>
      </c>
      <c r="L205" s="85">
        <v>38244</v>
      </c>
      <c r="M205" s="85">
        <v>594</v>
      </c>
    </row>
    <row r="206" spans="1:13" ht="14.25" customHeight="1" x14ac:dyDescent="0.2">
      <c r="A206" s="18" t="s">
        <v>551</v>
      </c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85"/>
      <c r="M206" s="85"/>
    </row>
    <row r="207" spans="1:13" x14ac:dyDescent="0.2">
      <c r="A207" s="123" t="s">
        <v>552</v>
      </c>
      <c r="B207" s="122">
        <v>6343</v>
      </c>
      <c r="C207" s="122">
        <v>9538</v>
      </c>
      <c r="D207" s="122">
        <v>4007</v>
      </c>
      <c r="E207" s="122">
        <v>3634</v>
      </c>
      <c r="F207" s="122">
        <v>0</v>
      </c>
      <c r="G207" s="122">
        <v>14156</v>
      </c>
      <c r="H207" s="122">
        <v>77</v>
      </c>
      <c r="I207" s="122">
        <v>80</v>
      </c>
      <c r="J207" s="122">
        <v>-389</v>
      </c>
      <c r="K207" s="122">
        <v>677</v>
      </c>
      <c r="L207" s="85">
        <v>38123</v>
      </c>
      <c r="M207" s="85">
        <v>473</v>
      </c>
    </row>
    <row r="208" spans="1:13" x14ac:dyDescent="0.2">
      <c r="A208" s="123" t="s">
        <v>553</v>
      </c>
      <c r="B208" s="122">
        <v>6561</v>
      </c>
      <c r="C208" s="122">
        <v>9418</v>
      </c>
      <c r="D208" s="122">
        <v>3717</v>
      </c>
      <c r="E208" s="122">
        <v>3099</v>
      </c>
      <c r="F208" s="122">
        <v>0</v>
      </c>
      <c r="G208" s="122">
        <v>14121</v>
      </c>
      <c r="H208" s="122">
        <v>283</v>
      </c>
      <c r="I208" s="122">
        <v>250</v>
      </c>
      <c r="J208" s="122">
        <v>-389</v>
      </c>
      <c r="K208" s="122">
        <v>570</v>
      </c>
      <c r="L208" s="85">
        <v>37630</v>
      </c>
      <c r="M208" s="85">
        <v>-20</v>
      </c>
    </row>
    <row r="209" spans="1:13" x14ac:dyDescent="0.2">
      <c r="A209" s="123" t="s">
        <v>554</v>
      </c>
      <c r="B209" s="122">
        <v>5344</v>
      </c>
      <c r="C209" s="122">
        <v>9959</v>
      </c>
      <c r="D209" s="122">
        <v>4683</v>
      </c>
      <c r="E209" s="122">
        <v>5132</v>
      </c>
      <c r="F209" s="122">
        <v>0</v>
      </c>
      <c r="G209" s="122">
        <v>16600</v>
      </c>
      <c r="H209" s="122">
        <v>164</v>
      </c>
      <c r="I209" s="122">
        <v>677</v>
      </c>
      <c r="J209" s="122">
        <v>-389</v>
      </c>
      <c r="K209" s="122">
        <v>427</v>
      </c>
      <c r="L209" s="85">
        <v>42597</v>
      </c>
      <c r="M209" s="85">
        <v>4947</v>
      </c>
    </row>
    <row r="210" spans="1:13" x14ac:dyDescent="0.2">
      <c r="A210" s="123" t="s">
        <v>555</v>
      </c>
      <c r="B210" s="122">
        <v>7531</v>
      </c>
      <c r="C210" s="122">
        <v>10928</v>
      </c>
      <c r="D210" s="122">
        <v>4971</v>
      </c>
      <c r="E210" s="122">
        <v>2989</v>
      </c>
      <c r="F210" s="122">
        <v>0</v>
      </c>
      <c r="G210" s="122">
        <v>10939</v>
      </c>
      <c r="H210" s="122">
        <v>74</v>
      </c>
      <c r="I210" s="122">
        <v>32</v>
      </c>
      <c r="J210" s="122">
        <v>-389</v>
      </c>
      <c r="K210" s="122">
        <v>420</v>
      </c>
      <c r="L210" s="85">
        <v>37495</v>
      </c>
      <c r="M210" s="85">
        <v>-155</v>
      </c>
    </row>
    <row r="211" spans="1:13" x14ac:dyDescent="0.2">
      <c r="A211" s="123" t="s">
        <v>556</v>
      </c>
      <c r="B211" s="122">
        <v>6133</v>
      </c>
      <c r="C211" s="122">
        <v>9212</v>
      </c>
      <c r="D211" s="122">
        <v>4217</v>
      </c>
      <c r="E211" s="122">
        <v>3935</v>
      </c>
      <c r="F211" s="122">
        <v>0</v>
      </c>
      <c r="G211" s="122">
        <v>13102</v>
      </c>
      <c r="H211" s="122">
        <v>433</v>
      </c>
      <c r="I211" s="122">
        <v>32</v>
      </c>
      <c r="J211" s="122">
        <v>-389</v>
      </c>
      <c r="K211" s="122">
        <v>515</v>
      </c>
      <c r="L211" s="85">
        <v>37190</v>
      </c>
      <c r="M211" s="85">
        <v>-460</v>
      </c>
    </row>
    <row r="212" spans="1:13" x14ac:dyDescent="0.2">
      <c r="A212" s="123" t="s">
        <v>557</v>
      </c>
      <c r="B212" s="122">
        <v>4619</v>
      </c>
      <c r="C212" s="122">
        <v>8178</v>
      </c>
      <c r="D212" s="122">
        <v>4496</v>
      </c>
      <c r="E212" s="122">
        <v>3080</v>
      </c>
      <c r="F212" s="122">
        <v>0</v>
      </c>
      <c r="G212" s="122">
        <v>16381</v>
      </c>
      <c r="H212" s="122">
        <v>1190</v>
      </c>
      <c r="I212" s="122">
        <v>701</v>
      </c>
      <c r="J212" s="122">
        <v>-389</v>
      </c>
      <c r="K212" s="122">
        <v>486</v>
      </c>
      <c r="L212" s="85">
        <v>38742</v>
      </c>
      <c r="M212" s="85">
        <v>1092</v>
      </c>
    </row>
    <row r="213" spans="1:13" x14ac:dyDescent="0.2">
      <c r="A213" s="123" t="s">
        <v>558</v>
      </c>
      <c r="B213" s="122">
        <v>9321</v>
      </c>
      <c r="C213" s="122">
        <v>12351</v>
      </c>
      <c r="D213" s="122">
        <v>3751</v>
      </c>
      <c r="E213" s="122">
        <v>2426</v>
      </c>
      <c r="F213" s="122">
        <v>0</v>
      </c>
      <c r="G213" s="122">
        <v>8625</v>
      </c>
      <c r="H213" s="122">
        <v>25</v>
      </c>
      <c r="I213" s="122">
        <v>32</v>
      </c>
      <c r="J213" s="122">
        <v>-389</v>
      </c>
      <c r="K213" s="122">
        <v>252</v>
      </c>
      <c r="L213" s="85">
        <v>36394</v>
      </c>
      <c r="M213" s="85">
        <v>-1256</v>
      </c>
    </row>
    <row r="214" spans="1:13" x14ac:dyDescent="0.2">
      <c r="A214" s="123" t="s">
        <v>559</v>
      </c>
      <c r="B214" s="122">
        <v>6998</v>
      </c>
      <c r="C214" s="122">
        <v>9045</v>
      </c>
      <c r="D214" s="122">
        <v>3469</v>
      </c>
      <c r="E214" s="122">
        <v>3933</v>
      </c>
      <c r="F214" s="122">
        <v>6</v>
      </c>
      <c r="G214" s="122">
        <v>10733</v>
      </c>
      <c r="H214" s="122">
        <v>0</v>
      </c>
      <c r="I214" s="122">
        <v>94</v>
      </c>
      <c r="J214" s="122">
        <v>-389</v>
      </c>
      <c r="K214" s="122">
        <v>1341</v>
      </c>
      <c r="L214" s="85">
        <v>35230</v>
      </c>
      <c r="M214" s="85">
        <v>-2420</v>
      </c>
    </row>
    <row r="215" spans="1:13" x14ac:dyDescent="0.2">
      <c r="A215" s="123" t="s">
        <v>560</v>
      </c>
      <c r="B215" s="122">
        <v>7739</v>
      </c>
      <c r="C215" s="122">
        <v>10908</v>
      </c>
      <c r="D215" s="122">
        <v>4204</v>
      </c>
      <c r="E215" s="122">
        <v>3310</v>
      </c>
      <c r="F215" s="122">
        <v>0</v>
      </c>
      <c r="G215" s="122">
        <v>11264</v>
      </c>
      <c r="H215" s="122">
        <v>40</v>
      </c>
      <c r="I215" s="122">
        <v>32</v>
      </c>
      <c r="J215" s="122">
        <v>-389</v>
      </c>
      <c r="K215" s="122">
        <v>568</v>
      </c>
      <c r="L215" s="85">
        <v>37676</v>
      </c>
      <c r="M215" s="85">
        <v>26</v>
      </c>
    </row>
    <row r="216" spans="1:13" x14ac:dyDescent="0.2">
      <c r="A216" s="123" t="s">
        <v>561</v>
      </c>
      <c r="B216" s="122">
        <v>6300</v>
      </c>
      <c r="C216" s="122">
        <v>9199</v>
      </c>
      <c r="D216" s="122">
        <v>3873</v>
      </c>
      <c r="E216" s="122">
        <v>3909</v>
      </c>
      <c r="F216" s="122">
        <v>0</v>
      </c>
      <c r="G216" s="122">
        <v>13476</v>
      </c>
      <c r="H216" s="122">
        <v>93</v>
      </c>
      <c r="I216" s="122">
        <v>32</v>
      </c>
      <c r="J216" s="122">
        <v>-389</v>
      </c>
      <c r="K216" s="122">
        <v>816</v>
      </c>
      <c r="L216" s="85">
        <v>37309</v>
      </c>
      <c r="M216" s="85">
        <v>-341</v>
      </c>
    </row>
    <row r="217" spans="1:13" x14ac:dyDescent="0.2">
      <c r="A217" s="123" t="s">
        <v>562</v>
      </c>
      <c r="B217" s="122">
        <v>5071</v>
      </c>
      <c r="C217" s="122">
        <v>8835</v>
      </c>
      <c r="D217" s="122">
        <v>3784</v>
      </c>
      <c r="E217" s="122">
        <v>4109</v>
      </c>
      <c r="F217" s="122">
        <v>0</v>
      </c>
      <c r="G217" s="122">
        <v>18158</v>
      </c>
      <c r="H217" s="122">
        <v>768</v>
      </c>
      <c r="I217" s="122">
        <v>620</v>
      </c>
      <c r="J217" s="122">
        <v>-389</v>
      </c>
      <c r="K217" s="122">
        <v>335</v>
      </c>
      <c r="L217" s="85">
        <v>41291</v>
      </c>
      <c r="M217" s="85">
        <v>3641</v>
      </c>
    </row>
    <row r="218" spans="1:13" x14ac:dyDescent="0.2">
      <c r="A218" s="123" t="s">
        <v>563</v>
      </c>
      <c r="B218" s="122">
        <v>5718</v>
      </c>
      <c r="C218" s="122">
        <v>10242</v>
      </c>
      <c r="D218" s="122">
        <v>4886</v>
      </c>
      <c r="E218" s="122">
        <v>3134</v>
      </c>
      <c r="F218" s="122">
        <v>32</v>
      </c>
      <c r="G218" s="122">
        <v>13589</v>
      </c>
      <c r="H218" s="122">
        <v>1115</v>
      </c>
      <c r="I218" s="122">
        <v>791</v>
      </c>
      <c r="J218" s="122">
        <v>-389</v>
      </c>
      <c r="K218" s="122">
        <v>512</v>
      </c>
      <c r="L218" s="85">
        <v>39630</v>
      </c>
      <c r="M218" s="85">
        <v>1980</v>
      </c>
    </row>
    <row r="219" spans="1:13" x14ac:dyDescent="0.2">
      <c r="A219" s="123" t="s">
        <v>564</v>
      </c>
      <c r="B219" s="122">
        <v>5827</v>
      </c>
      <c r="C219" s="122">
        <v>9875</v>
      </c>
      <c r="D219" s="122">
        <v>4512</v>
      </c>
      <c r="E219" s="122">
        <v>2596</v>
      </c>
      <c r="F219" s="122">
        <v>0</v>
      </c>
      <c r="G219" s="122">
        <v>14050</v>
      </c>
      <c r="H219" s="122">
        <v>301</v>
      </c>
      <c r="I219" s="122">
        <v>250</v>
      </c>
      <c r="J219" s="122">
        <v>-389</v>
      </c>
      <c r="K219" s="122">
        <v>510</v>
      </c>
      <c r="L219" s="85">
        <v>37532</v>
      </c>
      <c r="M219" s="85">
        <v>-118</v>
      </c>
    </row>
    <row r="220" spans="1:13" x14ac:dyDescent="0.2">
      <c r="A220" s="123" t="s">
        <v>565</v>
      </c>
      <c r="B220" s="122">
        <v>5640</v>
      </c>
      <c r="C220" s="122">
        <v>10077</v>
      </c>
      <c r="D220" s="122">
        <v>4121</v>
      </c>
      <c r="E220" s="122">
        <v>3059</v>
      </c>
      <c r="F220" s="122">
        <v>0</v>
      </c>
      <c r="G220" s="122">
        <v>14675</v>
      </c>
      <c r="H220" s="122">
        <v>326</v>
      </c>
      <c r="I220" s="122">
        <v>32</v>
      </c>
      <c r="J220" s="122">
        <v>-389</v>
      </c>
      <c r="K220" s="122">
        <v>586</v>
      </c>
      <c r="L220" s="85">
        <v>38127</v>
      </c>
      <c r="M220" s="85">
        <v>477</v>
      </c>
    </row>
    <row r="221" spans="1:13" x14ac:dyDescent="0.2">
      <c r="A221" s="123" t="s">
        <v>566</v>
      </c>
      <c r="B221" s="122">
        <v>5199</v>
      </c>
      <c r="C221" s="122">
        <v>9056</v>
      </c>
      <c r="D221" s="122">
        <v>4264</v>
      </c>
      <c r="E221" s="122">
        <v>2987</v>
      </c>
      <c r="F221" s="122">
        <v>0</v>
      </c>
      <c r="G221" s="122">
        <v>18638</v>
      </c>
      <c r="H221" s="122">
        <v>843</v>
      </c>
      <c r="I221" s="122">
        <v>724</v>
      </c>
      <c r="J221" s="122">
        <v>-389</v>
      </c>
      <c r="K221" s="122">
        <v>580</v>
      </c>
      <c r="L221" s="85">
        <v>41902</v>
      </c>
      <c r="M221" s="85">
        <v>4252</v>
      </c>
    </row>
    <row r="222" spans="1:13" x14ac:dyDescent="0.2">
      <c r="A222" s="123" t="s">
        <v>567</v>
      </c>
      <c r="B222" s="122">
        <v>5702</v>
      </c>
      <c r="C222" s="122">
        <v>11090</v>
      </c>
      <c r="D222" s="122">
        <v>4971</v>
      </c>
      <c r="E222" s="122">
        <v>2774</v>
      </c>
      <c r="F222" s="122">
        <v>0</v>
      </c>
      <c r="G222" s="122">
        <v>13727</v>
      </c>
      <c r="H222" s="122">
        <v>20</v>
      </c>
      <c r="I222" s="122">
        <v>791</v>
      </c>
      <c r="J222" s="122">
        <v>-389</v>
      </c>
      <c r="K222" s="122">
        <v>378</v>
      </c>
      <c r="L222" s="85">
        <v>39064</v>
      </c>
      <c r="M222" s="85">
        <v>1414</v>
      </c>
    </row>
    <row r="223" spans="1:13" ht="14.25" customHeight="1" x14ac:dyDescent="0.2">
      <c r="A223" s="18" t="s">
        <v>568</v>
      </c>
      <c r="B223" s="122"/>
      <c r="C223" s="122"/>
      <c r="D223" s="122"/>
      <c r="E223" s="122"/>
      <c r="F223" s="122"/>
      <c r="G223" s="122"/>
      <c r="H223" s="122"/>
      <c r="I223" s="122"/>
      <c r="J223" s="122"/>
      <c r="K223" s="122"/>
      <c r="L223" s="85"/>
      <c r="M223" s="85"/>
    </row>
    <row r="224" spans="1:13" x14ac:dyDescent="0.2">
      <c r="A224" s="123" t="s">
        <v>569</v>
      </c>
      <c r="B224" s="122">
        <v>5674</v>
      </c>
      <c r="C224" s="122">
        <v>9975</v>
      </c>
      <c r="D224" s="122">
        <v>4209</v>
      </c>
      <c r="E224" s="122">
        <v>2468</v>
      </c>
      <c r="F224" s="122">
        <v>0</v>
      </c>
      <c r="G224" s="122">
        <v>13306</v>
      </c>
      <c r="H224" s="122">
        <v>134</v>
      </c>
      <c r="I224" s="122">
        <v>38</v>
      </c>
      <c r="J224" s="122">
        <v>-389</v>
      </c>
      <c r="K224" s="122">
        <v>883</v>
      </c>
      <c r="L224" s="85">
        <v>36298</v>
      </c>
      <c r="M224" s="85">
        <v>-1352</v>
      </c>
    </row>
    <row r="225" spans="1:13" x14ac:dyDescent="0.2">
      <c r="A225" s="123" t="s">
        <v>570</v>
      </c>
      <c r="B225" s="122">
        <v>5307</v>
      </c>
      <c r="C225" s="122">
        <v>9302</v>
      </c>
      <c r="D225" s="122">
        <v>4987</v>
      </c>
      <c r="E225" s="122">
        <v>3778</v>
      </c>
      <c r="F225" s="122">
        <v>0</v>
      </c>
      <c r="G225" s="122">
        <v>13637</v>
      </c>
      <c r="H225" s="122">
        <v>517</v>
      </c>
      <c r="I225" s="122">
        <v>63</v>
      </c>
      <c r="J225" s="122">
        <v>-389</v>
      </c>
      <c r="K225" s="122">
        <v>883</v>
      </c>
      <c r="L225" s="85">
        <v>38085</v>
      </c>
      <c r="M225" s="85">
        <v>435</v>
      </c>
    </row>
    <row r="226" spans="1:13" x14ac:dyDescent="0.2">
      <c r="A226" s="123" t="s">
        <v>571</v>
      </c>
      <c r="B226" s="122">
        <v>6676</v>
      </c>
      <c r="C226" s="122">
        <v>10373</v>
      </c>
      <c r="D226" s="122">
        <v>4714</v>
      </c>
      <c r="E226" s="122">
        <v>2860</v>
      </c>
      <c r="F226" s="122">
        <v>0</v>
      </c>
      <c r="G226" s="122">
        <v>11667</v>
      </c>
      <c r="H226" s="122">
        <v>58</v>
      </c>
      <c r="I226" s="122">
        <v>38</v>
      </c>
      <c r="J226" s="122">
        <v>-389</v>
      </c>
      <c r="K226" s="122">
        <v>883</v>
      </c>
      <c r="L226" s="85">
        <v>36880</v>
      </c>
      <c r="M226" s="85">
        <v>-770</v>
      </c>
    </row>
    <row r="227" spans="1:13" x14ac:dyDescent="0.2">
      <c r="A227" s="123" t="s">
        <v>572</v>
      </c>
      <c r="B227" s="122">
        <v>5373</v>
      </c>
      <c r="C227" s="122">
        <v>8409</v>
      </c>
      <c r="D227" s="122">
        <v>4334</v>
      </c>
      <c r="E227" s="122">
        <v>3220</v>
      </c>
      <c r="F227" s="122">
        <v>11</v>
      </c>
      <c r="G227" s="122">
        <v>16037</v>
      </c>
      <c r="H227" s="122">
        <v>741</v>
      </c>
      <c r="I227" s="122">
        <v>1850</v>
      </c>
      <c r="J227" s="122">
        <v>-389</v>
      </c>
      <c r="K227" s="122">
        <v>883</v>
      </c>
      <c r="L227" s="85">
        <v>40469</v>
      </c>
      <c r="M227" s="85">
        <v>2819</v>
      </c>
    </row>
    <row r="228" spans="1:13" x14ac:dyDescent="0.2">
      <c r="A228" s="123" t="s">
        <v>573</v>
      </c>
      <c r="B228" s="122">
        <v>6187</v>
      </c>
      <c r="C228" s="122">
        <v>9981</v>
      </c>
      <c r="D228" s="122">
        <v>4177</v>
      </c>
      <c r="E228" s="122">
        <v>3908</v>
      </c>
      <c r="F228" s="122">
        <v>0</v>
      </c>
      <c r="G228" s="122">
        <v>13164</v>
      </c>
      <c r="H228" s="122">
        <v>0</v>
      </c>
      <c r="I228" s="122">
        <v>63</v>
      </c>
      <c r="J228" s="122">
        <v>-389</v>
      </c>
      <c r="K228" s="122">
        <v>883</v>
      </c>
      <c r="L228" s="85">
        <v>37974</v>
      </c>
      <c r="M228" s="85">
        <v>324</v>
      </c>
    </row>
    <row r="229" spans="1:13" x14ac:dyDescent="0.2">
      <c r="A229" s="123" t="s">
        <v>574</v>
      </c>
      <c r="B229" s="122">
        <v>8672</v>
      </c>
      <c r="C229" s="122">
        <v>11916</v>
      </c>
      <c r="D229" s="122">
        <v>4315</v>
      </c>
      <c r="E229" s="122">
        <v>3239</v>
      </c>
      <c r="F229" s="122">
        <v>0</v>
      </c>
      <c r="G229" s="122">
        <v>9582</v>
      </c>
      <c r="H229" s="122">
        <v>37</v>
      </c>
      <c r="I229" s="122">
        <v>38</v>
      </c>
      <c r="J229" s="122">
        <v>-389</v>
      </c>
      <c r="K229" s="122">
        <v>883</v>
      </c>
      <c r="L229" s="85">
        <v>38293</v>
      </c>
      <c r="M229" s="85">
        <v>643</v>
      </c>
    </row>
    <row r="230" spans="1:13" x14ac:dyDescent="0.2">
      <c r="A230" s="123" t="s">
        <v>575</v>
      </c>
      <c r="B230" s="122">
        <v>5052</v>
      </c>
      <c r="C230" s="122">
        <v>9001</v>
      </c>
      <c r="D230" s="122">
        <v>5058</v>
      </c>
      <c r="E230" s="122">
        <v>2057</v>
      </c>
      <c r="F230" s="122">
        <v>0</v>
      </c>
      <c r="G230" s="122">
        <v>15460</v>
      </c>
      <c r="H230" s="122">
        <v>629</v>
      </c>
      <c r="I230" s="122">
        <v>749</v>
      </c>
      <c r="J230" s="122">
        <v>-389</v>
      </c>
      <c r="K230" s="122">
        <v>883</v>
      </c>
      <c r="L230" s="85">
        <v>38500</v>
      </c>
      <c r="M230" s="85">
        <v>850</v>
      </c>
    </row>
    <row r="231" spans="1:13" x14ac:dyDescent="0.2">
      <c r="A231" s="123" t="s">
        <v>576</v>
      </c>
      <c r="B231" s="122">
        <v>9145</v>
      </c>
      <c r="C231" s="122">
        <v>11574</v>
      </c>
      <c r="D231" s="122">
        <v>3647</v>
      </c>
      <c r="E231" s="122">
        <v>2736</v>
      </c>
      <c r="F231" s="122">
        <v>0</v>
      </c>
      <c r="G231" s="122">
        <v>10554</v>
      </c>
      <c r="H231" s="122">
        <v>45</v>
      </c>
      <c r="I231" s="122">
        <v>578</v>
      </c>
      <c r="J231" s="122">
        <v>-389</v>
      </c>
      <c r="K231" s="122">
        <v>883</v>
      </c>
      <c r="L231" s="85">
        <v>38773</v>
      </c>
      <c r="M231" s="85">
        <v>1123</v>
      </c>
    </row>
    <row r="232" spans="1:13" x14ac:dyDescent="0.2">
      <c r="A232" s="123" t="s">
        <v>577</v>
      </c>
      <c r="B232" s="122">
        <v>6674</v>
      </c>
      <c r="C232" s="122">
        <v>10314</v>
      </c>
      <c r="D232" s="122">
        <v>4372</v>
      </c>
      <c r="E232" s="122">
        <v>3730</v>
      </c>
      <c r="F232" s="122">
        <v>63</v>
      </c>
      <c r="G232" s="122">
        <v>12358</v>
      </c>
      <c r="H232" s="122">
        <v>82</v>
      </c>
      <c r="I232" s="122">
        <v>85</v>
      </c>
      <c r="J232" s="122">
        <v>-389</v>
      </c>
      <c r="K232" s="122">
        <v>883</v>
      </c>
      <c r="L232" s="85">
        <v>38172</v>
      </c>
      <c r="M232" s="85">
        <v>522</v>
      </c>
    </row>
    <row r="233" spans="1:13" x14ac:dyDescent="0.2">
      <c r="A233" s="123" t="s">
        <v>578</v>
      </c>
      <c r="B233" s="122">
        <v>4622</v>
      </c>
      <c r="C233" s="122">
        <v>8827</v>
      </c>
      <c r="D233" s="122">
        <v>4522</v>
      </c>
      <c r="E233" s="122">
        <v>3118</v>
      </c>
      <c r="F233" s="122">
        <v>0</v>
      </c>
      <c r="G233" s="122">
        <v>14625</v>
      </c>
      <c r="H233" s="122">
        <v>605</v>
      </c>
      <c r="I233" s="122">
        <v>1760</v>
      </c>
      <c r="J233" s="122">
        <v>-389</v>
      </c>
      <c r="K233" s="122">
        <v>883</v>
      </c>
      <c r="L233" s="85">
        <v>38573</v>
      </c>
      <c r="M233" s="85">
        <v>923</v>
      </c>
    </row>
    <row r="234" spans="1:13" x14ac:dyDescent="0.2">
      <c r="A234" s="123" t="s">
        <v>579</v>
      </c>
      <c r="B234" s="122">
        <v>6280</v>
      </c>
      <c r="C234" s="122">
        <v>10496</v>
      </c>
      <c r="D234" s="122">
        <v>4358</v>
      </c>
      <c r="E234" s="122">
        <v>3135</v>
      </c>
      <c r="F234" s="122">
        <v>0</v>
      </c>
      <c r="G234" s="122">
        <v>12409</v>
      </c>
      <c r="H234" s="122">
        <v>83</v>
      </c>
      <c r="I234" s="122">
        <v>85</v>
      </c>
      <c r="J234" s="122">
        <v>-389</v>
      </c>
      <c r="K234" s="122">
        <v>883</v>
      </c>
      <c r="L234" s="85">
        <v>37340</v>
      </c>
      <c r="M234" s="85">
        <v>-310</v>
      </c>
    </row>
    <row r="235" spans="1:13" x14ac:dyDescent="0.2">
      <c r="A235" s="123" t="s">
        <v>568</v>
      </c>
      <c r="B235" s="122">
        <v>8127</v>
      </c>
      <c r="C235" s="122">
        <v>10370</v>
      </c>
      <c r="D235" s="122">
        <v>3705</v>
      </c>
      <c r="E235" s="122">
        <v>4454</v>
      </c>
      <c r="F235" s="122">
        <v>238</v>
      </c>
      <c r="G235" s="122">
        <v>9447</v>
      </c>
      <c r="H235" s="122">
        <v>101</v>
      </c>
      <c r="I235" s="122">
        <v>101</v>
      </c>
      <c r="J235" s="122">
        <v>-389</v>
      </c>
      <c r="K235" s="122">
        <v>883</v>
      </c>
      <c r="L235" s="85">
        <v>37037</v>
      </c>
      <c r="M235" s="85">
        <v>-613</v>
      </c>
    </row>
    <row r="236" spans="1:13" ht="14.25" customHeight="1" x14ac:dyDescent="0.2">
      <c r="A236" s="18" t="s">
        <v>580</v>
      </c>
      <c r="B236" s="122"/>
      <c r="C236" s="122"/>
      <c r="D236" s="122"/>
      <c r="E236" s="122"/>
      <c r="F236" s="122"/>
      <c r="G236" s="122"/>
      <c r="H236" s="122"/>
      <c r="I236" s="122"/>
      <c r="J236" s="122"/>
      <c r="K236" s="122"/>
      <c r="L236" s="85"/>
      <c r="M236" s="85"/>
    </row>
    <row r="237" spans="1:13" x14ac:dyDescent="0.2">
      <c r="A237" s="123" t="s">
        <v>581</v>
      </c>
      <c r="B237" s="122">
        <v>6355</v>
      </c>
      <c r="C237" s="122">
        <v>9913</v>
      </c>
      <c r="D237" s="122">
        <v>4165</v>
      </c>
      <c r="E237" s="122">
        <v>3682</v>
      </c>
      <c r="F237" s="122">
        <v>0</v>
      </c>
      <c r="G237" s="122">
        <v>12369</v>
      </c>
      <c r="H237" s="122">
        <v>106</v>
      </c>
      <c r="I237" s="122">
        <v>34</v>
      </c>
      <c r="J237" s="122">
        <v>-389</v>
      </c>
      <c r="K237" s="122">
        <v>530</v>
      </c>
      <c r="L237" s="85">
        <v>36765</v>
      </c>
      <c r="M237" s="85">
        <v>-885</v>
      </c>
    </row>
    <row r="238" spans="1:13" x14ac:dyDescent="0.2">
      <c r="A238" s="123" t="s">
        <v>582</v>
      </c>
      <c r="B238" s="122">
        <v>7435</v>
      </c>
      <c r="C238" s="122">
        <v>10467</v>
      </c>
      <c r="D238" s="122">
        <v>3808</v>
      </c>
      <c r="E238" s="122">
        <v>3263</v>
      </c>
      <c r="F238" s="122">
        <v>159</v>
      </c>
      <c r="G238" s="122">
        <v>13185</v>
      </c>
      <c r="H238" s="122">
        <v>196</v>
      </c>
      <c r="I238" s="122">
        <v>82</v>
      </c>
      <c r="J238" s="122">
        <v>-389</v>
      </c>
      <c r="K238" s="122">
        <v>717</v>
      </c>
      <c r="L238" s="85">
        <v>38923</v>
      </c>
      <c r="M238" s="85">
        <v>1273</v>
      </c>
    </row>
    <row r="239" spans="1:13" x14ac:dyDescent="0.2">
      <c r="A239" s="123" t="s">
        <v>583</v>
      </c>
      <c r="B239" s="122">
        <v>7341</v>
      </c>
      <c r="C239" s="122">
        <v>10031</v>
      </c>
      <c r="D239" s="122">
        <v>3959</v>
      </c>
      <c r="E239" s="122">
        <v>3879</v>
      </c>
      <c r="F239" s="122">
        <v>47</v>
      </c>
      <c r="G239" s="122">
        <v>12279</v>
      </c>
      <c r="H239" s="122">
        <v>79</v>
      </c>
      <c r="I239" s="122">
        <v>34</v>
      </c>
      <c r="J239" s="122">
        <v>-389</v>
      </c>
      <c r="K239" s="122">
        <v>121</v>
      </c>
      <c r="L239" s="85">
        <v>37381</v>
      </c>
      <c r="M239" s="85">
        <v>-269</v>
      </c>
    </row>
    <row r="240" spans="1:13" x14ac:dyDescent="0.2">
      <c r="A240" s="123" t="s">
        <v>584</v>
      </c>
      <c r="B240" s="122">
        <v>6810</v>
      </c>
      <c r="C240" s="122">
        <v>10730</v>
      </c>
      <c r="D240" s="122">
        <v>4484</v>
      </c>
      <c r="E240" s="122">
        <v>2951</v>
      </c>
      <c r="F240" s="122">
        <v>0</v>
      </c>
      <c r="G240" s="122">
        <v>10522</v>
      </c>
      <c r="H240" s="122">
        <v>40</v>
      </c>
      <c r="I240" s="122">
        <v>34</v>
      </c>
      <c r="J240" s="122">
        <v>-389</v>
      </c>
      <c r="K240" s="122">
        <v>240</v>
      </c>
      <c r="L240" s="85">
        <v>35422</v>
      </c>
      <c r="M240" s="85">
        <v>-2228</v>
      </c>
    </row>
    <row r="241" spans="1:13" x14ac:dyDescent="0.2">
      <c r="A241" s="123" t="s">
        <v>585</v>
      </c>
      <c r="B241" s="122">
        <v>6653</v>
      </c>
      <c r="C241" s="122">
        <v>10296</v>
      </c>
      <c r="D241" s="122">
        <v>3875</v>
      </c>
      <c r="E241" s="122">
        <v>4017</v>
      </c>
      <c r="F241" s="122">
        <v>127</v>
      </c>
      <c r="G241" s="122">
        <v>12705</v>
      </c>
      <c r="H241" s="122">
        <v>0</v>
      </c>
      <c r="I241" s="122">
        <v>34</v>
      </c>
      <c r="J241" s="122">
        <v>-389</v>
      </c>
      <c r="K241" s="122">
        <v>487</v>
      </c>
      <c r="L241" s="85">
        <v>37805</v>
      </c>
      <c r="M241" s="85">
        <v>155</v>
      </c>
    </row>
    <row r="242" spans="1:13" x14ac:dyDescent="0.2">
      <c r="A242" s="123" t="s">
        <v>586</v>
      </c>
      <c r="B242" s="122">
        <v>6554</v>
      </c>
      <c r="C242" s="122">
        <v>9320</v>
      </c>
      <c r="D242" s="122">
        <v>3969</v>
      </c>
      <c r="E242" s="122">
        <v>3424</v>
      </c>
      <c r="F242" s="122">
        <v>0</v>
      </c>
      <c r="G242" s="122">
        <v>13171</v>
      </c>
      <c r="H242" s="122">
        <v>114</v>
      </c>
      <c r="I242" s="122">
        <v>647</v>
      </c>
      <c r="J242" s="122">
        <v>-389</v>
      </c>
      <c r="K242" s="122">
        <v>473</v>
      </c>
      <c r="L242" s="85">
        <v>37283</v>
      </c>
      <c r="M242" s="85">
        <v>-367</v>
      </c>
    </row>
    <row r="243" spans="1:13" x14ac:dyDescent="0.2">
      <c r="A243" s="123" t="s">
        <v>587</v>
      </c>
      <c r="B243" s="122">
        <v>7069</v>
      </c>
      <c r="C243" s="122">
        <v>10019</v>
      </c>
      <c r="D243" s="122">
        <v>4124</v>
      </c>
      <c r="E243" s="122">
        <v>3470</v>
      </c>
      <c r="F243" s="122">
        <v>0</v>
      </c>
      <c r="G243" s="122">
        <v>12388</v>
      </c>
      <c r="H243" s="122">
        <v>81</v>
      </c>
      <c r="I243" s="122">
        <v>57</v>
      </c>
      <c r="J243" s="122">
        <v>-389</v>
      </c>
      <c r="K243" s="122">
        <v>951</v>
      </c>
      <c r="L243" s="85">
        <v>37770</v>
      </c>
      <c r="M243" s="85">
        <v>120</v>
      </c>
    </row>
    <row r="244" spans="1:13" x14ac:dyDescent="0.2">
      <c r="A244" s="123" t="s">
        <v>588</v>
      </c>
      <c r="B244" s="122">
        <v>5972</v>
      </c>
      <c r="C244" s="122">
        <v>9550</v>
      </c>
      <c r="D244" s="122">
        <v>3646</v>
      </c>
      <c r="E244" s="122">
        <v>3572</v>
      </c>
      <c r="F244" s="122">
        <v>0</v>
      </c>
      <c r="G244" s="122">
        <v>13863</v>
      </c>
      <c r="H244" s="122">
        <v>481</v>
      </c>
      <c r="I244" s="122">
        <v>1732</v>
      </c>
      <c r="J244" s="122">
        <v>-389</v>
      </c>
      <c r="K244" s="122">
        <v>1001</v>
      </c>
      <c r="L244" s="85">
        <v>39428</v>
      </c>
      <c r="M244" s="85">
        <v>1778</v>
      </c>
    </row>
    <row r="245" spans="1:13" x14ac:dyDescent="0.2">
      <c r="A245" s="123" t="s">
        <v>589</v>
      </c>
      <c r="B245" s="122">
        <v>7051</v>
      </c>
      <c r="C245" s="122">
        <v>10669</v>
      </c>
      <c r="D245" s="122">
        <v>3974</v>
      </c>
      <c r="E245" s="122">
        <v>3311</v>
      </c>
      <c r="F245" s="122">
        <v>0</v>
      </c>
      <c r="G245" s="122">
        <v>11382</v>
      </c>
      <c r="H245" s="122">
        <v>46</v>
      </c>
      <c r="I245" s="122">
        <v>57</v>
      </c>
      <c r="J245" s="122">
        <v>-389</v>
      </c>
      <c r="K245" s="122">
        <v>137</v>
      </c>
      <c r="L245" s="85">
        <v>36238</v>
      </c>
      <c r="M245" s="85">
        <v>-1412</v>
      </c>
    </row>
    <row r="246" spans="1:13" x14ac:dyDescent="0.2">
      <c r="A246" s="123" t="s">
        <v>590</v>
      </c>
      <c r="B246" s="122">
        <v>7637</v>
      </c>
      <c r="C246" s="122">
        <v>10369</v>
      </c>
      <c r="D246" s="122">
        <v>3624</v>
      </c>
      <c r="E246" s="122">
        <v>4627</v>
      </c>
      <c r="F246" s="122">
        <v>172</v>
      </c>
      <c r="G246" s="122">
        <v>10055</v>
      </c>
      <c r="H246" s="122">
        <v>5</v>
      </c>
      <c r="I246" s="122">
        <v>98</v>
      </c>
      <c r="J246" s="122">
        <v>-279</v>
      </c>
      <c r="K246" s="122">
        <v>1163</v>
      </c>
      <c r="L246" s="85">
        <v>37471</v>
      </c>
      <c r="M246" s="85">
        <v>-179</v>
      </c>
    </row>
    <row r="247" spans="1:13" ht="14.25" customHeight="1" x14ac:dyDescent="0.2">
      <c r="A247" s="18" t="s">
        <v>591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85"/>
      <c r="M247" s="85"/>
    </row>
    <row r="248" spans="1:13" x14ac:dyDescent="0.2">
      <c r="A248" s="123" t="s">
        <v>592</v>
      </c>
      <c r="B248" s="122">
        <v>6358</v>
      </c>
      <c r="C248" s="122">
        <v>9252</v>
      </c>
      <c r="D248" s="122">
        <v>3784</v>
      </c>
      <c r="E248" s="122">
        <v>3522</v>
      </c>
      <c r="F248" s="122">
        <v>47</v>
      </c>
      <c r="G248" s="122">
        <v>13172</v>
      </c>
      <c r="H248" s="122">
        <v>371</v>
      </c>
      <c r="I248" s="122">
        <v>140</v>
      </c>
      <c r="J248" s="122">
        <v>-389</v>
      </c>
      <c r="K248" s="122">
        <v>645</v>
      </c>
      <c r="L248" s="85">
        <v>36902</v>
      </c>
      <c r="M248" s="85">
        <v>-748</v>
      </c>
    </row>
    <row r="249" spans="1:13" x14ac:dyDescent="0.2">
      <c r="A249" s="123" t="s">
        <v>593</v>
      </c>
      <c r="B249" s="122">
        <v>7765</v>
      </c>
      <c r="C249" s="122">
        <v>11142</v>
      </c>
      <c r="D249" s="122">
        <v>3886</v>
      </c>
      <c r="E249" s="122">
        <v>4686</v>
      </c>
      <c r="F249" s="122">
        <v>156</v>
      </c>
      <c r="G249" s="122">
        <v>10523</v>
      </c>
      <c r="H249" s="122">
        <v>48</v>
      </c>
      <c r="I249" s="122">
        <v>140</v>
      </c>
      <c r="J249" s="122">
        <v>-389</v>
      </c>
      <c r="K249" s="122">
        <v>646</v>
      </c>
      <c r="L249" s="85">
        <v>38603</v>
      </c>
      <c r="M249" s="85">
        <v>953</v>
      </c>
    </row>
    <row r="250" spans="1:13" x14ac:dyDescent="0.2">
      <c r="A250" s="123" t="s">
        <v>594</v>
      </c>
      <c r="B250" s="122">
        <v>7568</v>
      </c>
      <c r="C250" s="122">
        <v>10351</v>
      </c>
      <c r="D250" s="122">
        <v>3924</v>
      </c>
      <c r="E250" s="122">
        <v>4043</v>
      </c>
      <c r="F250" s="122">
        <v>0</v>
      </c>
      <c r="G250" s="122">
        <v>10786</v>
      </c>
      <c r="H250" s="122">
        <v>32</v>
      </c>
      <c r="I250" s="122">
        <v>203</v>
      </c>
      <c r="J250" s="122">
        <v>-389</v>
      </c>
      <c r="K250" s="122">
        <v>1257</v>
      </c>
      <c r="L250" s="85">
        <v>37775</v>
      </c>
      <c r="M250" s="85">
        <v>125</v>
      </c>
    </row>
    <row r="251" spans="1:13" x14ac:dyDescent="0.2">
      <c r="A251" s="123" t="s">
        <v>595</v>
      </c>
      <c r="B251" s="122">
        <v>7705</v>
      </c>
      <c r="C251" s="122">
        <v>11250</v>
      </c>
      <c r="D251" s="122">
        <v>4830</v>
      </c>
      <c r="E251" s="122">
        <v>2238</v>
      </c>
      <c r="F251" s="122">
        <v>0</v>
      </c>
      <c r="G251" s="122">
        <v>11230</v>
      </c>
      <c r="H251" s="122">
        <v>88</v>
      </c>
      <c r="I251" s="122">
        <v>140</v>
      </c>
      <c r="J251" s="122">
        <v>-389</v>
      </c>
      <c r="K251" s="122">
        <v>637</v>
      </c>
      <c r="L251" s="85">
        <v>37729</v>
      </c>
      <c r="M251" s="85">
        <v>79</v>
      </c>
    </row>
    <row r="252" spans="1:13" x14ac:dyDescent="0.2">
      <c r="A252" s="123" t="s">
        <v>596</v>
      </c>
      <c r="B252" s="122">
        <v>5688</v>
      </c>
      <c r="C252" s="122">
        <v>10002</v>
      </c>
      <c r="D252" s="122">
        <v>4372</v>
      </c>
      <c r="E252" s="122">
        <v>3366</v>
      </c>
      <c r="F252" s="122">
        <v>0</v>
      </c>
      <c r="G252" s="122">
        <v>13208</v>
      </c>
      <c r="H252" s="122">
        <v>30</v>
      </c>
      <c r="I252" s="122">
        <v>140</v>
      </c>
      <c r="J252" s="122">
        <v>-389</v>
      </c>
      <c r="K252" s="122">
        <v>801</v>
      </c>
      <c r="L252" s="85">
        <v>37218</v>
      </c>
      <c r="M252" s="85">
        <v>-432</v>
      </c>
    </row>
    <row r="253" spans="1:13" x14ac:dyDescent="0.2">
      <c r="A253" s="123" t="s">
        <v>597</v>
      </c>
      <c r="B253" s="122">
        <v>5788</v>
      </c>
      <c r="C253" s="122">
        <v>9523</v>
      </c>
      <c r="D253" s="122">
        <v>4285</v>
      </c>
      <c r="E253" s="122">
        <v>2359</v>
      </c>
      <c r="F253" s="122">
        <v>0</v>
      </c>
      <c r="G253" s="122">
        <v>13949</v>
      </c>
      <c r="H253" s="122">
        <v>89</v>
      </c>
      <c r="I253" s="122">
        <v>311</v>
      </c>
      <c r="J253" s="122">
        <v>-389</v>
      </c>
      <c r="K253" s="122">
        <v>646</v>
      </c>
      <c r="L253" s="85">
        <v>36561</v>
      </c>
      <c r="M253" s="85">
        <v>-1089</v>
      </c>
    </row>
    <row r="254" spans="1:13" x14ac:dyDescent="0.2">
      <c r="A254" s="123" t="s">
        <v>598</v>
      </c>
      <c r="B254" s="122">
        <v>6781</v>
      </c>
      <c r="C254" s="122">
        <v>9608</v>
      </c>
      <c r="D254" s="122">
        <v>3992</v>
      </c>
      <c r="E254" s="122">
        <v>4240</v>
      </c>
      <c r="F254" s="122">
        <v>12</v>
      </c>
      <c r="G254" s="122">
        <v>14262</v>
      </c>
      <c r="H254" s="122">
        <v>104</v>
      </c>
      <c r="I254" s="122">
        <v>140</v>
      </c>
      <c r="J254" s="122">
        <v>-389</v>
      </c>
      <c r="K254" s="122">
        <v>844</v>
      </c>
      <c r="L254" s="85">
        <v>39594</v>
      </c>
      <c r="M254" s="85">
        <v>1944</v>
      </c>
    </row>
    <row r="255" spans="1:13" x14ac:dyDescent="0.2">
      <c r="A255" s="123" t="s">
        <v>599</v>
      </c>
      <c r="B255" s="122">
        <v>5614</v>
      </c>
      <c r="C255" s="122">
        <v>10086</v>
      </c>
      <c r="D255" s="122">
        <v>4181</v>
      </c>
      <c r="E255" s="122">
        <v>2505</v>
      </c>
      <c r="F255" s="122">
        <v>0</v>
      </c>
      <c r="G255" s="122">
        <v>14767</v>
      </c>
      <c r="H255" s="122">
        <v>388</v>
      </c>
      <c r="I255" s="122">
        <v>898</v>
      </c>
      <c r="J255" s="122">
        <v>-389</v>
      </c>
      <c r="K255" s="122">
        <v>752</v>
      </c>
      <c r="L255" s="85">
        <v>38802</v>
      </c>
      <c r="M255" s="85">
        <v>1152</v>
      </c>
    </row>
    <row r="256" spans="1:13" x14ac:dyDescent="0.2">
      <c r="A256" s="123" t="s">
        <v>600</v>
      </c>
      <c r="B256" s="122">
        <v>6035</v>
      </c>
      <c r="C256" s="122">
        <v>9911</v>
      </c>
      <c r="D256" s="122">
        <v>3596</v>
      </c>
      <c r="E256" s="122">
        <v>2858</v>
      </c>
      <c r="F256" s="122">
        <v>0</v>
      </c>
      <c r="G256" s="122">
        <v>13444</v>
      </c>
      <c r="H256" s="122">
        <v>49</v>
      </c>
      <c r="I256" s="122">
        <v>760</v>
      </c>
      <c r="J256" s="122">
        <v>-389</v>
      </c>
      <c r="K256" s="122">
        <v>870</v>
      </c>
      <c r="L256" s="85">
        <v>37134</v>
      </c>
      <c r="M256" s="85">
        <v>-516</v>
      </c>
    </row>
    <row r="257" spans="1:13" x14ac:dyDescent="0.2">
      <c r="A257" s="123" t="s">
        <v>601</v>
      </c>
      <c r="B257" s="122">
        <v>5197</v>
      </c>
      <c r="C257" s="122">
        <v>9701</v>
      </c>
      <c r="D257" s="122">
        <v>4516</v>
      </c>
      <c r="E257" s="122">
        <v>3658</v>
      </c>
      <c r="F257" s="122">
        <v>0</v>
      </c>
      <c r="G257" s="122">
        <v>14741</v>
      </c>
      <c r="H257" s="122">
        <v>271</v>
      </c>
      <c r="I257" s="122">
        <v>1813</v>
      </c>
      <c r="J257" s="122">
        <v>-389</v>
      </c>
      <c r="K257" s="122">
        <v>672</v>
      </c>
      <c r="L257" s="85">
        <v>40180</v>
      </c>
      <c r="M257" s="85">
        <v>2530</v>
      </c>
    </row>
    <row r="258" spans="1:13" x14ac:dyDescent="0.2">
      <c r="A258" s="123" t="s">
        <v>602</v>
      </c>
      <c r="B258" s="122">
        <v>4745</v>
      </c>
      <c r="C258" s="122">
        <v>9258</v>
      </c>
      <c r="D258" s="122">
        <v>4015</v>
      </c>
      <c r="E258" s="122">
        <v>2657</v>
      </c>
      <c r="F258" s="122">
        <v>0</v>
      </c>
      <c r="G258" s="122">
        <v>17841</v>
      </c>
      <c r="H258" s="122">
        <v>89</v>
      </c>
      <c r="I258" s="122">
        <v>738</v>
      </c>
      <c r="J258" s="122">
        <v>-389</v>
      </c>
      <c r="K258" s="122">
        <v>1415</v>
      </c>
      <c r="L258" s="85">
        <v>40369</v>
      </c>
      <c r="M258" s="85">
        <v>2719</v>
      </c>
    </row>
    <row r="259" spans="1:13" x14ac:dyDescent="0.2">
      <c r="A259" s="123" t="s">
        <v>603</v>
      </c>
      <c r="B259" s="122">
        <v>5991</v>
      </c>
      <c r="C259" s="122">
        <v>9375</v>
      </c>
      <c r="D259" s="122">
        <v>3986</v>
      </c>
      <c r="E259" s="122">
        <v>2996</v>
      </c>
      <c r="F259" s="122">
        <v>0</v>
      </c>
      <c r="G259" s="122">
        <v>12573</v>
      </c>
      <c r="H259" s="122">
        <v>97</v>
      </c>
      <c r="I259" s="122">
        <v>311</v>
      </c>
      <c r="J259" s="122">
        <v>-389</v>
      </c>
      <c r="K259" s="122">
        <v>567</v>
      </c>
      <c r="L259" s="85">
        <v>35507</v>
      </c>
      <c r="M259" s="85">
        <v>-2143</v>
      </c>
    </row>
    <row r="260" spans="1:13" x14ac:dyDescent="0.2">
      <c r="A260" s="123" t="s">
        <v>604</v>
      </c>
      <c r="B260" s="122">
        <v>6865</v>
      </c>
      <c r="C260" s="122">
        <v>10334</v>
      </c>
      <c r="D260" s="122">
        <v>3827</v>
      </c>
      <c r="E260" s="122">
        <v>2436</v>
      </c>
      <c r="F260" s="122">
        <v>0</v>
      </c>
      <c r="G260" s="122">
        <v>11942</v>
      </c>
      <c r="H260" s="122">
        <v>4</v>
      </c>
      <c r="I260" s="122">
        <v>140</v>
      </c>
      <c r="J260" s="122">
        <v>-389</v>
      </c>
      <c r="K260" s="122">
        <v>689</v>
      </c>
      <c r="L260" s="85">
        <v>35848</v>
      </c>
      <c r="M260" s="85">
        <v>-1802</v>
      </c>
    </row>
    <row r="261" spans="1:13" x14ac:dyDescent="0.2">
      <c r="A261" s="123" t="s">
        <v>605</v>
      </c>
      <c r="B261" s="122">
        <v>5799</v>
      </c>
      <c r="C261" s="122">
        <v>10327</v>
      </c>
      <c r="D261" s="122">
        <v>4824</v>
      </c>
      <c r="E261" s="122">
        <v>2156</v>
      </c>
      <c r="F261" s="122">
        <v>0</v>
      </c>
      <c r="G261" s="122">
        <v>14864</v>
      </c>
      <c r="H261" s="122">
        <v>305</v>
      </c>
      <c r="I261" s="122">
        <v>1927</v>
      </c>
      <c r="J261" s="122">
        <v>-389</v>
      </c>
      <c r="K261" s="122">
        <v>1407</v>
      </c>
      <c r="L261" s="85">
        <v>41220</v>
      </c>
      <c r="M261" s="85">
        <v>3570</v>
      </c>
    </row>
    <row r="262" spans="1:13" x14ac:dyDescent="0.2">
      <c r="A262" s="123" t="s">
        <v>606</v>
      </c>
      <c r="B262" s="122">
        <v>5933</v>
      </c>
      <c r="C262" s="122">
        <v>11033</v>
      </c>
      <c r="D262" s="122">
        <v>4220</v>
      </c>
      <c r="E262" s="122">
        <v>2197</v>
      </c>
      <c r="F262" s="122">
        <v>0</v>
      </c>
      <c r="G262" s="122">
        <v>16116</v>
      </c>
      <c r="H262" s="122">
        <v>351</v>
      </c>
      <c r="I262" s="122">
        <v>1974</v>
      </c>
      <c r="J262" s="122">
        <v>-389</v>
      </c>
      <c r="K262" s="122">
        <v>753</v>
      </c>
      <c r="L262" s="85">
        <v>42188</v>
      </c>
      <c r="M262" s="85">
        <v>4538</v>
      </c>
    </row>
    <row r="263" spans="1:13" ht="14.25" customHeight="1" x14ac:dyDescent="0.2">
      <c r="A263" s="18" t="s">
        <v>607</v>
      </c>
      <c r="B263" s="122"/>
      <c r="C263" s="122"/>
      <c r="D263" s="122"/>
      <c r="E263" s="122"/>
      <c r="F263" s="122"/>
      <c r="G263" s="122"/>
      <c r="H263" s="122"/>
      <c r="I263" s="122"/>
      <c r="J263" s="122"/>
      <c r="K263" s="122"/>
      <c r="L263" s="85"/>
      <c r="M263" s="85"/>
    </row>
    <row r="264" spans="1:13" x14ac:dyDescent="0.2">
      <c r="A264" s="123" t="s">
        <v>608</v>
      </c>
      <c r="B264" s="122">
        <v>6412</v>
      </c>
      <c r="C264" s="122">
        <v>9822</v>
      </c>
      <c r="D264" s="122">
        <v>4147</v>
      </c>
      <c r="E264" s="122">
        <v>3847</v>
      </c>
      <c r="F264" s="122">
        <v>0</v>
      </c>
      <c r="G264" s="122">
        <v>13947</v>
      </c>
      <c r="H264" s="122">
        <v>0</v>
      </c>
      <c r="I264" s="122">
        <v>219</v>
      </c>
      <c r="J264" s="122">
        <v>-389</v>
      </c>
      <c r="K264" s="122">
        <v>697</v>
      </c>
      <c r="L264" s="85">
        <v>38702</v>
      </c>
      <c r="M264" s="85">
        <v>1052</v>
      </c>
    </row>
    <row r="265" spans="1:13" x14ac:dyDescent="0.2">
      <c r="A265" s="123" t="s">
        <v>609</v>
      </c>
      <c r="B265" s="122">
        <v>7441</v>
      </c>
      <c r="C265" s="122">
        <v>10224</v>
      </c>
      <c r="D265" s="122">
        <v>3705</v>
      </c>
      <c r="E265" s="122">
        <v>4307</v>
      </c>
      <c r="F265" s="122">
        <v>102</v>
      </c>
      <c r="G265" s="122">
        <v>10186</v>
      </c>
      <c r="H265" s="122">
        <v>1</v>
      </c>
      <c r="I265" s="122">
        <v>257</v>
      </c>
      <c r="J265" s="122">
        <v>-389</v>
      </c>
      <c r="K265" s="122">
        <v>697</v>
      </c>
      <c r="L265" s="85">
        <v>36531</v>
      </c>
      <c r="M265" s="85">
        <v>-1119</v>
      </c>
    </row>
    <row r="266" spans="1:13" x14ac:dyDescent="0.2">
      <c r="A266" s="123" t="s">
        <v>610</v>
      </c>
      <c r="B266" s="122">
        <v>5842</v>
      </c>
      <c r="C266" s="122">
        <v>9196</v>
      </c>
      <c r="D266" s="122">
        <v>5408</v>
      </c>
      <c r="E266" s="122">
        <v>4487</v>
      </c>
      <c r="F266" s="122">
        <v>0</v>
      </c>
      <c r="G266" s="122">
        <v>14866</v>
      </c>
      <c r="H266" s="122">
        <v>675</v>
      </c>
      <c r="I266" s="122">
        <v>219</v>
      </c>
      <c r="J266" s="122">
        <v>-389</v>
      </c>
      <c r="K266" s="122">
        <v>697</v>
      </c>
      <c r="L266" s="85">
        <v>41001</v>
      </c>
      <c r="M266" s="85">
        <v>3351</v>
      </c>
    </row>
    <row r="267" spans="1:13" x14ac:dyDescent="0.2">
      <c r="A267" s="123" t="s">
        <v>611</v>
      </c>
      <c r="B267" s="122">
        <v>6436</v>
      </c>
      <c r="C267" s="122">
        <v>10459</v>
      </c>
      <c r="D267" s="122">
        <v>3809</v>
      </c>
      <c r="E267" s="122">
        <v>3614</v>
      </c>
      <c r="F267" s="122">
        <v>14</v>
      </c>
      <c r="G267" s="122">
        <v>12830</v>
      </c>
      <c r="H267" s="122">
        <v>3</v>
      </c>
      <c r="I267" s="122">
        <v>219</v>
      </c>
      <c r="J267" s="122">
        <v>-389</v>
      </c>
      <c r="K267" s="122">
        <v>697</v>
      </c>
      <c r="L267" s="85">
        <v>37692</v>
      </c>
      <c r="M267" s="85">
        <v>42</v>
      </c>
    </row>
    <row r="268" spans="1:13" x14ac:dyDescent="0.2">
      <c r="A268" s="123" t="s">
        <v>612</v>
      </c>
      <c r="B268" s="122">
        <v>5659</v>
      </c>
      <c r="C268" s="122">
        <v>10694</v>
      </c>
      <c r="D268" s="122">
        <v>4277</v>
      </c>
      <c r="E268" s="122">
        <v>3268</v>
      </c>
      <c r="F268" s="122">
        <v>0</v>
      </c>
      <c r="G268" s="122">
        <v>14944</v>
      </c>
      <c r="H268" s="122">
        <v>0</v>
      </c>
      <c r="I268" s="122">
        <v>839</v>
      </c>
      <c r="J268" s="122">
        <v>-389</v>
      </c>
      <c r="K268" s="122">
        <v>697</v>
      </c>
      <c r="L268" s="85">
        <v>39989</v>
      </c>
      <c r="M268" s="85">
        <v>2339</v>
      </c>
    </row>
    <row r="269" spans="1:13" x14ac:dyDescent="0.2">
      <c r="A269" s="123" t="s">
        <v>613</v>
      </c>
      <c r="B269" s="122">
        <v>6377</v>
      </c>
      <c r="C269" s="122">
        <v>10802</v>
      </c>
      <c r="D269" s="122">
        <v>4051</v>
      </c>
      <c r="E269" s="122">
        <v>2903</v>
      </c>
      <c r="F269" s="122">
        <v>0</v>
      </c>
      <c r="G269" s="122">
        <v>13542</v>
      </c>
      <c r="H269" s="122">
        <v>233</v>
      </c>
      <c r="I269" s="122">
        <v>816</v>
      </c>
      <c r="J269" s="122">
        <v>-389</v>
      </c>
      <c r="K269" s="122">
        <v>697</v>
      </c>
      <c r="L269" s="85">
        <v>39032</v>
      </c>
      <c r="M269" s="85">
        <v>1382</v>
      </c>
    </row>
    <row r="270" spans="1:13" x14ac:dyDescent="0.2">
      <c r="A270" s="123" t="s">
        <v>614</v>
      </c>
      <c r="B270" s="122">
        <v>5310</v>
      </c>
      <c r="C270" s="122">
        <v>8672</v>
      </c>
      <c r="D270" s="122">
        <v>4120</v>
      </c>
      <c r="E270" s="122">
        <v>3503</v>
      </c>
      <c r="F270" s="122">
        <v>0</v>
      </c>
      <c r="G270" s="122">
        <v>14216</v>
      </c>
      <c r="H270" s="122">
        <v>335</v>
      </c>
      <c r="I270" s="122">
        <v>1869</v>
      </c>
      <c r="J270" s="122">
        <v>-389</v>
      </c>
      <c r="K270" s="122">
        <v>697</v>
      </c>
      <c r="L270" s="85">
        <v>38333</v>
      </c>
      <c r="M270" s="85">
        <v>683</v>
      </c>
    </row>
    <row r="271" spans="1:13" x14ac:dyDescent="0.2">
      <c r="A271" s="123" t="s">
        <v>615</v>
      </c>
      <c r="B271" s="122">
        <v>5747</v>
      </c>
      <c r="C271" s="122">
        <v>9769</v>
      </c>
      <c r="D271" s="122">
        <v>4268</v>
      </c>
      <c r="E271" s="122">
        <v>3203</v>
      </c>
      <c r="F271" s="122">
        <v>0</v>
      </c>
      <c r="G271" s="122">
        <v>14154</v>
      </c>
      <c r="H271" s="122">
        <v>177</v>
      </c>
      <c r="I271" s="122">
        <v>839</v>
      </c>
      <c r="J271" s="122">
        <v>-389</v>
      </c>
      <c r="K271" s="122">
        <v>697</v>
      </c>
      <c r="L271" s="85">
        <v>38465</v>
      </c>
      <c r="M271" s="85">
        <v>815</v>
      </c>
    </row>
    <row r="272" spans="1:13" x14ac:dyDescent="0.2">
      <c r="A272" s="123" t="s">
        <v>616</v>
      </c>
      <c r="B272" s="122">
        <v>6460</v>
      </c>
      <c r="C272" s="122">
        <v>10353</v>
      </c>
      <c r="D272" s="122">
        <v>4363</v>
      </c>
      <c r="E272" s="122">
        <v>4298</v>
      </c>
      <c r="F272" s="122">
        <v>98</v>
      </c>
      <c r="G272" s="122">
        <v>11842</v>
      </c>
      <c r="H272" s="122">
        <v>15</v>
      </c>
      <c r="I272" s="122">
        <v>195</v>
      </c>
      <c r="J272" s="122">
        <v>-389</v>
      </c>
      <c r="K272" s="122">
        <v>697</v>
      </c>
      <c r="L272" s="85">
        <v>37932</v>
      </c>
      <c r="M272" s="85">
        <v>282</v>
      </c>
    </row>
    <row r="273" spans="1:13" x14ac:dyDescent="0.2">
      <c r="A273" s="123" t="s">
        <v>617</v>
      </c>
      <c r="B273" s="122">
        <v>6067</v>
      </c>
      <c r="C273" s="122">
        <v>9370</v>
      </c>
      <c r="D273" s="122">
        <v>3841</v>
      </c>
      <c r="E273" s="122">
        <v>3590</v>
      </c>
      <c r="F273" s="122">
        <v>49</v>
      </c>
      <c r="G273" s="122">
        <v>14059</v>
      </c>
      <c r="H273" s="122">
        <v>195</v>
      </c>
      <c r="I273" s="122">
        <v>219</v>
      </c>
      <c r="J273" s="122">
        <v>-389</v>
      </c>
      <c r="K273" s="122">
        <v>697</v>
      </c>
      <c r="L273" s="85">
        <v>37698</v>
      </c>
      <c r="M273" s="85">
        <v>48</v>
      </c>
    </row>
    <row r="274" spans="1:13" ht="14.25" customHeight="1" x14ac:dyDescent="0.2">
      <c r="A274" s="18" t="s">
        <v>618</v>
      </c>
      <c r="B274" s="122"/>
      <c r="C274" s="122"/>
      <c r="D274" s="122"/>
      <c r="E274" s="122"/>
      <c r="F274" s="122"/>
      <c r="G274" s="122"/>
      <c r="H274" s="122"/>
      <c r="I274" s="122"/>
      <c r="J274" s="122"/>
      <c r="K274" s="122"/>
      <c r="L274" s="85"/>
      <c r="M274" s="85"/>
    </row>
    <row r="275" spans="1:13" x14ac:dyDescent="0.2">
      <c r="A275" s="123" t="s">
        <v>619</v>
      </c>
      <c r="B275" s="122">
        <v>6367</v>
      </c>
      <c r="C275" s="122">
        <v>10120</v>
      </c>
      <c r="D275" s="122">
        <v>3757</v>
      </c>
      <c r="E275" s="122">
        <v>3526</v>
      </c>
      <c r="F275" s="122">
        <v>0</v>
      </c>
      <c r="G275" s="122">
        <v>12945</v>
      </c>
      <c r="H275" s="122">
        <v>0</v>
      </c>
      <c r="I275" s="122">
        <v>271</v>
      </c>
      <c r="J275" s="122">
        <v>-389</v>
      </c>
      <c r="K275" s="122">
        <v>467</v>
      </c>
      <c r="L275" s="85">
        <v>37064</v>
      </c>
      <c r="M275" s="85">
        <v>-586</v>
      </c>
    </row>
    <row r="276" spans="1:13" x14ac:dyDescent="0.2">
      <c r="A276" s="123" t="s">
        <v>620</v>
      </c>
      <c r="B276" s="122">
        <v>4908</v>
      </c>
      <c r="C276" s="122">
        <v>9223</v>
      </c>
      <c r="D276" s="122">
        <v>4040</v>
      </c>
      <c r="E276" s="122">
        <v>3340</v>
      </c>
      <c r="F276" s="122">
        <v>0</v>
      </c>
      <c r="G276" s="122">
        <v>15732</v>
      </c>
      <c r="H276" s="122">
        <v>775</v>
      </c>
      <c r="I276" s="122">
        <v>464</v>
      </c>
      <c r="J276" s="122">
        <v>-389</v>
      </c>
      <c r="K276" s="122">
        <v>356</v>
      </c>
      <c r="L276" s="85">
        <v>38449</v>
      </c>
      <c r="M276" s="85">
        <v>799</v>
      </c>
    </row>
    <row r="277" spans="1:13" x14ac:dyDescent="0.2">
      <c r="A277" s="123" t="s">
        <v>621</v>
      </c>
      <c r="B277" s="122">
        <v>5885</v>
      </c>
      <c r="C277" s="122">
        <v>9789</v>
      </c>
      <c r="D277" s="122">
        <v>4119</v>
      </c>
      <c r="E277" s="122">
        <v>3307</v>
      </c>
      <c r="F277" s="122">
        <v>0</v>
      </c>
      <c r="G277" s="122">
        <v>16153</v>
      </c>
      <c r="H277" s="122">
        <v>433</v>
      </c>
      <c r="I277" s="122">
        <v>915</v>
      </c>
      <c r="J277" s="122">
        <v>-389</v>
      </c>
      <c r="K277" s="122">
        <v>524</v>
      </c>
      <c r="L277" s="85">
        <v>40736</v>
      </c>
      <c r="M277" s="85">
        <v>3086</v>
      </c>
    </row>
    <row r="278" spans="1:13" x14ac:dyDescent="0.2">
      <c r="A278" s="123" t="s">
        <v>622</v>
      </c>
      <c r="B278" s="122">
        <v>7183</v>
      </c>
      <c r="C278" s="122">
        <v>10640</v>
      </c>
      <c r="D278" s="122">
        <v>3562</v>
      </c>
      <c r="E278" s="122">
        <v>4114</v>
      </c>
      <c r="F278" s="122">
        <v>0</v>
      </c>
      <c r="G278" s="122">
        <v>10742</v>
      </c>
      <c r="H278" s="122">
        <v>0</v>
      </c>
      <c r="I278" s="122">
        <v>333</v>
      </c>
      <c r="J278" s="122">
        <v>-389</v>
      </c>
      <c r="K278" s="122">
        <v>546</v>
      </c>
      <c r="L278" s="85">
        <v>36731</v>
      </c>
      <c r="M278" s="85">
        <v>-919</v>
      </c>
    </row>
    <row r="279" spans="1:13" x14ac:dyDescent="0.2">
      <c r="A279" s="123" t="s">
        <v>623</v>
      </c>
      <c r="B279" s="122">
        <v>7071</v>
      </c>
      <c r="C279" s="122">
        <v>11254</v>
      </c>
      <c r="D279" s="122">
        <v>4422</v>
      </c>
      <c r="E279" s="122">
        <v>3682</v>
      </c>
      <c r="F279" s="122">
        <v>0</v>
      </c>
      <c r="G279" s="122">
        <v>10915</v>
      </c>
      <c r="H279" s="122">
        <v>0</v>
      </c>
      <c r="I279" s="122">
        <v>271</v>
      </c>
      <c r="J279" s="122">
        <v>-389</v>
      </c>
      <c r="K279" s="122">
        <v>386</v>
      </c>
      <c r="L279" s="85">
        <v>37612</v>
      </c>
      <c r="M279" s="85">
        <v>-38</v>
      </c>
    </row>
    <row r="280" spans="1:13" x14ac:dyDescent="0.2">
      <c r="A280" s="123" t="s">
        <v>624</v>
      </c>
      <c r="B280" s="122">
        <v>4835</v>
      </c>
      <c r="C280" s="122">
        <v>9794</v>
      </c>
      <c r="D280" s="122">
        <v>4568</v>
      </c>
      <c r="E280" s="122">
        <v>3388</v>
      </c>
      <c r="F280" s="122">
        <v>0</v>
      </c>
      <c r="G280" s="122">
        <v>16794</v>
      </c>
      <c r="H280" s="122">
        <v>1140</v>
      </c>
      <c r="I280" s="122">
        <v>1029</v>
      </c>
      <c r="J280" s="122">
        <v>-389</v>
      </c>
      <c r="K280" s="122">
        <v>419</v>
      </c>
      <c r="L280" s="85">
        <v>41578</v>
      </c>
      <c r="M280" s="85">
        <v>3928</v>
      </c>
    </row>
    <row r="281" spans="1:13" x14ac:dyDescent="0.2">
      <c r="A281" s="123" t="s">
        <v>625</v>
      </c>
      <c r="B281" s="122">
        <v>7286</v>
      </c>
      <c r="C281" s="122">
        <v>10277</v>
      </c>
      <c r="D281" s="122">
        <v>4079</v>
      </c>
      <c r="E281" s="122">
        <v>2935</v>
      </c>
      <c r="F281" s="122">
        <v>1</v>
      </c>
      <c r="G281" s="122">
        <v>12775</v>
      </c>
      <c r="H281" s="122">
        <v>10</v>
      </c>
      <c r="I281" s="122">
        <v>954</v>
      </c>
      <c r="J281" s="122">
        <v>-389</v>
      </c>
      <c r="K281" s="122">
        <v>574</v>
      </c>
      <c r="L281" s="85">
        <v>38502</v>
      </c>
      <c r="M281" s="85">
        <v>852</v>
      </c>
    </row>
    <row r="282" spans="1:13" ht="14.25" customHeight="1" x14ac:dyDescent="0.2">
      <c r="A282" s="18" t="s">
        <v>626</v>
      </c>
      <c r="B282" s="122"/>
      <c r="C282" s="122"/>
      <c r="D282" s="122"/>
      <c r="E282" s="122"/>
      <c r="F282" s="122"/>
      <c r="G282" s="122"/>
      <c r="H282" s="122"/>
      <c r="I282" s="122"/>
      <c r="J282" s="122"/>
      <c r="K282" s="122"/>
      <c r="L282" s="85"/>
      <c r="M282" s="85"/>
    </row>
    <row r="283" spans="1:13" x14ac:dyDescent="0.2">
      <c r="A283" s="123" t="s">
        <v>627</v>
      </c>
      <c r="B283" s="122">
        <v>5633</v>
      </c>
      <c r="C283" s="122">
        <v>11491</v>
      </c>
      <c r="D283" s="122">
        <v>4219</v>
      </c>
      <c r="E283" s="122">
        <v>2277</v>
      </c>
      <c r="F283" s="122">
        <v>3</v>
      </c>
      <c r="G283" s="122">
        <v>17908</v>
      </c>
      <c r="H283" s="122">
        <v>786</v>
      </c>
      <c r="I283" s="122">
        <v>2088</v>
      </c>
      <c r="J283" s="122">
        <v>-389</v>
      </c>
      <c r="K283" s="122">
        <v>891</v>
      </c>
      <c r="L283" s="85">
        <v>44907</v>
      </c>
      <c r="M283" s="85">
        <v>7257</v>
      </c>
    </row>
    <row r="284" spans="1:13" x14ac:dyDescent="0.2">
      <c r="A284" s="123" t="s">
        <v>628</v>
      </c>
      <c r="B284" s="122">
        <v>4698</v>
      </c>
      <c r="C284" s="122">
        <v>11203</v>
      </c>
      <c r="D284" s="122">
        <v>5844</v>
      </c>
      <c r="E284" s="122">
        <v>3193</v>
      </c>
      <c r="F284" s="122">
        <v>0</v>
      </c>
      <c r="G284" s="122">
        <v>16620</v>
      </c>
      <c r="H284" s="122">
        <v>1093</v>
      </c>
      <c r="I284" s="122">
        <v>2065</v>
      </c>
      <c r="J284" s="122">
        <v>-389</v>
      </c>
      <c r="K284" s="122">
        <v>891</v>
      </c>
      <c r="L284" s="85">
        <v>45218</v>
      </c>
      <c r="M284" s="85">
        <v>7568</v>
      </c>
    </row>
    <row r="285" spans="1:13" x14ac:dyDescent="0.2">
      <c r="A285" s="123" t="s">
        <v>629</v>
      </c>
      <c r="B285" s="122">
        <v>4997</v>
      </c>
      <c r="C285" s="122">
        <v>9762</v>
      </c>
      <c r="D285" s="122">
        <v>4308</v>
      </c>
      <c r="E285" s="122">
        <v>2265</v>
      </c>
      <c r="F285" s="122">
        <v>0</v>
      </c>
      <c r="G285" s="122">
        <v>18008</v>
      </c>
      <c r="H285" s="122">
        <v>467</v>
      </c>
      <c r="I285" s="122">
        <v>1382</v>
      </c>
      <c r="J285" s="122">
        <v>-389</v>
      </c>
      <c r="K285" s="122">
        <v>891</v>
      </c>
      <c r="L285" s="85">
        <v>41691</v>
      </c>
      <c r="M285" s="85">
        <v>4041</v>
      </c>
    </row>
    <row r="286" spans="1:13" x14ac:dyDescent="0.2">
      <c r="A286" s="123" t="s">
        <v>630</v>
      </c>
      <c r="B286" s="122">
        <v>8591</v>
      </c>
      <c r="C286" s="122">
        <v>13799</v>
      </c>
      <c r="D286" s="122">
        <v>4134</v>
      </c>
      <c r="E286" s="122">
        <v>2342</v>
      </c>
      <c r="F286" s="122">
        <v>0</v>
      </c>
      <c r="G286" s="122">
        <v>11116</v>
      </c>
      <c r="H286" s="122">
        <v>37</v>
      </c>
      <c r="I286" s="122">
        <v>921</v>
      </c>
      <c r="J286" s="122">
        <v>-389</v>
      </c>
      <c r="K286" s="122">
        <v>891</v>
      </c>
      <c r="L286" s="85">
        <v>41442</v>
      </c>
      <c r="M286" s="85">
        <v>3792</v>
      </c>
    </row>
    <row r="287" spans="1:13" x14ac:dyDescent="0.2">
      <c r="A287" s="123" t="s">
        <v>631</v>
      </c>
      <c r="B287" s="122">
        <v>5543</v>
      </c>
      <c r="C287" s="122">
        <v>10054</v>
      </c>
      <c r="D287" s="122">
        <v>4348</v>
      </c>
      <c r="E287" s="122">
        <v>2905</v>
      </c>
      <c r="F287" s="122">
        <v>0</v>
      </c>
      <c r="G287" s="122">
        <v>19408</v>
      </c>
      <c r="H287" s="122">
        <v>687</v>
      </c>
      <c r="I287" s="122">
        <v>2349</v>
      </c>
      <c r="J287" s="122">
        <v>-389</v>
      </c>
      <c r="K287" s="122">
        <v>891</v>
      </c>
      <c r="L287" s="85">
        <v>45796</v>
      </c>
      <c r="M287" s="85">
        <v>8146</v>
      </c>
    </row>
    <row r="288" spans="1:13" x14ac:dyDescent="0.2">
      <c r="A288" s="123" t="s">
        <v>632</v>
      </c>
      <c r="B288" s="122">
        <v>5525</v>
      </c>
      <c r="C288" s="122">
        <v>10102</v>
      </c>
      <c r="D288" s="122">
        <v>4515</v>
      </c>
      <c r="E288" s="122">
        <v>3119</v>
      </c>
      <c r="F288" s="122">
        <v>0</v>
      </c>
      <c r="G288" s="122">
        <v>18214</v>
      </c>
      <c r="H288" s="122">
        <v>957</v>
      </c>
      <c r="I288" s="122">
        <v>1035</v>
      </c>
      <c r="J288" s="122">
        <v>-389</v>
      </c>
      <c r="K288" s="122">
        <v>891</v>
      </c>
      <c r="L288" s="85">
        <v>43969</v>
      </c>
      <c r="M288" s="85">
        <v>6319</v>
      </c>
    </row>
    <row r="289" spans="1:13" x14ac:dyDescent="0.2">
      <c r="A289" s="123" t="s">
        <v>633</v>
      </c>
      <c r="B289" s="122">
        <v>6667</v>
      </c>
      <c r="C289" s="122">
        <v>11824</v>
      </c>
      <c r="D289" s="122">
        <v>4323</v>
      </c>
      <c r="E289" s="122">
        <v>2259</v>
      </c>
      <c r="F289" s="122">
        <v>10</v>
      </c>
      <c r="G289" s="122">
        <v>10589</v>
      </c>
      <c r="H289" s="122">
        <v>0</v>
      </c>
      <c r="I289" s="122">
        <v>1035</v>
      </c>
      <c r="J289" s="122">
        <v>-389</v>
      </c>
      <c r="K289" s="122">
        <v>891</v>
      </c>
      <c r="L289" s="85">
        <v>37209</v>
      </c>
      <c r="M289" s="85">
        <v>-441</v>
      </c>
    </row>
    <row r="290" spans="1:13" x14ac:dyDescent="0.2">
      <c r="A290" s="123" t="s">
        <v>634</v>
      </c>
      <c r="B290" s="122">
        <v>7417</v>
      </c>
      <c r="C290" s="122">
        <v>9831</v>
      </c>
      <c r="D290" s="122">
        <v>3294</v>
      </c>
      <c r="E290" s="122">
        <v>3451</v>
      </c>
      <c r="F290" s="122">
        <v>0</v>
      </c>
      <c r="G290" s="122">
        <v>11194</v>
      </c>
      <c r="H290" s="122">
        <v>0</v>
      </c>
      <c r="I290" s="122">
        <v>339</v>
      </c>
      <c r="J290" s="122">
        <v>-389</v>
      </c>
      <c r="K290" s="122">
        <v>891</v>
      </c>
      <c r="L290" s="85">
        <v>36028</v>
      </c>
      <c r="M290" s="85">
        <v>-1622</v>
      </c>
    </row>
    <row r="291" spans="1:13" ht="14.25" customHeight="1" x14ac:dyDescent="0.2">
      <c r="A291" s="18" t="s">
        <v>635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85"/>
      <c r="M291" s="85"/>
    </row>
    <row r="292" spans="1:13" x14ac:dyDescent="0.2">
      <c r="A292" s="123" t="s">
        <v>636</v>
      </c>
      <c r="B292" s="122">
        <v>5581</v>
      </c>
      <c r="C292" s="122">
        <v>11028</v>
      </c>
      <c r="D292" s="122">
        <v>4912</v>
      </c>
      <c r="E292" s="122">
        <v>3124</v>
      </c>
      <c r="F292" s="122">
        <v>0</v>
      </c>
      <c r="G292" s="122">
        <v>20346</v>
      </c>
      <c r="H292" s="122">
        <v>243</v>
      </c>
      <c r="I292" s="122">
        <v>2161</v>
      </c>
      <c r="J292" s="122">
        <v>-389</v>
      </c>
      <c r="K292" s="122">
        <v>655</v>
      </c>
      <c r="L292" s="85">
        <v>47661</v>
      </c>
      <c r="M292" s="85">
        <v>10011</v>
      </c>
    </row>
    <row r="293" spans="1:13" x14ac:dyDescent="0.2">
      <c r="A293" s="123" t="s">
        <v>637</v>
      </c>
      <c r="B293" s="122">
        <v>5886</v>
      </c>
      <c r="C293" s="122">
        <v>10438</v>
      </c>
      <c r="D293" s="122">
        <v>4243</v>
      </c>
      <c r="E293" s="122">
        <v>2454</v>
      </c>
      <c r="F293" s="122">
        <v>0</v>
      </c>
      <c r="G293" s="122">
        <v>21029</v>
      </c>
      <c r="H293" s="122">
        <v>1106</v>
      </c>
      <c r="I293" s="122">
        <v>2470</v>
      </c>
      <c r="J293" s="122">
        <v>-389</v>
      </c>
      <c r="K293" s="122">
        <v>891</v>
      </c>
      <c r="L293" s="85">
        <v>48128</v>
      </c>
      <c r="M293" s="85">
        <v>10478</v>
      </c>
    </row>
    <row r="294" spans="1:13" x14ac:dyDescent="0.2">
      <c r="A294" s="123" t="s">
        <v>638</v>
      </c>
      <c r="B294" s="122">
        <v>6189</v>
      </c>
      <c r="C294" s="122">
        <v>10693</v>
      </c>
      <c r="D294" s="122">
        <v>4409</v>
      </c>
      <c r="E294" s="122">
        <v>3407</v>
      </c>
      <c r="F294" s="122">
        <v>0</v>
      </c>
      <c r="G294" s="122">
        <v>13916</v>
      </c>
      <c r="H294" s="122">
        <v>279</v>
      </c>
      <c r="I294" s="122">
        <v>1133</v>
      </c>
      <c r="J294" s="122">
        <v>-389</v>
      </c>
      <c r="K294" s="122">
        <v>462</v>
      </c>
      <c r="L294" s="85">
        <v>40099</v>
      </c>
      <c r="M294" s="85">
        <v>2449</v>
      </c>
    </row>
    <row r="295" spans="1:13" x14ac:dyDescent="0.2">
      <c r="A295" s="123" t="s">
        <v>639</v>
      </c>
      <c r="B295" s="122">
        <v>6084</v>
      </c>
      <c r="C295" s="122">
        <v>10619</v>
      </c>
      <c r="D295" s="122">
        <v>4434</v>
      </c>
      <c r="E295" s="122">
        <v>2911</v>
      </c>
      <c r="F295" s="122">
        <v>0</v>
      </c>
      <c r="G295" s="122">
        <v>16105</v>
      </c>
      <c r="H295" s="122">
        <v>871</v>
      </c>
      <c r="I295" s="122">
        <v>2470</v>
      </c>
      <c r="J295" s="122">
        <v>-389</v>
      </c>
      <c r="K295" s="122">
        <v>985</v>
      </c>
      <c r="L295" s="85">
        <v>44090</v>
      </c>
      <c r="M295" s="85">
        <v>6440</v>
      </c>
    </row>
    <row r="296" spans="1:13" x14ac:dyDescent="0.2">
      <c r="A296" s="123" t="s">
        <v>640</v>
      </c>
      <c r="B296" s="122">
        <v>5738</v>
      </c>
      <c r="C296" s="122">
        <v>10539</v>
      </c>
      <c r="D296" s="122">
        <v>4737</v>
      </c>
      <c r="E296" s="122">
        <v>3200</v>
      </c>
      <c r="F296" s="122">
        <v>0</v>
      </c>
      <c r="G296" s="122">
        <v>14328</v>
      </c>
      <c r="H296" s="122">
        <v>390</v>
      </c>
      <c r="I296" s="122">
        <v>2115</v>
      </c>
      <c r="J296" s="122">
        <v>-389</v>
      </c>
      <c r="K296" s="122">
        <v>925</v>
      </c>
      <c r="L296" s="85">
        <v>41583</v>
      </c>
      <c r="M296" s="85">
        <v>3933</v>
      </c>
    </row>
    <row r="297" spans="1:13" x14ac:dyDescent="0.2">
      <c r="A297" s="123" t="s">
        <v>641</v>
      </c>
      <c r="B297" s="122">
        <v>6296</v>
      </c>
      <c r="C297" s="122">
        <v>11124</v>
      </c>
      <c r="D297" s="122">
        <v>5578</v>
      </c>
      <c r="E297" s="122">
        <v>2601</v>
      </c>
      <c r="F297" s="122">
        <v>0</v>
      </c>
      <c r="G297" s="122">
        <v>15853</v>
      </c>
      <c r="H297" s="122">
        <v>482</v>
      </c>
      <c r="I297" s="122">
        <v>2470</v>
      </c>
      <c r="J297" s="122">
        <v>-389</v>
      </c>
      <c r="K297" s="122">
        <v>569</v>
      </c>
      <c r="L297" s="85">
        <v>44584</v>
      </c>
      <c r="M297" s="85">
        <v>6934</v>
      </c>
    </row>
    <row r="298" spans="1:13" x14ac:dyDescent="0.2">
      <c r="A298" s="123" t="s">
        <v>642</v>
      </c>
      <c r="B298" s="122">
        <v>6343</v>
      </c>
      <c r="C298" s="122">
        <v>11263</v>
      </c>
      <c r="D298" s="122">
        <v>4121</v>
      </c>
      <c r="E298" s="122">
        <v>2593</v>
      </c>
      <c r="F298" s="122">
        <v>0</v>
      </c>
      <c r="G298" s="122">
        <v>13995</v>
      </c>
      <c r="H298" s="122">
        <v>283</v>
      </c>
      <c r="I298" s="122">
        <v>2139</v>
      </c>
      <c r="J298" s="122">
        <v>-389</v>
      </c>
      <c r="K298" s="122">
        <v>587</v>
      </c>
      <c r="L298" s="85">
        <v>40935</v>
      </c>
      <c r="M298" s="85">
        <v>3285</v>
      </c>
    </row>
    <row r="299" spans="1:13" x14ac:dyDescent="0.2">
      <c r="A299" s="123" t="s">
        <v>643</v>
      </c>
      <c r="B299" s="122">
        <v>6885</v>
      </c>
      <c r="C299" s="122">
        <v>10090</v>
      </c>
      <c r="D299" s="122">
        <v>4110</v>
      </c>
      <c r="E299" s="122">
        <v>3482</v>
      </c>
      <c r="F299" s="122">
        <v>0</v>
      </c>
      <c r="G299" s="122">
        <v>11887</v>
      </c>
      <c r="H299" s="122">
        <v>74</v>
      </c>
      <c r="I299" s="122">
        <v>608</v>
      </c>
      <c r="J299" s="122">
        <v>-389</v>
      </c>
      <c r="K299" s="122">
        <v>370</v>
      </c>
      <c r="L299" s="85">
        <v>37117</v>
      </c>
      <c r="M299" s="85">
        <v>-533</v>
      </c>
    </row>
    <row r="300" spans="1:13" x14ac:dyDescent="0.2">
      <c r="A300" s="123" t="s">
        <v>644</v>
      </c>
      <c r="B300" s="122">
        <v>5928</v>
      </c>
      <c r="C300" s="122">
        <v>11076</v>
      </c>
      <c r="D300" s="122">
        <v>6140</v>
      </c>
      <c r="E300" s="122">
        <v>2681</v>
      </c>
      <c r="F300" s="122">
        <v>0</v>
      </c>
      <c r="G300" s="122">
        <v>18509</v>
      </c>
      <c r="H300" s="122">
        <v>1411</v>
      </c>
      <c r="I300" s="122">
        <v>2493</v>
      </c>
      <c r="J300" s="122">
        <v>-389</v>
      </c>
      <c r="K300" s="122">
        <v>1404</v>
      </c>
      <c r="L300" s="85">
        <v>49253</v>
      </c>
      <c r="M300" s="85">
        <v>11603</v>
      </c>
    </row>
    <row r="301" spans="1:13" x14ac:dyDescent="0.2">
      <c r="A301" s="123" t="s">
        <v>645</v>
      </c>
      <c r="B301" s="122">
        <v>5328</v>
      </c>
      <c r="C301" s="122">
        <v>10148</v>
      </c>
      <c r="D301" s="122">
        <v>4951</v>
      </c>
      <c r="E301" s="122">
        <v>2436</v>
      </c>
      <c r="F301" s="122">
        <v>0</v>
      </c>
      <c r="G301" s="122">
        <v>16407</v>
      </c>
      <c r="H301" s="122">
        <v>769</v>
      </c>
      <c r="I301" s="122">
        <v>2470</v>
      </c>
      <c r="J301" s="122">
        <v>-389</v>
      </c>
      <c r="K301" s="122">
        <v>1201</v>
      </c>
      <c r="L301" s="85">
        <v>43321</v>
      </c>
      <c r="M301" s="85">
        <v>5671</v>
      </c>
    </row>
    <row r="302" spans="1:13" x14ac:dyDescent="0.2">
      <c r="A302" s="123" t="s">
        <v>646</v>
      </c>
      <c r="B302" s="122">
        <v>7656</v>
      </c>
      <c r="C302" s="122">
        <v>9522</v>
      </c>
      <c r="D302" s="122">
        <v>3311</v>
      </c>
      <c r="E302" s="122">
        <v>3536</v>
      </c>
      <c r="F302" s="122">
        <v>0</v>
      </c>
      <c r="G302" s="122">
        <v>7809</v>
      </c>
      <c r="H302" s="122">
        <v>0</v>
      </c>
      <c r="I302" s="122">
        <v>413</v>
      </c>
      <c r="J302" s="122">
        <v>-389</v>
      </c>
      <c r="K302" s="122">
        <v>578</v>
      </c>
      <c r="L302" s="85">
        <v>32436</v>
      </c>
      <c r="M302" s="85">
        <v>-5214</v>
      </c>
    </row>
    <row r="303" spans="1:13" x14ac:dyDescent="0.2">
      <c r="A303" s="123" t="s">
        <v>647</v>
      </c>
      <c r="B303" s="122">
        <v>5689</v>
      </c>
      <c r="C303" s="122">
        <v>12702</v>
      </c>
      <c r="D303" s="122">
        <v>5146</v>
      </c>
      <c r="E303" s="122">
        <v>2758</v>
      </c>
      <c r="F303" s="122">
        <v>0</v>
      </c>
      <c r="G303" s="122">
        <v>16653</v>
      </c>
      <c r="H303" s="122">
        <v>559</v>
      </c>
      <c r="I303" s="122">
        <v>2470</v>
      </c>
      <c r="J303" s="122">
        <v>-389</v>
      </c>
      <c r="K303" s="122">
        <v>1317</v>
      </c>
      <c r="L303" s="85">
        <v>46905</v>
      </c>
      <c r="M303" s="85">
        <v>9255</v>
      </c>
    </row>
    <row r="304" spans="1:13" x14ac:dyDescent="0.2">
      <c r="A304" s="123" t="s">
        <v>648</v>
      </c>
      <c r="B304" s="122">
        <v>6074</v>
      </c>
      <c r="C304" s="122">
        <v>10476</v>
      </c>
      <c r="D304" s="122">
        <v>4580</v>
      </c>
      <c r="E304" s="122">
        <v>2264</v>
      </c>
      <c r="F304" s="122">
        <v>0</v>
      </c>
      <c r="G304" s="122">
        <v>16677</v>
      </c>
      <c r="H304" s="122">
        <v>462</v>
      </c>
      <c r="I304" s="122">
        <v>2161</v>
      </c>
      <c r="J304" s="122">
        <v>-389</v>
      </c>
      <c r="K304" s="122">
        <v>1280</v>
      </c>
      <c r="L304" s="85">
        <v>43585</v>
      </c>
      <c r="M304" s="85">
        <v>5935</v>
      </c>
    </row>
    <row r="305" spans="1:13" x14ac:dyDescent="0.2">
      <c r="A305" s="123" t="s">
        <v>649</v>
      </c>
      <c r="B305" s="122">
        <v>8023</v>
      </c>
      <c r="C305" s="122">
        <v>11583</v>
      </c>
      <c r="D305" s="122">
        <v>5158</v>
      </c>
      <c r="E305" s="122">
        <v>2743</v>
      </c>
      <c r="F305" s="122">
        <v>0</v>
      </c>
      <c r="G305" s="122">
        <v>11249</v>
      </c>
      <c r="H305" s="122">
        <v>22</v>
      </c>
      <c r="I305" s="122">
        <v>397</v>
      </c>
      <c r="J305" s="122">
        <v>-389</v>
      </c>
      <c r="K305" s="122">
        <v>414</v>
      </c>
      <c r="L305" s="85">
        <v>39200</v>
      </c>
      <c r="M305" s="85">
        <v>1550</v>
      </c>
    </row>
    <row r="306" spans="1:13" x14ac:dyDescent="0.2">
      <c r="A306" s="123" t="s">
        <v>650</v>
      </c>
      <c r="B306" s="122">
        <v>4204</v>
      </c>
      <c r="C306" s="122">
        <v>10793</v>
      </c>
      <c r="D306" s="122">
        <v>6099</v>
      </c>
      <c r="E306" s="122">
        <v>2858</v>
      </c>
      <c r="F306" s="122">
        <v>0</v>
      </c>
      <c r="G306" s="122">
        <v>21160</v>
      </c>
      <c r="H306" s="122">
        <v>1391</v>
      </c>
      <c r="I306" s="122">
        <v>2533</v>
      </c>
      <c r="J306" s="122">
        <v>-389</v>
      </c>
      <c r="K306" s="122">
        <v>865</v>
      </c>
      <c r="L306" s="85">
        <v>49514</v>
      </c>
      <c r="M306" s="85">
        <v>11864</v>
      </c>
    </row>
    <row r="307" spans="1:13" ht="14.25" customHeight="1" x14ac:dyDescent="0.2">
      <c r="A307" s="18" t="s">
        <v>651</v>
      </c>
      <c r="B307" s="122"/>
      <c r="C307" s="122"/>
      <c r="D307" s="122"/>
      <c r="E307" s="122"/>
      <c r="F307" s="122"/>
      <c r="G307" s="122"/>
      <c r="H307" s="122"/>
      <c r="I307" s="122"/>
      <c r="J307" s="122"/>
      <c r="K307" s="122"/>
      <c r="L307" s="85"/>
      <c r="M307" s="85"/>
    </row>
    <row r="308" spans="1:13" x14ac:dyDescent="0.2">
      <c r="A308" s="123" t="s">
        <v>652</v>
      </c>
      <c r="B308" s="122">
        <v>5413</v>
      </c>
      <c r="C308" s="122">
        <v>9371</v>
      </c>
      <c r="D308" s="122">
        <v>4541</v>
      </c>
      <c r="E308" s="122">
        <v>3116</v>
      </c>
      <c r="F308" s="122">
        <v>0</v>
      </c>
      <c r="G308" s="122">
        <v>17579</v>
      </c>
      <c r="H308" s="122">
        <v>901</v>
      </c>
      <c r="I308" s="122">
        <v>2428</v>
      </c>
      <c r="J308" s="122">
        <v>-389</v>
      </c>
      <c r="K308" s="122">
        <v>724</v>
      </c>
      <c r="L308" s="85">
        <v>43684</v>
      </c>
      <c r="M308" s="85">
        <v>6034</v>
      </c>
    </row>
    <row r="309" spans="1:13" x14ac:dyDescent="0.2">
      <c r="A309" s="123" t="s">
        <v>653</v>
      </c>
      <c r="B309" s="122">
        <v>6050</v>
      </c>
      <c r="C309" s="122">
        <v>9511</v>
      </c>
      <c r="D309" s="122">
        <v>4523</v>
      </c>
      <c r="E309" s="122">
        <v>3017</v>
      </c>
      <c r="F309" s="122">
        <v>0</v>
      </c>
      <c r="G309" s="122">
        <v>16106</v>
      </c>
      <c r="H309" s="122">
        <v>380</v>
      </c>
      <c r="I309" s="122">
        <v>2428</v>
      </c>
      <c r="J309" s="122">
        <v>-389</v>
      </c>
      <c r="K309" s="122">
        <v>513</v>
      </c>
      <c r="L309" s="85">
        <v>42139</v>
      </c>
      <c r="M309" s="85">
        <v>4489</v>
      </c>
    </row>
    <row r="310" spans="1:13" x14ac:dyDescent="0.2">
      <c r="A310" s="123" t="s">
        <v>654</v>
      </c>
      <c r="B310" s="122">
        <v>5772</v>
      </c>
      <c r="C310" s="122">
        <v>9687</v>
      </c>
      <c r="D310" s="122">
        <v>3930</v>
      </c>
      <c r="E310" s="122">
        <v>3099</v>
      </c>
      <c r="F310" s="122">
        <v>0</v>
      </c>
      <c r="G310" s="122">
        <v>12346</v>
      </c>
      <c r="H310" s="122">
        <v>91</v>
      </c>
      <c r="I310" s="122">
        <v>954</v>
      </c>
      <c r="J310" s="122">
        <v>-389</v>
      </c>
      <c r="K310" s="122">
        <v>900</v>
      </c>
      <c r="L310" s="85">
        <v>36390</v>
      </c>
      <c r="M310" s="85">
        <v>-1260</v>
      </c>
    </row>
    <row r="311" spans="1:13" x14ac:dyDescent="0.2">
      <c r="A311" s="123" t="s">
        <v>655</v>
      </c>
      <c r="B311" s="122">
        <v>5632</v>
      </c>
      <c r="C311" s="122">
        <v>8782</v>
      </c>
      <c r="D311" s="122">
        <v>3524</v>
      </c>
      <c r="E311" s="122">
        <v>2723</v>
      </c>
      <c r="F311" s="122">
        <v>0</v>
      </c>
      <c r="G311" s="122">
        <v>13407</v>
      </c>
      <c r="H311" s="122">
        <v>493</v>
      </c>
      <c r="I311" s="122">
        <v>1113</v>
      </c>
      <c r="J311" s="122">
        <v>-389</v>
      </c>
      <c r="K311" s="122">
        <v>758</v>
      </c>
      <c r="L311" s="85">
        <v>36043</v>
      </c>
      <c r="M311" s="85">
        <v>-1607</v>
      </c>
    </row>
    <row r="312" spans="1:13" x14ac:dyDescent="0.2">
      <c r="A312" s="123" t="s">
        <v>656</v>
      </c>
      <c r="B312" s="122">
        <v>6041</v>
      </c>
      <c r="C312" s="122">
        <v>10173</v>
      </c>
      <c r="D312" s="122">
        <v>4109</v>
      </c>
      <c r="E312" s="122">
        <v>3396</v>
      </c>
      <c r="F312" s="122">
        <v>0</v>
      </c>
      <c r="G312" s="122">
        <v>13260</v>
      </c>
      <c r="H312" s="122">
        <v>163</v>
      </c>
      <c r="I312" s="122">
        <v>617</v>
      </c>
      <c r="J312" s="122">
        <v>-389</v>
      </c>
      <c r="K312" s="122">
        <v>402</v>
      </c>
      <c r="L312" s="85">
        <v>37772</v>
      </c>
      <c r="M312" s="85">
        <v>122</v>
      </c>
    </row>
    <row r="313" spans="1:13" x14ac:dyDescent="0.2">
      <c r="A313" s="123" t="s">
        <v>657</v>
      </c>
      <c r="B313" s="122">
        <v>5273</v>
      </c>
      <c r="C313" s="122">
        <v>9036</v>
      </c>
      <c r="D313" s="122">
        <v>4220</v>
      </c>
      <c r="E313" s="122">
        <v>2403</v>
      </c>
      <c r="F313" s="122">
        <v>0</v>
      </c>
      <c r="G313" s="122">
        <v>16081</v>
      </c>
      <c r="H313" s="122">
        <v>915</v>
      </c>
      <c r="I313" s="122">
        <v>2428</v>
      </c>
      <c r="J313" s="122">
        <v>-389</v>
      </c>
      <c r="K313" s="122">
        <v>522</v>
      </c>
      <c r="L313" s="85">
        <v>40489</v>
      </c>
      <c r="M313" s="85">
        <v>2839</v>
      </c>
    </row>
    <row r="314" spans="1:13" x14ac:dyDescent="0.2">
      <c r="A314" s="123" t="s">
        <v>658</v>
      </c>
      <c r="B314" s="122">
        <v>5289</v>
      </c>
      <c r="C314" s="122">
        <v>9664</v>
      </c>
      <c r="D314" s="122">
        <v>4533</v>
      </c>
      <c r="E314" s="122">
        <v>3187</v>
      </c>
      <c r="F314" s="122">
        <v>0</v>
      </c>
      <c r="G314" s="122">
        <v>13853</v>
      </c>
      <c r="H314" s="122">
        <v>589</v>
      </c>
      <c r="I314" s="122">
        <v>617</v>
      </c>
      <c r="J314" s="122">
        <v>-389</v>
      </c>
      <c r="K314" s="122">
        <v>490</v>
      </c>
      <c r="L314" s="85">
        <v>37833</v>
      </c>
      <c r="M314" s="85">
        <v>183</v>
      </c>
    </row>
    <row r="315" spans="1:13" x14ac:dyDescent="0.2">
      <c r="A315" s="123" t="s">
        <v>659</v>
      </c>
      <c r="B315" s="122">
        <v>6803</v>
      </c>
      <c r="C315" s="122">
        <v>10028</v>
      </c>
      <c r="D315" s="122">
        <v>4174</v>
      </c>
      <c r="E315" s="122">
        <v>2708</v>
      </c>
      <c r="F315" s="122">
        <v>0</v>
      </c>
      <c r="G315" s="122">
        <v>10743</v>
      </c>
      <c r="H315" s="122">
        <v>99</v>
      </c>
      <c r="I315" s="122">
        <v>1023</v>
      </c>
      <c r="J315" s="122">
        <v>-389</v>
      </c>
      <c r="K315" s="122">
        <v>591</v>
      </c>
      <c r="L315" s="85">
        <v>35780</v>
      </c>
      <c r="M315" s="85">
        <v>-1870</v>
      </c>
    </row>
    <row r="316" spans="1:13" x14ac:dyDescent="0.2">
      <c r="A316" s="123" t="s">
        <v>660</v>
      </c>
      <c r="B316" s="122">
        <v>6747</v>
      </c>
      <c r="C316" s="122">
        <v>9409</v>
      </c>
      <c r="D316" s="122">
        <v>3546</v>
      </c>
      <c r="E316" s="122">
        <v>3568</v>
      </c>
      <c r="F316" s="122">
        <v>0</v>
      </c>
      <c r="G316" s="122">
        <v>9694</v>
      </c>
      <c r="H316" s="122">
        <v>8</v>
      </c>
      <c r="I316" s="122">
        <v>395</v>
      </c>
      <c r="J316" s="122">
        <v>-389</v>
      </c>
      <c r="K316" s="122">
        <v>1068</v>
      </c>
      <c r="L316" s="85">
        <v>34046</v>
      </c>
      <c r="M316" s="85">
        <v>-3604</v>
      </c>
    </row>
    <row r="317" spans="1:13" x14ac:dyDescent="0.2">
      <c r="A317" s="123" t="s">
        <v>661</v>
      </c>
      <c r="B317" s="122">
        <v>5167</v>
      </c>
      <c r="C317" s="122">
        <v>10616</v>
      </c>
      <c r="D317" s="122">
        <v>4339</v>
      </c>
      <c r="E317" s="122">
        <v>1981</v>
      </c>
      <c r="F317" s="122">
        <v>0</v>
      </c>
      <c r="G317" s="122">
        <v>19604</v>
      </c>
      <c r="H317" s="122">
        <v>762</v>
      </c>
      <c r="I317" s="122">
        <v>2428</v>
      </c>
      <c r="J317" s="122">
        <v>-389</v>
      </c>
      <c r="K317" s="122">
        <v>461</v>
      </c>
      <c r="L317" s="85">
        <v>44969</v>
      </c>
      <c r="M317" s="85">
        <v>7319</v>
      </c>
    </row>
    <row r="318" spans="1:13" x14ac:dyDescent="0.2">
      <c r="A318" s="123" t="s">
        <v>662</v>
      </c>
      <c r="B318" s="122">
        <v>6444</v>
      </c>
      <c r="C318" s="122">
        <v>10132</v>
      </c>
      <c r="D318" s="122">
        <v>3854</v>
      </c>
      <c r="E318" s="122">
        <v>2751</v>
      </c>
      <c r="F318" s="122">
        <v>0</v>
      </c>
      <c r="G318" s="122">
        <v>10832</v>
      </c>
      <c r="H318" s="122">
        <v>33</v>
      </c>
      <c r="I318" s="122">
        <v>332</v>
      </c>
      <c r="J318" s="122">
        <v>-389</v>
      </c>
      <c r="K318" s="122">
        <v>529</v>
      </c>
      <c r="L318" s="85">
        <v>34518</v>
      </c>
      <c r="M318" s="85">
        <v>-3132</v>
      </c>
    </row>
    <row r="319" spans="1:13" x14ac:dyDescent="0.2">
      <c r="A319" s="123" t="s">
        <v>663</v>
      </c>
      <c r="B319" s="122">
        <v>5827</v>
      </c>
      <c r="C319" s="122">
        <v>10337</v>
      </c>
      <c r="D319" s="122">
        <v>4921</v>
      </c>
      <c r="E319" s="122">
        <v>2798</v>
      </c>
      <c r="F319" s="122">
        <v>0</v>
      </c>
      <c r="G319" s="122">
        <v>13811</v>
      </c>
      <c r="H319" s="122">
        <v>408</v>
      </c>
      <c r="I319" s="122">
        <v>1068</v>
      </c>
      <c r="J319" s="122">
        <v>-389</v>
      </c>
      <c r="K319" s="122">
        <v>313</v>
      </c>
      <c r="L319" s="85">
        <v>39094</v>
      </c>
      <c r="M319" s="85">
        <v>1444</v>
      </c>
    </row>
    <row r="320" spans="1:13" x14ac:dyDescent="0.2">
      <c r="A320" s="123" t="s">
        <v>664</v>
      </c>
      <c r="B320" s="122">
        <v>3874</v>
      </c>
      <c r="C320" s="122">
        <v>8773</v>
      </c>
      <c r="D320" s="122">
        <v>4279</v>
      </c>
      <c r="E320" s="122">
        <v>2914</v>
      </c>
      <c r="F320" s="122">
        <v>0</v>
      </c>
      <c r="G320" s="122">
        <v>20562</v>
      </c>
      <c r="H320" s="122">
        <v>1136</v>
      </c>
      <c r="I320" s="122">
        <v>2405</v>
      </c>
      <c r="J320" s="122">
        <v>-389</v>
      </c>
      <c r="K320" s="122">
        <v>525</v>
      </c>
      <c r="L320" s="85">
        <v>44079</v>
      </c>
      <c r="M320" s="85">
        <v>6429</v>
      </c>
    </row>
    <row r="321" spans="1:13" x14ac:dyDescent="0.2">
      <c r="A321" s="123" t="s">
        <v>665</v>
      </c>
      <c r="B321" s="122">
        <v>4359</v>
      </c>
      <c r="C321" s="122">
        <v>9755</v>
      </c>
      <c r="D321" s="122">
        <v>5630</v>
      </c>
      <c r="E321" s="122">
        <v>2214</v>
      </c>
      <c r="F321" s="122">
        <v>0</v>
      </c>
      <c r="G321" s="122">
        <v>17154</v>
      </c>
      <c r="H321" s="122">
        <v>1222</v>
      </c>
      <c r="I321" s="122">
        <v>2405</v>
      </c>
      <c r="J321" s="122">
        <v>-389</v>
      </c>
      <c r="K321" s="122">
        <v>438</v>
      </c>
      <c r="L321" s="85">
        <v>42788</v>
      </c>
      <c r="M321" s="85">
        <v>5138</v>
      </c>
    </row>
    <row r="322" spans="1:13" ht="5.25" customHeight="1" thickBot="1" x14ac:dyDescent="0.25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</row>
    <row r="323" spans="1:13" x14ac:dyDescent="0.2">
      <c r="A323" t="s">
        <v>336</v>
      </c>
    </row>
    <row r="324" spans="1:13" x14ac:dyDescent="0.2">
      <c r="A324" t="s">
        <v>337</v>
      </c>
    </row>
  </sheetData>
  <conditionalFormatting sqref="B12:M321">
    <cfRule type="cellIs" dxfId="8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&amp;LStatistiska centralbyrån
Offentlig ekonomi och mikrosimuleringar</oddHeader>
  </headerFooter>
  <rowBreaks count="4" manualBreakCount="4">
    <brk id="37" max="16383" man="1"/>
    <brk id="93" max="16383" man="1"/>
    <brk id="272" max="12" man="1"/>
    <brk id="29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32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defaultColWidth="0" defaultRowHeight="12.75" zeroHeight="1" x14ac:dyDescent="0.2"/>
  <cols>
    <col min="1" max="1" width="16.7109375" style="111" customWidth="1"/>
    <col min="2" max="2" width="10.7109375" style="169" bestFit="1" customWidth="1"/>
    <col min="3" max="3" width="11.5703125" style="169" customWidth="1"/>
    <col min="4" max="4" width="11.5703125" style="184" customWidth="1"/>
    <col min="5" max="5" width="13.7109375" style="169" customWidth="1"/>
    <col min="6" max="7" width="10.5703125" style="168" customWidth="1"/>
    <col min="8" max="8" width="2.85546875" style="168" customWidth="1"/>
    <col min="9" max="10" width="10.28515625" style="169" customWidth="1"/>
    <col min="11" max="11" width="4.7109375" customWidth="1"/>
    <col min="12" max="13" width="9.28515625" style="184" customWidth="1"/>
    <col min="14" max="15" width="9.140625" style="168" customWidth="1"/>
    <col min="16" max="16" width="4.42578125" style="112" customWidth="1"/>
    <col min="17" max="253" width="9.140625" style="112" hidden="1"/>
    <col min="254" max="254" width="16.7109375" style="112" hidden="1"/>
    <col min="255" max="260" width="15.28515625" style="112" hidden="1"/>
    <col min="261" max="261" width="3.28515625" style="112" hidden="1"/>
    <col min="262" max="262" width="8.7109375" style="112" hidden="1"/>
    <col min="263" max="263" width="17" style="112" hidden="1"/>
    <col min="264" max="509" width="9.140625" style="112" hidden="1"/>
    <col min="510" max="510" width="16.7109375" style="112" hidden="1"/>
    <col min="511" max="516" width="15.28515625" style="112" hidden="1"/>
    <col min="517" max="517" width="3.28515625" style="112" hidden="1"/>
    <col min="518" max="518" width="8.7109375" style="112" hidden="1"/>
    <col min="519" max="519" width="17" style="112" hidden="1"/>
    <col min="520" max="765" width="9.140625" style="112" hidden="1"/>
    <col min="766" max="766" width="16.7109375" style="112" hidden="1"/>
    <col min="767" max="772" width="15.28515625" style="112" hidden="1"/>
    <col min="773" max="773" width="3.28515625" style="112" hidden="1"/>
    <col min="774" max="774" width="8.7109375" style="112" hidden="1"/>
    <col min="775" max="775" width="17" style="112" hidden="1"/>
    <col min="776" max="1021" width="9.140625" style="112" hidden="1"/>
    <col min="1022" max="1022" width="16.7109375" style="112" hidden="1"/>
    <col min="1023" max="1028" width="15.28515625" style="112" hidden="1"/>
    <col min="1029" max="1029" width="3.28515625" style="112" hidden="1"/>
    <col min="1030" max="1030" width="8.7109375" style="112" hidden="1"/>
    <col min="1031" max="1031" width="17" style="112" hidden="1"/>
    <col min="1032" max="1277" width="9.140625" style="112" hidden="1"/>
    <col min="1278" max="1278" width="16.7109375" style="112" hidden="1"/>
    <col min="1279" max="1284" width="15.28515625" style="112" hidden="1"/>
    <col min="1285" max="1285" width="3.28515625" style="112" hidden="1"/>
    <col min="1286" max="1286" width="8.7109375" style="112" hidden="1"/>
    <col min="1287" max="1287" width="17" style="112" hidden="1"/>
    <col min="1288" max="1533" width="9.140625" style="112" hidden="1"/>
    <col min="1534" max="1534" width="16.7109375" style="112" hidden="1"/>
    <col min="1535" max="1540" width="15.28515625" style="112" hidden="1"/>
    <col min="1541" max="1541" width="3.28515625" style="112" hidden="1"/>
    <col min="1542" max="1542" width="8.7109375" style="112" hidden="1"/>
    <col min="1543" max="1543" width="17" style="112" hidden="1"/>
    <col min="1544" max="1789" width="9.140625" style="112" hidden="1"/>
    <col min="1790" max="1790" width="16.7109375" style="112" hidden="1"/>
    <col min="1791" max="1796" width="15.28515625" style="112" hidden="1"/>
    <col min="1797" max="1797" width="3.28515625" style="112" hidden="1"/>
    <col min="1798" max="1798" width="8.7109375" style="112" hidden="1"/>
    <col min="1799" max="1799" width="17" style="112" hidden="1"/>
    <col min="1800" max="2045" width="9.140625" style="112" hidden="1"/>
    <col min="2046" max="2046" width="16.7109375" style="112" hidden="1"/>
    <col min="2047" max="2052" width="15.28515625" style="112" hidden="1"/>
    <col min="2053" max="2053" width="3.28515625" style="112" hidden="1"/>
    <col min="2054" max="2054" width="8.7109375" style="112" hidden="1"/>
    <col min="2055" max="2055" width="17" style="112" hidden="1"/>
    <col min="2056" max="2301" width="9.140625" style="112" hidden="1"/>
    <col min="2302" max="2302" width="16.7109375" style="112" hidden="1"/>
    <col min="2303" max="2308" width="15.28515625" style="112" hidden="1"/>
    <col min="2309" max="2309" width="3.28515625" style="112" hidden="1"/>
    <col min="2310" max="2310" width="8.7109375" style="112" hidden="1"/>
    <col min="2311" max="2311" width="17" style="112" hidden="1"/>
    <col min="2312" max="2557" width="9.140625" style="112" hidden="1"/>
    <col min="2558" max="2558" width="16.7109375" style="112" hidden="1"/>
    <col min="2559" max="2564" width="15.28515625" style="112" hidden="1"/>
    <col min="2565" max="2565" width="3.28515625" style="112" hidden="1"/>
    <col min="2566" max="2566" width="8.7109375" style="112" hidden="1"/>
    <col min="2567" max="2567" width="17" style="112" hidden="1"/>
    <col min="2568" max="2813" width="9.140625" style="112" hidden="1"/>
    <col min="2814" max="2814" width="16.7109375" style="112" hidden="1"/>
    <col min="2815" max="2820" width="15.28515625" style="112" hidden="1"/>
    <col min="2821" max="2821" width="3.28515625" style="112" hidden="1"/>
    <col min="2822" max="2822" width="8.7109375" style="112" hidden="1"/>
    <col min="2823" max="2823" width="17" style="112" hidden="1"/>
    <col min="2824" max="3069" width="9.140625" style="112" hidden="1"/>
    <col min="3070" max="3070" width="16.7109375" style="112" hidden="1"/>
    <col min="3071" max="3076" width="15.28515625" style="112" hidden="1"/>
    <col min="3077" max="3077" width="3.28515625" style="112" hidden="1"/>
    <col min="3078" max="3078" width="8.7109375" style="112" hidden="1"/>
    <col min="3079" max="3079" width="17" style="112" hidden="1"/>
    <col min="3080" max="3325" width="9.140625" style="112" hidden="1"/>
    <col min="3326" max="3326" width="16.7109375" style="112" hidden="1"/>
    <col min="3327" max="3332" width="15.28515625" style="112" hidden="1"/>
    <col min="3333" max="3333" width="3.28515625" style="112" hidden="1"/>
    <col min="3334" max="3334" width="8.7109375" style="112" hidden="1"/>
    <col min="3335" max="3335" width="17" style="112" hidden="1"/>
    <col min="3336" max="3581" width="9.140625" style="112" hidden="1"/>
    <col min="3582" max="3582" width="16.7109375" style="112" hidden="1"/>
    <col min="3583" max="3588" width="15.28515625" style="112" hidden="1"/>
    <col min="3589" max="3589" width="3.28515625" style="112" hidden="1"/>
    <col min="3590" max="3590" width="8.7109375" style="112" hidden="1"/>
    <col min="3591" max="3591" width="17" style="112" hidden="1"/>
    <col min="3592" max="3837" width="9.140625" style="112" hidden="1"/>
    <col min="3838" max="3838" width="16.7109375" style="112" hidden="1"/>
    <col min="3839" max="3844" width="15.28515625" style="112" hidden="1"/>
    <col min="3845" max="3845" width="3.28515625" style="112" hidden="1"/>
    <col min="3846" max="3846" width="8.7109375" style="112" hidden="1"/>
    <col min="3847" max="3847" width="17" style="112" hidden="1"/>
    <col min="3848" max="4093" width="9.140625" style="112" hidden="1"/>
    <col min="4094" max="4094" width="16.7109375" style="112" hidden="1"/>
    <col min="4095" max="4100" width="15.28515625" style="112" hidden="1"/>
    <col min="4101" max="4101" width="3.28515625" style="112" hidden="1"/>
    <col min="4102" max="4102" width="8.7109375" style="112" hidden="1"/>
    <col min="4103" max="4103" width="17" style="112" hidden="1"/>
    <col min="4104" max="4349" width="9.140625" style="112" hidden="1"/>
    <col min="4350" max="4350" width="16.7109375" style="112" hidden="1"/>
    <col min="4351" max="4356" width="15.28515625" style="112" hidden="1"/>
    <col min="4357" max="4357" width="3.28515625" style="112" hidden="1"/>
    <col min="4358" max="4358" width="8.7109375" style="112" hidden="1"/>
    <col min="4359" max="4359" width="17" style="112" hidden="1"/>
    <col min="4360" max="4605" width="9.140625" style="112" hidden="1"/>
    <col min="4606" max="4606" width="16.7109375" style="112" hidden="1"/>
    <col min="4607" max="4612" width="15.28515625" style="112" hidden="1"/>
    <col min="4613" max="4613" width="3.28515625" style="112" hidden="1"/>
    <col min="4614" max="4614" width="8.7109375" style="112" hidden="1"/>
    <col min="4615" max="4615" width="17" style="112" hidden="1"/>
    <col min="4616" max="4861" width="9.140625" style="112" hidden="1"/>
    <col min="4862" max="4862" width="16.7109375" style="112" hidden="1"/>
    <col min="4863" max="4868" width="15.28515625" style="112" hidden="1"/>
    <col min="4869" max="4869" width="3.28515625" style="112" hidden="1"/>
    <col min="4870" max="4870" width="8.7109375" style="112" hidden="1"/>
    <col min="4871" max="4871" width="17" style="112" hidden="1"/>
    <col min="4872" max="5117" width="9.140625" style="112" hidden="1"/>
    <col min="5118" max="5118" width="16.7109375" style="112" hidden="1"/>
    <col min="5119" max="5124" width="15.28515625" style="112" hidden="1"/>
    <col min="5125" max="5125" width="3.28515625" style="112" hidden="1"/>
    <col min="5126" max="5126" width="8.7109375" style="112" hidden="1"/>
    <col min="5127" max="5127" width="17" style="112" hidden="1"/>
    <col min="5128" max="5373" width="9.140625" style="112" hidden="1"/>
    <col min="5374" max="5374" width="16.7109375" style="112" hidden="1"/>
    <col min="5375" max="5380" width="15.28515625" style="112" hidden="1"/>
    <col min="5381" max="5381" width="3.28515625" style="112" hidden="1"/>
    <col min="5382" max="5382" width="8.7109375" style="112" hidden="1"/>
    <col min="5383" max="5383" width="17" style="112" hidden="1"/>
    <col min="5384" max="5629" width="9.140625" style="112" hidden="1"/>
    <col min="5630" max="5630" width="16.7109375" style="112" hidden="1"/>
    <col min="5631" max="5636" width="15.28515625" style="112" hidden="1"/>
    <col min="5637" max="5637" width="3.28515625" style="112" hidden="1"/>
    <col min="5638" max="5638" width="8.7109375" style="112" hidden="1"/>
    <col min="5639" max="5639" width="17" style="112" hidden="1"/>
    <col min="5640" max="5885" width="9.140625" style="112" hidden="1"/>
    <col min="5886" max="5886" width="16.7109375" style="112" hidden="1"/>
    <col min="5887" max="5892" width="15.28515625" style="112" hidden="1"/>
    <col min="5893" max="5893" width="3.28515625" style="112" hidden="1"/>
    <col min="5894" max="5894" width="8.7109375" style="112" hidden="1"/>
    <col min="5895" max="5895" width="17" style="112" hidden="1"/>
    <col min="5896" max="6141" width="9.140625" style="112" hidden="1"/>
    <col min="6142" max="6142" width="16.7109375" style="112" hidden="1"/>
    <col min="6143" max="6148" width="15.28515625" style="112" hidden="1"/>
    <col min="6149" max="6149" width="3.28515625" style="112" hidden="1"/>
    <col min="6150" max="6150" width="8.7109375" style="112" hidden="1"/>
    <col min="6151" max="6151" width="17" style="112" hidden="1"/>
    <col min="6152" max="6397" width="9.140625" style="112" hidden="1"/>
    <col min="6398" max="6398" width="16.7109375" style="112" hidden="1"/>
    <col min="6399" max="6404" width="15.28515625" style="112" hidden="1"/>
    <col min="6405" max="6405" width="3.28515625" style="112" hidden="1"/>
    <col min="6406" max="6406" width="8.7109375" style="112" hidden="1"/>
    <col min="6407" max="6407" width="17" style="112" hidden="1"/>
    <col min="6408" max="6653" width="9.140625" style="112" hidden="1"/>
    <col min="6654" max="6654" width="16.7109375" style="112" hidden="1"/>
    <col min="6655" max="6660" width="15.28515625" style="112" hidden="1"/>
    <col min="6661" max="6661" width="3.28515625" style="112" hidden="1"/>
    <col min="6662" max="6662" width="8.7109375" style="112" hidden="1"/>
    <col min="6663" max="6663" width="17" style="112" hidden="1"/>
    <col min="6664" max="6909" width="9.140625" style="112" hidden="1"/>
    <col min="6910" max="6910" width="16.7109375" style="112" hidden="1"/>
    <col min="6911" max="6916" width="15.28515625" style="112" hidden="1"/>
    <col min="6917" max="6917" width="3.28515625" style="112" hidden="1"/>
    <col min="6918" max="6918" width="8.7109375" style="112" hidden="1"/>
    <col min="6919" max="6919" width="17" style="112" hidden="1"/>
    <col min="6920" max="7165" width="9.140625" style="112" hidden="1"/>
    <col min="7166" max="7166" width="16.7109375" style="112" hidden="1"/>
    <col min="7167" max="7172" width="15.28515625" style="112" hidden="1"/>
    <col min="7173" max="7173" width="3.28515625" style="112" hidden="1"/>
    <col min="7174" max="7174" width="8.7109375" style="112" hidden="1"/>
    <col min="7175" max="7175" width="17" style="112" hidden="1"/>
    <col min="7176" max="7421" width="9.140625" style="112" hidden="1"/>
    <col min="7422" max="7422" width="16.7109375" style="112" hidden="1"/>
    <col min="7423" max="7428" width="15.28515625" style="112" hidden="1"/>
    <col min="7429" max="7429" width="3.28515625" style="112" hidden="1"/>
    <col min="7430" max="7430" width="8.7109375" style="112" hidden="1"/>
    <col min="7431" max="7431" width="17" style="112" hidden="1"/>
    <col min="7432" max="7677" width="9.140625" style="112" hidden="1"/>
    <col min="7678" max="7678" width="16.7109375" style="112" hidden="1"/>
    <col min="7679" max="7684" width="15.28515625" style="112" hidden="1"/>
    <col min="7685" max="7685" width="3.28515625" style="112" hidden="1"/>
    <col min="7686" max="7686" width="8.7109375" style="112" hidden="1"/>
    <col min="7687" max="7687" width="17" style="112" hidden="1"/>
    <col min="7688" max="7933" width="9.140625" style="112" hidden="1"/>
    <col min="7934" max="7934" width="16.7109375" style="112" hidden="1"/>
    <col min="7935" max="7940" width="15.28515625" style="112" hidden="1"/>
    <col min="7941" max="7941" width="3.28515625" style="112" hidden="1"/>
    <col min="7942" max="7942" width="8.7109375" style="112" hidden="1"/>
    <col min="7943" max="7943" width="17" style="112" hidden="1"/>
    <col min="7944" max="8189" width="9.140625" style="112" hidden="1"/>
    <col min="8190" max="8190" width="16.7109375" style="112" hidden="1"/>
    <col min="8191" max="8196" width="15.28515625" style="112" hidden="1"/>
    <col min="8197" max="8197" width="3.28515625" style="112" hidden="1"/>
    <col min="8198" max="8198" width="8.7109375" style="112" hidden="1"/>
    <col min="8199" max="8199" width="17" style="112" hidden="1"/>
    <col min="8200" max="8445" width="9.140625" style="112" hidden="1"/>
    <col min="8446" max="8446" width="16.7109375" style="112" hidden="1"/>
    <col min="8447" max="8452" width="15.28515625" style="112" hidden="1"/>
    <col min="8453" max="8453" width="3.28515625" style="112" hidden="1"/>
    <col min="8454" max="8454" width="8.7109375" style="112" hidden="1"/>
    <col min="8455" max="8455" width="17" style="112" hidden="1"/>
    <col min="8456" max="8701" width="9.140625" style="112" hidden="1"/>
    <col min="8702" max="8702" width="16.7109375" style="112" hidden="1"/>
    <col min="8703" max="8708" width="15.28515625" style="112" hidden="1"/>
    <col min="8709" max="8709" width="3.28515625" style="112" hidden="1"/>
    <col min="8710" max="8710" width="8.7109375" style="112" hidden="1"/>
    <col min="8711" max="8711" width="17" style="112" hidden="1"/>
    <col min="8712" max="8957" width="9.140625" style="112" hidden="1"/>
    <col min="8958" max="8958" width="16.7109375" style="112" hidden="1"/>
    <col min="8959" max="8964" width="15.28515625" style="112" hidden="1"/>
    <col min="8965" max="8965" width="3.28515625" style="112" hidden="1"/>
    <col min="8966" max="8966" width="8.7109375" style="112" hidden="1"/>
    <col min="8967" max="8967" width="17" style="112" hidden="1"/>
    <col min="8968" max="9213" width="9.140625" style="112" hidden="1"/>
    <col min="9214" max="9214" width="16.7109375" style="112" hidden="1"/>
    <col min="9215" max="9220" width="15.28515625" style="112" hidden="1"/>
    <col min="9221" max="9221" width="3.28515625" style="112" hidden="1"/>
    <col min="9222" max="9222" width="8.7109375" style="112" hidden="1"/>
    <col min="9223" max="9223" width="17" style="112" hidden="1"/>
    <col min="9224" max="9469" width="9.140625" style="112" hidden="1"/>
    <col min="9470" max="9470" width="16.7109375" style="112" hidden="1"/>
    <col min="9471" max="9476" width="15.28515625" style="112" hidden="1"/>
    <col min="9477" max="9477" width="3.28515625" style="112" hidden="1"/>
    <col min="9478" max="9478" width="8.7109375" style="112" hidden="1"/>
    <col min="9479" max="9479" width="17" style="112" hidden="1"/>
    <col min="9480" max="9725" width="9.140625" style="112" hidden="1"/>
    <col min="9726" max="9726" width="16.7109375" style="112" hidden="1"/>
    <col min="9727" max="9732" width="15.28515625" style="112" hidden="1"/>
    <col min="9733" max="9733" width="3.28515625" style="112" hidden="1"/>
    <col min="9734" max="9734" width="8.7109375" style="112" hidden="1"/>
    <col min="9735" max="9735" width="17" style="112" hidden="1"/>
    <col min="9736" max="9981" width="9.140625" style="112" hidden="1"/>
    <col min="9982" max="9982" width="16.7109375" style="112" hidden="1"/>
    <col min="9983" max="9988" width="15.28515625" style="112" hidden="1"/>
    <col min="9989" max="9989" width="3.28515625" style="112" hidden="1"/>
    <col min="9990" max="9990" width="8.7109375" style="112" hidden="1"/>
    <col min="9991" max="9991" width="17" style="112" hidden="1"/>
    <col min="9992" max="10237" width="9.140625" style="112" hidden="1"/>
    <col min="10238" max="10238" width="16.7109375" style="112" hidden="1"/>
    <col min="10239" max="10244" width="15.28515625" style="112" hidden="1"/>
    <col min="10245" max="10245" width="3.28515625" style="112" hidden="1"/>
    <col min="10246" max="10246" width="8.7109375" style="112" hidden="1"/>
    <col min="10247" max="10247" width="17" style="112" hidden="1"/>
    <col min="10248" max="10493" width="9.140625" style="112" hidden="1"/>
    <col min="10494" max="10494" width="16.7109375" style="112" hidden="1"/>
    <col min="10495" max="10500" width="15.28515625" style="112" hidden="1"/>
    <col min="10501" max="10501" width="3.28515625" style="112" hidden="1"/>
    <col min="10502" max="10502" width="8.7109375" style="112" hidden="1"/>
    <col min="10503" max="10503" width="17" style="112" hidden="1"/>
    <col min="10504" max="10749" width="9.140625" style="112" hidden="1"/>
    <col min="10750" max="10750" width="16.7109375" style="112" hidden="1"/>
    <col min="10751" max="10756" width="15.28515625" style="112" hidden="1"/>
    <col min="10757" max="10757" width="3.28515625" style="112" hidden="1"/>
    <col min="10758" max="10758" width="8.7109375" style="112" hidden="1"/>
    <col min="10759" max="10759" width="17" style="112" hidden="1"/>
    <col min="10760" max="11005" width="9.140625" style="112" hidden="1"/>
    <col min="11006" max="11006" width="16.7109375" style="112" hidden="1"/>
    <col min="11007" max="11012" width="15.28515625" style="112" hidden="1"/>
    <col min="11013" max="11013" width="3.28515625" style="112" hidden="1"/>
    <col min="11014" max="11014" width="8.7109375" style="112" hidden="1"/>
    <col min="11015" max="11015" width="17" style="112" hidden="1"/>
    <col min="11016" max="11261" width="9.140625" style="112" hidden="1"/>
    <col min="11262" max="11262" width="16.7109375" style="112" hidden="1"/>
    <col min="11263" max="11268" width="15.28515625" style="112" hidden="1"/>
    <col min="11269" max="11269" width="3.28515625" style="112" hidden="1"/>
    <col min="11270" max="11270" width="8.7109375" style="112" hidden="1"/>
    <col min="11271" max="11271" width="17" style="112" hidden="1"/>
    <col min="11272" max="11517" width="9.140625" style="112" hidden="1"/>
    <col min="11518" max="11518" width="16.7109375" style="112" hidden="1"/>
    <col min="11519" max="11524" width="15.28515625" style="112" hidden="1"/>
    <col min="11525" max="11525" width="3.28515625" style="112" hidden="1"/>
    <col min="11526" max="11526" width="8.7109375" style="112" hidden="1"/>
    <col min="11527" max="11527" width="17" style="112" hidden="1"/>
    <col min="11528" max="11773" width="9.140625" style="112" hidden="1"/>
    <col min="11774" max="11774" width="16.7109375" style="112" hidden="1"/>
    <col min="11775" max="11780" width="15.28515625" style="112" hidden="1"/>
    <col min="11781" max="11781" width="3.28515625" style="112" hidden="1"/>
    <col min="11782" max="11782" width="8.7109375" style="112" hidden="1"/>
    <col min="11783" max="11783" width="17" style="112" hidden="1"/>
    <col min="11784" max="12029" width="9.140625" style="112" hidden="1"/>
    <col min="12030" max="12030" width="16.7109375" style="112" hidden="1"/>
    <col min="12031" max="12036" width="15.28515625" style="112" hidden="1"/>
    <col min="12037" max="12037" width="3.28515625" style="112" hidden="1"/>
    <col min="12038" max="12038" width="8.7109375" style="112" hidden="1"/>
    <col min="12039" max="12039" width="17" style="112" hidden="1"/>
    <col min="12040" max="12285" width="9.140625" style="112" hidden="1"/>
    <col min="12286" max="12286" width="16.7109375" style="112" hidden="1"/>
    <col min="12287" max="12292" width="15.28515625" style="112" hidden="1"/>
    <col min="12293" max="12293" width="3.28515625" style="112" hidden="1"/>
    <col min="12294" max="12294" width="8.7109375" style="112" hidden="1"/>
    <col min="12295" max="12295" width="17" style="112" hidden="1"/>
    <col min="12296" max="12541" width="9.140625" style="112" hidden="1"/>
    <col min="12542" max="12542" width="16.7109375" style="112" hidden="1"/>
    <col min="12543" max="12548" width="15.28515625" style="112" hidden="1"/>
    <col min="12549" max="12549" width="3.28515625" style="112" hidden="1"/>
    <col min="12550" max="12550" width="8.7109375" style="112" hidden="1"/>
    <col min="12551" max="12551" width="17" style="112" hidden="1"/>
    <col min="12552" max="12797" width="9.140625" style="112" hidden="1"/>
    <col min="12798" max="12798" width="16.7109375" style="112" hidden="1"/>
    <col min="12799" max="12804" width="15.28515625" style="112" hidden="1"/>
    <col min="12805" max="12805" width="3.28515625" style="112" hidden="1"/>
    <col min="12806" max="12806" width="8.7109375" style="112" hidden="1"/>
    <col min="12807" max="12807" width="17" style="112" hidden="1"/>
    <col min="12808" max="13053" width="9.140625" style="112" hidden="1"/>
    <col min="13054" max="13054" width="16.7109375" style="112" hidden="1"/>
    <col min="13055" max="13060" width="15.28515625" style="112" hidden="1"/>
    <col min="13061" max="13061" width="3.28515625" style="112" hidden="1"/>
    <col min="13062" max="13062" width="8.7109375" style="112" hidden="1"/>
    <col min="13063" max="13063" width="17" style="112" hidden="1"/>
    <col min="13064" max="13309" width="9.140625" style="112" hidden="1"/>
    <col min="13310" max="13310" width="16.7109375" style="112" hidden="1"/>
    <col min="13311" max="13316" width="15.28515625" style="112" hidden="1"/>
    <col min="13317" max="13317" width="3.28515625" style="112" hidden="1"/>
    <col min="13318" max="13318" width="8.7109375" style="112" hidden="1"/>
    <col min="13319" max="13319" width="17" style="112" hidden="1"/>
    <col min="13320" max="13565" width="9.140625" style="112" hidden="1"/>
    <col min="13566" max="13566" width="16.7109375" style="112" hidden="1"/>
    <col min="13567" max="13572" width="15.28515625" style="112" hidden="1"/>
    <col min="13573" max="13573" width="3.28515625" style="112" hidden="1"/>
    <col min="13574" max="13574" width="8.7109375" style="112" hidden="1"/>
    <col min="13575" max="13575" width="17" style="112" hidden="1"/>
    <col min="13576" max="13821" width="9.140625" style="112" hidden="1"/>
    <col min="13822" max="13822" width="16.7109375" style="112" hidden="1"/>
    <col min="13823" max="13828" width="15.28515625" style="112" hidden="1"/>
    <col min="13829" max="13829" width="3.28515625" style="112" hidden="1"/>
    <col min="13830" max="13830" width="8.7109375" style="112" hidden="1"/>
    <col min="13831" max="13831" width="17" style="112" hidden="1"/>
    <col min="13832" max="14077" width="9.140625" style="112" hidden="1"/>
    <col min="14078" max="14078" width="16.7109375" style="112" hidden="1"/>
    <col min="14079" max="14084" width="15.28515625" style="112" hidden="1"/>
    <col min="14085" max="14085" width="3.28515625" style="112" hidden="1"/>
    <col min="14086" max="14086" width="8.7109375" style="112" hidden="1"/>
    <col min="14087" max="14087" width="17" style="112" hidden="1"/>
    <col min="14088" max="14333" width="9.140625" style="112" hidden="1"/>
    <col min="14334" max="14334" width="16.7109375" style="112" hidden="1"/>
    <col min="14335" max="14340" width="15.28515625" style="112" hidden="1"/>
    <col min="14341" max="14341" width="3.28515625" style="112" hidden="1"/>
    <col min="14342" max="14342" width="8.7109375" style="112" hidden="1"/>
    <col min="14343" max="14343" width="17" style="112" hidden="1"/>
    <col min="14344" max="14589" width="9.140625" style="112" hidden="1"/>
    <col min="14590" max="14590" width="16.7109375" style="112" hidden="1"/>
    <col min="14591" max="14596" width="15.28515625" style="112" hidden="1"/>
    <col min="14597" max="14597" width="3.28515625" style="112" hidden="1"/>
    <col min="14598" max="14598" width="8.7109375" style="112" hidden="1"/>
    <col min="14599" max="14599" width="17" style="112" hidden="1"/>
    <col min="14600" max="14845" width="9.140625" style="112" hidden="1"/>
    <col min="14846" max="14846" width="16.7109375" style="112" hidden="1"/>
    <col min="14847" max="14852" width="15.28515625" style="112" hidden="1"/>
    <col min="14853" max="14853" width="3.28515625" style="112" hidden="1"/>
    <col min="14854" max="14854" width="8.7109375" style="112" hidden="1"/>
    <col min="14855" max="14855" width="17" style="112" hidden="1"/>
    <col min="14856" max="15101" width="9.140625" style="112" hidden="1"/>
    <col min="15102" max="15102" width="16.7109375" style="112" hidden="1"/>
    <col min="15103" max="15108" width="15.28515625" style="112" hidden="1"/>
    <col min="15109" max="15109" width="3.28515625" style="112" hidden="1"/>
    <col min="15110" max="15110" width="8.7109375" style="112" hidden="1"/>
    <col min="15111" max="15111" width="17" style="112" hidden="1"/>
    <col min="15112" max="15357" width="9.140625" style="112" hidden="1"/>
    <col min="15358" max="15358" width="16.7109375" style="112" hidden="1"/>
    <col min="15359" max="15364" width="15.28515625" style="112" hidden="1"/>
    <col min="15365" max="15365" width="3.28515625" style="112" hidden="1"/>
    <col min="15366" max="15366" width="8.7109375" style="112" hidden="1"/>
    <col min="15367" max="15367" width="17" style="112" hidden="1"/>
    <col min="15368" max="15613" width="9.140625" style="112" hidden="1"/>
    <col min="15614" max="15614" width="16.7109375" style="112" hidden="1"/>
    <col min="15615" max="15620" width="15.28515625" style="112" hidden="1"/>
    <col min="15621" max="15621" width="3.28515625" style="112" hidden="1"/>
    <col min="15622" max="15622" width="8.7109375" style="112" hidden="1"/>
    <col min="15623" max="15623" width="17" style="112" hidden="1"/>
    <col min="15624" max="15869" width="9.140625" style="112" hidden="1"/>
    <col min="15870" max="15870" width="16.7109375" style="112" hidden="1"/>
    <col min="15871" max="15876" width="15.28515625" style="112" hidden="1"/>
    <col min="15877" max="15877" width="3.28515625" style="112" hidden="1"/>
    <col min="15878" max="15878" width="8.7109375" style="112" hidden="1"/>
    <col min="15879" max="15879" width="17" style="112" hidden="1"/>
    <col min="15880" max="16125" width="9.140625" style="112" hidden="1"/>
    <col min="16126" max="16126" width="16.7109375" style="112" hidden="1"/>
    <col min="16127" max="16132" width="15.28515625" style="112" hidden="1"/>
    <col min="16133" max="16133" width="3.28515625" style="112" hidden="1"/>
    <col min="16134" max="16134" width="8.7109375" style="112" hidden="1"/>
    <col min="16135" max="16135" width="17" style="112" hidden="1"/>
    <col min="16136" max="16136" width="8.7109375" style="112" hidden="1"/>
    <col min="16137" max="16137" width="17" style="112" hidden="1"/>
    <col min="16138" max="16138" width="8.7109375" style="112" hidden="1"/>
    <col min="16139" max="16139" width="17" style="112" hidden="1"/>
    <col min="16140" max="16140" width="8.7109375" style="112" hidden="1"/>
    <col min="16141" max="16144" width="17" style="112" hidden="1"/>
    <col min="16145" max="16384" width="9.140625" style="112" hidden="1"/>
  </cols>
  <sheetData>
    <row r="1" spans="1:15" x14ac:dyDescent="0.2">
      <c r="B1" s="111"/>
      <c r="C1" s="111"/>
      <c r="D1" s="111"/>
      <c r="E1" s="111"/>
      <c r="F1" s="112"/>
      <c r="G1" s="112"/>
      <c r="H1" s="112"/>
      <c r="I1" s="111"/>
      <c r="J1" s="111"/>
      <c r="L1" s="111"/>
      <c r="M1" s="111"/>
      <c r="N1" s="112"/>
      <c r="O1" s="112"/>
    </row>
    <row r="2" spans="1:15" ht="16.5" thickBot="1" x14ac:dyDescent="0.3">
      <c r="A2" s="64" t="str">
        <f>"Tabell 4  Förskola, fritidshem och annan pedagogisk verksamhet, utjämningsåret "&amp;Innehåll!C46</f>
        <v>Tabell 4  Förskola, fritidshem och annan pedagogisk verksamhet, utjämningsåret 2017</v>
      </c>
      <c r="B2" s="64"/>
      <c r="C2" s="113"/>
      <c r="D2" s="113"/>
      <c r="E2" s="113"/>
      <c r="F2" s="112"/>
      <c r="G2" s="112"/>
      <c r="H2" s="112"/>
      <c r="I2" s="113"/>
      <c r="J2" s="113"/>
      <c r="L2" s="71" t="s">
        <v>73</v>
      </c>
      <c r="M2" s="111"/>
      <c r="N2" s="112"/>
      <c r="O2" s="112"/>
    </row>
    <row r="3" spans="1:15" x14ac:dyDescent="0.2">
      <c r="A3" s="13" t="s">
        <v>19</v>
      </c>
      <c r="B3" s="170" t="s">
        <v>41</v>
      </c>
      <c r="C3" s="4" t="s">
        <v>256</v>
      </c>
      <c r="D3" s="4" t="s">
        <v>265</v>
      </c>
      <c r="E3" s="114" t="s">
        <v>258</v>
      </c>
      <c r="F3" s="660" t="s">
        <v>75</v>
      </c>
      <c r="G3" s="660"/>
      <c r="H3" s="261"/>
      <c r="I3" s="660" t="s">
        <v>76</v>
      </c>
      <c r="J3" s="660"/>
      <c r="L3" s="660" t="s">
        <v>260</v>
      </c>
      <c r="M3" s="660"/>
      <c r="N3" s="4" t="s">
        <v>56</v>
      </c>
      <c r="O3" s="4" t="s">
        <v>56</v>
      </c>
    </row>
    <row r="4" spans="1:15" x14ac:dyDescent="0.2">
      <c r="A4" s="27"/>
      <c r="B4" s="171" t="s">
        <v>257</v>
      </c>
      <c r="C4" s="5" t="s">
        <v>232</v>
      </c>
      <c r="D4" s="5" t="s">
        <v>266</v>
      </c>
      <c r="E4" s="6" t="s">
        <v>259</v>
      </c>
      <c r="F4" s="15" t="s">
        <v>309</v>
      </c>
      <c r="G4" s="15" t="s">
        <v>339</v>
      </c>
      <c r="H4" s="15"/>
      <c r="I4" s="15" t="s">
        <v>309</v>
      </c>
      <c r="J4" s="15" t="s">
        <v>339</v>
      </c>
      <c r="L4" s="15" t="s">
        <v>309</v>
      </c>
      <c r="M4" s="15" t="s">
        <v>339</v>
      </c>
      <c r="N4" s="117" t="s">
        <v>261</v>
      </c>
      <c r="O4" s="117" t="s">
        <v>261</v>
      </c>
    </row>
    <row r="5" spans="1:15" x14ac:dyDescent="0.2">
      <c r="A5" s="27" t="s">
        <v>47</v>
      </c>
      <c r="B5" s="5">
        <f>Innehåll!C46-2</f>
        <v>2015</v>
      </c>
      <c r="C5" s="171" t="s">
        <v>48</v>
      </c>
      <c r="D5" s="171"/>
      <c r="E5" s="5" t="s">
        <v>232</v>
      </c>
      <c r="L5" s="15"/>
      <c r="M5" s="15"/>
      <c r="N5" s="185" t="s">
        <v>262</v>
      </c>
      <c r="O5" s="185" t="s">
        <v>264</v>
      </c>
    </row>
    <row r="6" spans="1:15" x14ac:dyDescent="0.2">
      <c r="A6" s="27"/>
      <c r="B6" s="16"/>
      <c r="C6" s="15"/>
      <c r="D6" s="15"/>
      <c r="E6" s="171" t="s">
        <v>48</v>
      </c>
      <c r="F6" s="15"/>
      <c r="G6" s="15"/>
      <c r="H6" s="15"/>
      <c r="I6" s="15"/>
      <c r="J6" s="15"/>
      <c r="L6" s="15"/>
      <c r="M6" s="15"/>
      <c r="N6" s="15" t="s">
        <v>263</v>
      </c>
      <c r="O6" s="15" t="s">
        <v>263</v>
      </c>
    </row>
    <row r="7" spans="1:15" x14ac:dyDescent="0.2">
      <c r="A7" s="172"/>
      <c r="B7" s="175"/>
      <c r="C7" s="173" t="s">
        <v>92</v>
      </c>
      <c r="D7" s="173" t="s">
        <v>93</v>
      </c>
      <c r="E7" s="173" t="s">
        <v>94</v>
      </c>
      <c r="F7" s="174" t="s">
        <v>95</v>
      </c>
      <c r="G7" s="174" t="s">
        <v>96</v>
      </c>
      <c r="H7" s="174"/>
      <c r="I7" s="173" t="s">
        <v>118</v>
      </c>
      <c r="J7" s="174" t="s">
        <v>98</v>
      </c>
      <c r="L7" s="174" t="s">
        <v>99</v>
      </c>
      <c r="M7" s="174" t="s">
        <v>100</v>
      </c>
      <c r="N7" s="174" t="s">
        <v>103</v>
      </c>
      <c r="O7" s="186" t="s">
        <v>104</v>
      </c>
    </row>
    <row r="8" spans="1:15" s="176" customFormat="1" x14ac:dyDescent="0.2">
      <c r="A8" s="17"/>
      <c r="B8" s="119"/>
      <c r="C8" s="121" t="s">
        <v>267</v>
      </c>
      <c r="D8" s="121"/>
      <c r="E8" s="121" t="s">
        <v>338</v>
      </c>
      <c r="F8" s="121"/>
      <c r="G8" s="121"/>
      <c r="H8" s="121"/>
      <c r="I8" s="121"/>
      <c r="J8" s="121"/>
      <c r="L8" s="121"/>
      <c r="M8" s="121"/>
      <c r="N8" s="121"/>
      <c r="O8" s="121"/>
    </row>
    <row r="9" spans="1:15" customFormat="1" ht="18.75" customHeight="1" x14ac:dyDescent="0.2">
      <c r="A9" s="18" t="s">
        <v>358</v>
      </c>
      <c r="B9" s="18"/>
      <c r="C9" s="18"/>
      <c r="D9" s="18"/>
      <c r="E9" s="18"/>
      <c r="F9" s="18"/>
      <c r="G9" s="18"/>
      <c r="H9" s="18"/>
      <c r="I9" s="18"/>
      <c r="J9" s="18"/>
      <c r="L9" s="18"/>
      <c r="M9" s="18"/>
      <c r="N9" s="18"/>
      <c r="O9" s="18"/>
    </row>
    <row r="10" spans="1:15" customFormat="1" x14ac:dyDescent="0.2">
      <c r="A10" s="123" t="s">
        <v>359</v>
      </c>
      <c r="B10" s="122">
        <v>89425</v>
      </c>
      <c r="C10" s="122">
        <v>9340</v>
      </c>
      <c r="D10" s="178">
        <v>1.00161104718265</v>
      </c>
      <c r="E10" s="122">
        <v>9324.7288998816002</v>
      </c>
      <c r="F10" s="122">
        <v>7311.51234826568</v>
      </c>
      <c r="G10" s="122">
        <v>1609.11504973399</v>
      </c>
      <c r="H10" s="122"/>
      <c r="I10" s="122">
        <v>215.723366757229</v>
      </c>
      <c r="J10" s="122">
        <v>188.37813512470299</v>
      </c>
      <c r="L10" s="178">
        <v>1.02758620689655</v>
      </c>
      <c r="M10" s="178">
        <v>1.1879999999999999</v>
      </c>
      <c r="N10" s="140">
        <v>7.1501258037461604</v>
      </c>
      <c r="O10" s="140">
        <v>9.3967011462119103</v>
      </c>
    </row>
    <row r="11" spans="1:15" customFormat="1" x14ac:dyDescent="0.2">
      <c r="A11" s="123" t="s">
        <v>360</v>
      </c>
      <c r="B11" s="122">
        <v>32421</v>
      </c>
      <c r="C11" s="122">
        <v>8475</v>
      </c>
      <c r="D11" s="178">
        <v>1.00161104718265</v>
      </c>
      <c r="E11" s="122">
        <v>8461.1165552662005</v>
      </c>
      <c r="F11" s="122">
        <v>6062.0639264417096</v>
      </c>
      <c r="G11" s="122">
        <v>1994.95112694255</v>
      </c>
      <c r="H11" s="122"/>
      <c r="I11" s="122">
        <v>215.723366757229</v>
      </c>
      <c r="J11" s="122">
        <v>188.37813512470299</v>
      </c>
      <c r="L11" s="178">
        <v>1.02758620689655</v>
      </c>
      <c r="M11" s="178">
        <v>1.1879999999999999</v>
      </c>
      <c r="N11" s="140">
        <v>5.9282563770395704</v>
      </c>
      <c r="O11" s="140">
        <v>11.6498565744425</v>
      </c>
    </row>
    <row r="12" spans="1:15" customFormat="1" x14ac:dyDescent="0.2">
      <c r="A12" s="123" t="s">
        <v>361</v>
      </c>
      <c r="B12" s="122">
        <v>26984</v>
      </c>
      <c r="C12" s="122">
        <v>9635</v>
      </c>
      <c r="D12" s="178">
        <v>1.00161104718265</v>
      </c>
      <c r="E12" s="122">
        <v>9619.1007125360502</v>
      </c>
      <c r="F12" s="122">
        <v>7203.9273328383897</v>
      </c>
      <c r="G12" s="122">
        <v>2011.07187781573</v>
      </c>
      <c r="H12" s="122"/>
      <c r="I12" s="122">
        <v>215.723366757229</v>
      </c>
      <c r="J12" s="122">
        <v>188.37813512470299</v>
      </c>
      <c r="L12" s="178">
        <v>1.02758620689655</v>
      </c>
      <c r="M12" s="178">
        <v>1.1879999999999999</v>
      </c>
      <c r="N12" s="140">
        <v>7.0449155054847301</v>
      </c>
      <c r="O12" s="140">
        <v>11.743996442336201</v>
      </c>
    </row>
    <row r="13" spans="1:15" customFormat="1" x14ac:dyDescent="0.2">
      <c r="A13" s="123" t="s">
        <v>362</v>
      </c>
      <c r="B13" s="122">
        <v>83866</v>
      </c>
      <c r="C13" s="122">
        <v>8949</v>
      </c>
      <c r="D13" s="178">
        <v>1.00161104718265</v>
      </c>
      <c r="E13" s="122">
        <v>8935.0055424806505</v>
      </c>
      <c r="F13" s="122">
        <v>6964.5939889911097</v>
      </c>
      <c r="G13" s="122">
        <v>1566.3100516076099</v>
      </c>
      <c r="H13" s="122"/>
      <c r="I13" s="122">
        <v>215.723366757229</v>
      </c>
      <c r="J13" s="122">
        <v>188.37813512470299</v>
      </c>
      <c r="L13" s="178">
        <v>1.02758620689655</v>
      </c>
      <c r="M13" s="178">
        <v>1.1879999999999999</v>
      </c>
      <c r="N13" s="140">
        <v>6.8108649512317303</v>
      </c>
      <c r="O13" s="140">
        <v>9.1467340757875704</v>
      </c>
    </row>
    <row r="14" spans="1:15" customFormat="1" x14ac:dyDescent="0.2">
      <c r="A14" s="123" t="s">
        <v>363</v>
      </c>
      <c r="B14" s="122">
        <v>105311</v>
      </c>
      <c r="C14" s="122">
        <v>9776</v>
      </c>
      <c r="D14" s="178">
        <v>1.00161104718265</v>
      </c>
      <c r="E14" s="122">
        <v>9760.1814235907004</v>
      </c>
      <c r="F14" s="122">
        <v>7620.4179677096599</v>
      </c>
      <c r="G14" s="122">
        <v>1735.66195399911</v>
      </c>
      <c r="H14" s="122"/>
      <c r="I14" s="122">
        <v>215.723366757229</v>
      </c>
      <c r="J14" s="122">
        <v>188.37813512470299</v>
      </c>
      <c r="L14" s="178">
        <v>1.02758620689655</v>
      </c>
      <c r="M14" s="178">
        <v>1.1879999999999999</v>
      </c>
      <c r="N14" s="140">
        <v>7.4522129692055001</v>
      </c>
      <c r="O14" s="140">
        <v>10.1356933273827</v>
      </c>
    </row>
    <row r="15" spans="1:15" customFormat="1" x14ac:dyDescent="0.2">
      <c r="A15" s="123" t="s">
        <v>364</v>
      </c>
      <c r="B15" s="122">
        <v>72429</v>
      </c>
      <c r="C15" s="122">
        <v>8772</v>
      </c>
      <c r="D15" s="178">
        <v>1.00161104718265</v>
      </c>
      <c r="E15" s="122">
        <v>8757.4211574504097</v>
      </c>
      <c r="F15" s="122">
        <v>6765.4681675309803</v>
      </c>
      <c r="G15" s="122">
        <v>1587.8514880375001</v>
      </c>
      <c r="H15" s="122"/>
      <c r="I15" s="122">
        <v>215.723366757229</v>
      </c>
      <c r="J15" s="122">
        <v>188.37813512470299</v>
      </c>
      <c r="L15" s="178">
        <v>1.02758620689655</v>
      </c>
      <c r="M15" s="178">
        <v>1.1879999999999999</v>
      </c>
      <c r="N15" s="140">
        <v>6.6161344212953397</v>
      </c>
      <c r="O15" s="140">
        <v>9.2725289593947195</v>
      </c>
    </row>
    <row r="16" spans="1:15" customFormat="1" x14ac:dyDescent="0.2">
      <c r="A16" s="123" t="s">
        <v>365</v>
      </c>
      <c r="B16" s="122">
        <v>46302</v>
      </c>
      <c r="C16" s="122">
        <v>8590</v>
      </c>
      <c r="D16" s="178">
        <v>1.00161104718265</v>
      </c>
      <c r="E16" s="122">
        <v>8576.6097776092302</v>
      </c>
      <c r="F16" s="122">
        <v>6386.9287692010103</v>
      </c>
      <c r="G16" s="122">
        <v>1785.5795065262801</v>
      </c>
      <c r="H16" s="122"/>
      <c r="I16" s="122">
        <v>215.723366757229</v>
      </c>
      <c r="J16" s="122">
        <v>188.37813512470299</v>
      </c>
      <c r="L16" s="178">
        <v>1.02758620689655</v>
      </c>
      <c r="M16" s="178">
        <v>1.1879999999999999</v>
      </c>
      <c r="N16" s="140">
        <v>6.2459504988985399</v>
      </c>
      <c r="O16" s="140">
        <v>10.4271953695305</v>
      </c>
    </row>
    <row r="17" spans="1:15" customFormat="1" x14ac:dyDescent="0.2">
      <c r="A17" s="123" t="s">
        <v>366</v>
      </c>
      <c r="B17" s="122">
        <v>97986</v>
      </c>
      <c r="C17" s="122">
        <v>9564</v>
      </c>
      <c r="D17" s="178">
        <v>1.00161104718265</v>
      </c>
      <c r="E17" s="122">
        <v>9548.8921996007703</v>
      </c>
      <c r="F17" s="122">
        <v>7316.6026937267798</v>
      </c>
      <c r="G17" s="122">
        <v>1828.18800399206</v>
      </c>
      <c r="H17" s="122"/>
      <c r="I17" s="122">
        <v>215.723366757229</v>
      </c>
      <c r="J17" s="122">
        <v>188.37813512470299</v>
      </c>
      <c r="L17" s="178">
        <v>1.02758620689655</v>
      </c>
      <c r="M17" s="178">
        <v>1.1879999999999999</v>
      </c>
      <c r="N17" s="140">
        <v>7.1551037903374004</v>
      </c>
      <c r="O17" s="140">
        <v>10.6760149409099</v>
      </c>
    </row>
    <row r="18" spans="1:15" customFormat="1" x14ac:dyDescent="0.2">
      <c r="A18" s="123" t="s">
        <v>367</v>
      </c>
      <c r="B18" s="122">
        <v>58669</v>
      </c>
      <c r="C18" s="122">
        <v>5997</v>
      </c>
      <c r="D18" s="178">
        <v>1.00161104718265</v>
      </c>
      <c r="E18" s="122">
        <v>5987.2380247552001</v>
      </c>
      <c r="F18" s="122">
        <v>5028.4098257727301</v>
      </c>
      <c r="G18" s="122">
        <v>1187.3641725894199</v>
      </c>
      <c r="H18" s="122"/>
      <c r="I18" s="122">
        <v>-176.481096058329</v>
      </c>
      <c r="J18" s="122">
        <v>-52.054877548620603</v>
      </c>
      <c r="L18" s="178">
        <v>0.96379310344827596</v>
      </c>
      <c r="M18" s="178">
        <v>1.0149999999999999</v>
      </c>
      <c r="N18" s="140">
        <v>4.9174180572363602</v>
      </c>
      <c r="O18" s="140">
        <v>6.9338151323526898</v>
      </c>
    </row>
    <row r="19" spans="1:15" customFormat="1" x14ac:dyDescent="0.2">
      <c r="A19" s="123" t="s">
        <v>368</v>
      </c>
      <c r="B19" s="122">
        <v>10192</v>
      </c>
      <c r="C19" s="122">
        <v>8706</v>
      </c>
      <c r="D19" s="178">
        <v>1.00161104718265</v>
      </c>
      <c r="E19" s="122">
        <v>8691.8841737153398</v>
      </c>
      <c r="F19" s="122">
        <v>6862.6242633869897</v>
      </c>
      <c r="G19" s="122">
        <v>1871.7052471311099</v>
      </c>
      <c r="H19" s="122"/>
      <c r="I19" s="122">
        <v>-59.879769275323198</v>
      </c>
      <c r="J19" s="122">
        <v>17.434432472571199</v>
      </c>
      <c r="L19" s="178">
        <v>0.98275862068965503</v>
      </c>
      <c r="M19" s="178">
        <v>1.0649999999999999</v>
      </c>
      <c r="N19" s="140">
        <v>6.7111459968602798</v>
      </c>
      <c r="O19" s="140">
        <v>10.9301412872841</v>
      </c>
    </row>
    <row r="20" spans="1:15" customFormat="1" x14ac:dyDescent="0.2">
      <c r="A20" s="123" t="s">
        <v>369</v>
      </c>
      <c r="B20" s="122">
        <v>27500</v>
      </c>
      <c r="C20" s="122">
        <v>7404</v>
      </c>
      <c r="D20" s="178">
        <v>1.00161104718265</v>
      </c>
      <c r="E20" s="122">
        <v>7392.1314815082596</v>
      </c>
      <c r="F20" s="122">
        <v>5901.1651314993396</v>
      </c>
      <c r="G20" s="122">
        <v>1362.46798415954</v>
      </c>
      <c r="H20" s="122"/>
      <c r="I20" s="122">
        <v>-59.879769275323198</v>
      </c>
      <c r="J20" s="122">
        <v>188.37813512470299</v>
      </c>
      <c r="L20" s="178">
        <v>0.98275862068965503</v>
      </c>
      <c r="M20" s="178">
        <v>1.1879999999999999</v>
      </c>
      <c r="N20" s="140">
        <v>5.7709090909090897</v>
      </c>
      <c r="O20" s="140">
        <v>7.9563636363636396</v>
      </c>
    </row>
    <row r="21" spans="1:15" customFormat="1" x14ac:dyDescent="0.2">
      <c r="A21" s="123" t="s">
        <v>370</v>
      </c>
      <c r="B21" s="122">
        <v>16426</v>
      </c>
      <c r="C21" s="122">
        <v>9258</v>
      </c>
      <c r="D21" s="178">
        <v>1.00161104718265</v>
      </c>
      <c r="E21" s="122">
        <v>9242.7599438549896</v>
      </c>
      <c r="F21" s="122">
        <v>6928.7817315443699</v>
      </c>
      <c r="G21" s="122">
        <v>1909.8767104286901</v>
      </c>
      <c r="H21" s="122"/>
      <c r="I21" s="122">
        <v>215.723366757229</v>
      </c>
      <c r="J21" s="122">
        <v>188.37813512470299</v>
      </c>
      <c r="L21" s="178">
        <v>1.02758620689655</v>
      </c>
      <c r="M21" s="178">
        <v>1.1879999999999999</v>
      </c>
      <c r="N21" s="140">
        <v>6.7758431754535504</v>
      </c>
      <c r="O21" s="140">
        <v>11.1530500426154</v>
      </c>
    </row>
    <row r="22" spans="1:15" customFormat="1" x14ac:dyDescent="0.2">
      <c r="A22" s="123" t="s">
        <v>371</v>
      </c>
      <c r="B22" s="122">
        <v>44786</v>
      </c>
      <c r="C22" s="122">
        <v>8362</v>
      </c>
      <c r="D22" s="178">
        <v>1.00161104718265</v>
      </c>
      <c r="E22" s="122">
        <v>8348.7758412442909</v>
      </c>
      <c r="F22" s="122">
        <v>6961.5938661207701</v>
      </c>
      <c r="G22" s="122">
        <v>1574.16507677035</v>
      </c>
      <c r="H22" s="122"/>
      <c r="I22" s="122">
        <v>-59.879769275323198</v>
      </c>
      <c r="J22" s="122">
        <v>-127.103332371508</v>
      </c>
      <c r="L22" s="178">
        <v>0.98275862068965503</v>
      </c>
      <c r="M22" s="178">
        <v>0.96099999999999997</v>
      </c>
      <c r="N22" s="140">
        <v>6.8079310498816596</v>
      </c>
      <c r="O22" s="140">
        <v>9.1926048318671008</v>
      </c>
    </row>
    <row r="23" spans="1:15" customFormat="1" x14ac:dyDescent="0.2">
      <c r="A23" s="123" t="s">
        <v>372</v>
      </c>
      <c r="B23" s="122">
        <v>70251</v>
      </c>
      <c r="C23" s="122">
        <v>9010</v>
      </c>
      <c r="D23" s="178">
        <v>1.00161104718265</v>
      </c>
      <c r="E23" s="122">
        <v>8995.3235485996902</v>
      </c>
      <c r="F23" s="122">
        <v>6743.7789164574397</v>
      </c>
      <c r="G23" s="122">
        <v>1847.44313026031</v>
      </c>
      <c r="H23" s="122"/>
      <c r="I23" s="122">
        <v>215.723366757229</v>
      </c>
      <c r="J23" s="122">
        <v>188.37813512470299</v>
      </c>
      <c r="L23" s="178">
        <v>1.02758620689655</v>
      </c>
      <c r="M23" s="178">
        <v>1.1879999999999999</v>
      </c>
      <c r="N23" s="140">
        <v>6.5949239156738004</v>
      </c>
      <c r="O23" s="140">
        <v>10.788458527280801</v>
      </c>
    </row>
    <row r="24" spans="1:15" customFormat="1" x14ac:dyDescent="0.2">
      <c r="A24" s="123" t="s">
        <v>373</v>
      </c>
      <c r="B24" s="122">
        <v>76158</v>
      </c>
      <c r="C24" s="122">
        <v>7911</v>
      </c>
      <c r="D24" s="178">
        <v>1.00161104718265</v>
      </c>
      <c r="E24" s="122">
        <v>7898.6228922679602</v>
      </c>
      <c r="F24" s="122">
        <v>6498.6532657677799</v>
      </c>
      <c r="G24" s="122">
        <v>995.86812461824195</v>
      </c>
      <c r="H24" s="122"/>
      <c r="I24" s="122">
        <v>215.723366757229</v>
      </c>
      <c r="J24" s="122">
        <v>188.37813512470299</v>
      </c>
      <c r="L24" s="178">
        <v>1.02758620689655</v>
      </c>
      <c r="M24" s="178">
        <v>1.1879999999999999</v>
      </c>
      <c r="N24" s="140">
        <v>6.3552089077969498</v>
      </c>
      <c r="O24" s="140">
        <v>5.8155413745108904</v>
      </c>
    </row>
    <row r="25" spans="1:15" customFormat="1" x14ac:dyDescent="0.2">
      <c r="A25" s="123" t="s">
        <v>374</v>
      </c>
      <c r="B25" s="122">
        <v>923516</v>
      </c>
      <c r="C25" s="122">
        <v>8262</v>
      </c>
      <c r="D25" s="178">
        <v>1.00161104718265</v>
      </c>
      <c r="E25" s="122">
        <v>8248.2232854450704</v>
      </c>
      <c r="F25" s="122">
        <v>6664.03662906918</v>
      </c>
      <c r="G25" s="122">
        <v>1269.36091284074</v>
      </c>
      <c r="H25" s="122"/>
      <c r="I25" s="122">
        <v>279.32409045706999</v>
      </c>
      <c r="J25" s="122">
        <v>35.501653078081297</v>
      </c>
      <c r="L25" s="178">
        <v>1.0379310344827599</v>
      </c>
      <c r="M25" s="178">
        <v>1.0780000000000001</v>
      </c>
      <c r="N25" s="140">
        <v>6.51694177469584</v>
      </c>
      <c r="O25" s="140">
        <v>7.4126490499352498</v>
      </c>
    </row>
    <row r="26" spans="1:15" customFormat="1" x14ac:dyDescent="0.2">
      <c r="A26" s="123" t="s">
        <v>375</v>
      </c>
      <c r="B26" s="122">
        <v>46110</v>
      </c>
      <c r="C26" s="122">
        <v>8988</v>
      </c>
      <c r="D26" s="178">
        <v>1.00161104718265</v>
      </c>
      <c r="E26" s="122">
        <v>8973.4205596215506</v>
      </c>
      <c r="F26" s="122">
        <v>7358.2543213443496</v>
      </c>
      <c r="G26" s="122">
        <v>1211.0647363952701</v>
      </c>
      <c r="H26" s="122"/>
      <c r="I26" s="122">
        <v>215.723366757229</v>
      </c>
      <c r="J26" s="122">
        <v>188.37813512470299</v>
      </c>
      <c r="L26" s="178">
        <v>1.02758620689655</v>
      </c>
      <c r="M26" s="178">
        <v>1.1879999999999999</v>
      </c>
      <c r="N26" s="140">
        <v>7.1958360442420304</v>
      </c>
      <c r="O26" s="140">
        <v>7.0722186076772902</v>
      </c>
    </row>
    <row r="27" spans="1:15" customFormat="1" x14ac:dyDescent="0.2">
      <c r="A27" s="123" t="s">
        <v>376</v>
      </c>
      <c r="B27" s="122">
        <v>93202</v>
      </c>
      <c r="C27" s="122">
        <v>7940</v>
      </c>
      <c r="D27" s="178">
        <v>1.00161104718265</v>
      </c>
      <c r="E27" s="122">
        <v>7927.5153668891598</v>
      </c>
      <c r="F27" s="122">
        <v>6447.9846292494603</v>
      </c>
      <c r="G27" s="122">
        <v>1495.21668840748</v>
      </c>
      <c r="H27" s="122"/>
      <c r="I27" s="122">
        <v>-38.679528042049199</v>
      </c>
      <c r="J27" s="122">
        <v>22.993577274266801</v>
      </c>
      <c r="L27" s="178">
        <v>0.986206896551724</v>
      </c>
      <c r="M27" s="178">
        <v>1.069</v>
      </c>
      <c r="N27" s="140">
        <v>6.3056586768524303</v>
      </c>
      <c r="O27" s="140">
        <v>8.7315722838565701</v>
      </c>
    </row>
    <row r="28" spans="1:15" customFormat="1" x14ac:dyDescent="0.2">
      <c r="A28" s="123" t="s">
        <v>377</v>
      </c>
      <c r="B28" s="122">
        <v>46177</v>
      </c>
      <c r="C28" s="122">
        <v>8849</v>
      </c>
      <c r="D28" s="178">
        <v>1.00161104718265</v>
      </c>
      <c r="E28" s="122">
        <v>8835.1714246116608</v>
      </c>
      <c r="F28" s="122">
        <v>6669.9532157166796</v>
      </c>
      <c r="G28" s="122">
        <v>1761.11670701305</v>
      </c>
      <c r="H28" s="122"/>
      <c r="I28" s="122">
        <v>215.723366757229</v>
      </c>
      <c r="J28" s="122">
        <v>188.37813512470299</v>
      </c>
      <c r="L28" s="178">
        <v>1.02758620689655</v>
      </c>
      <c r="M28" s="178">
        <v>1.1879999999999999</v>
      </c>
      <c r="N28" s="140">
        <v>6.5227277649046096</v>
      </c>
      <c r="O28" s="140">
        <v>10.2843406890876</v>
      </c>
    </row>
    <row r="29" spans="1:15" customFormat="1" x14ac:dyDescent="0.2">
      <c r="A29" s="123" t="s">
        <v>378</v>
      </c>
      <c r="B29" s="122">
        <v>68281</v>
      </c>
      <c r="C29" s="122">
        <v>8934</v>
      </c>
      <c r="D29" s="178">
        <v>1.00161104718265</v>
      </c>
      <c r="E29" s="122">
        <v>8919.4978866410693</v>
      </c>
      <c r="F29" s="122">
        <v>6712.2096678730904</v>
      </c>
      <c r="G29" s="122">
        <v>1803.1867168860499</v>
      </c>
      <c r="H29" s="122"/>
      <c r="I29" s="122">
        <v>215.723366757229</v>
      </c>
      <c r="J29" s="122">
        <v>188.37813512470299</v>
      </c>
      <c r="L29" s="178">
        <v>1.02758620689655</v>
      </c>
      <c r="M29" s="178">
        <v>1.1879999999999999</v>
      </c>
      <c r="N29" s="140">
        <v>6.56405149309471</v>
      </c>
      <c r="O29" s="140">
        <v>10.5300156705379</v>
      </c>
    </row>
    <row r="30" spans="1:15" customFormat="1" x14ac:dyDescent="0.2">
      <c r="A30" s="123" t="s">
        <v>379</v>
      </c>
      <c r="B30" s="122">
        <v>42661</v>
      </c>
      <c r="C30" s="122">
        <v>8543</v>
      </c>
      <c r="D30" s="178">
        <v>1.00161104718265</v>
      </c>
      <c r="E30" s="122">
        <v>8529.3224723119092</v>
      </c>
      <c r="F30" s="122">
        <v>6634.8115056356301</v>
      </c>
      <c r="G30" s="122">
        <v>1490.40946479434</v>
      </c>
      <c r="H30" s="122"/>
      <c r="I30" s="122">
        <v>215.723366757229</v>
      </c>
      <c r="J30" s="122">
        <v>188.37813512470299</v>
      </c>
      <c r="L30" s="178">
        <v>1.02758620689655</v>
      </c>
      <c r="M30" s="178">
        <v>1.1879999999999999</v>
      </c>
      <c r="N30" s="140">
        <v>6.4883617355430001</v>
      </c>
      <c r="O30" s="140">
        <v>8.7034996835517209</v>
      </c>
    </row>
    <row r="31" spans="1:15" customFormat="1" x14ac:dyDescent="0.2">
      <c r="A31" s="123" t="s">
        <v>380</v>
      </c>
      <c r="B31" s="122">
        <v>25789</v>
      </c>
      <c r="C31" s="122">
        <v>9366</v>
      </c>
      <c r="D31" s="178">
        <v>1.00161104718265</v>
      </c>
      <c r="E31" s="122">
        <v>9350.7062035952204</v>
      </c>
      <c r="F31" s="122">
        <v>7295.8661114915003</v>
      </c>
      <c r="G31" s="122">
        <v>1650.73859022179</v>
      </c>
      <c r="H31" s="122"/>
      <c r="I31" s="122">
        <v>215.723366757229</v>
      </c>
      <c r="J31" s="122">
        <v>188.37813512470299</v>
      </c>
      <c r="L31" s="178">
        <v>1.02758620689655</v>
      </c>
      <c r="M31" s="178">
        <v>1.1879999999999999</v>
      </c>
      <c r="N31" s="140">
        <v>7.1348249253557698</v>
      </c>
      <c r="O31" s="140">
        <v>9.6397688937143808</v>
      </c>
    </row>
    <row r="32" spans="1:15" customFormat="1" x14ac:dyDescent="0.2">
      <c r="A32" s="123" t="s">
        <v>381</v>
      </c>
      <c r="B32" s="122">
        <v>32380</v>
      </c>
      <c r="C32" s="122">
        <v>9803</v>
      </c>
      <c r="D32" s="178">
        <v>1.00161104718265</v>
      </c>
      <c r="E32" s="122">
        <v>9787.3434374641201</v>
      </c>
      <c r="F32" s="122">
        <v>7569.8055610810898</v>
      </c>
      <c r="G32" s="122">
        <v>1813.4363745011001</v>
      </c>
      <c r="H32" s="122"/>
      <c r="I32" s="122">
        <v>215.723366757229</v>
      </c>
      <c r="J32" s="122">
        <v>188.37813512470299</v>
      </c>
      <c r="L32" s="178">
        <v>1.02758620689655</v>
      </c>
      <c r="M32" s="178">
        <v>1.1879999999999999</v>
      </c>
      <c r="N32" s="140">
        <v>7.4027177269919697</v>
      </c>
      <c r="O32" s="140">
        <v>10.5898702903027</v>
      </c>
    </row>
    <row r="33" spans="1:15" customFormat="1" x14ac:dyDescent="0.2">
      <c r="A33" s="123" t="s">
        <v>382</v>
      </c>
      <c r="B33" s="122">
        <v>11380</v>
      </c>
      <c r="C33" s="122">
        <v>8639</v>
      </c>
      <c r="D33" s="178">
        <v>1.00161104718265</v>
      </c>
      <c r="E33" s="122">
        <v>8624.8277335087896</v>
      </c>
      <c r="F33" s="122">
        <v>6263.0236365778201</v>
      </c>
      <c r="G33" s="122">
        <v>1957.7025950490399</v>
      </c>
      <c r="H33" s="122"/>
      <c r="I33" s="122">
        <v>215.723366757229</v>
      </c>
      <c r="J33" s="122">
        <v>188.37813512470299</v>
      </c>
      <c r="L33" s="178">
        <v>1.02758620689655</v>
      </c>
      <c r="M33" s="178">
        <v>1.1879999999999999</v>
      </c>
      <c r="N33" s="140">
        <v>6.1247803163444603</v>
      </c>
      <c r="O33" s="140">
        <v>11.432337434094901</v>
      </c>
    </row>
    <row r="34" spans="1:15" customFormat="1" x14ac:dyDescent="0.2">
      <c r="A34" s="123" t="s">
        <v>383</v>
      </c>
      <c r="B34" s="122">
        <v>41107</v>
      </c>
      <c r="C34" s="122">
        <v>9064</v>
      </c>
      <c r="D34" s="178">
        <v>1.00161104718265</v>
      </c>
      <c r="E34" s="122">
        <v>9049.0235571075991</v>
      </c>
      <c r="F34" s="122">
        <v>6781.1539353932503</v>
      </c>
      <c r="G34" s="122">
        <v>1863.7681198324101</v>
      </c>
      <c r="H34" s="122"/>
      <c r="I34" s="122">
        <v>215.723366757229</v>
      </c>
      <c r="J34" s="122">
        <v>188.37813512470299</v>
      </c>
      <c r="L34" s="178">
        <v>1.02758620689655</v>
      </c>
      <c r="M34" s="178">
        <v>1.1879999999999999</v>
      </c>
      <c r="N34" s="140">
        <v>6.6314739582066302</v>
      </c>
      <c r="O34" s="140">
        <v>10.8837910818109</v>
      </c>
    </row>
    <row r="35" spans="1:15" customFormat="1" x14ac:dyDescent="0.2">
      <c r="A35" s="123" t="s">
        <v>384</v>
      </c>
      <c r="B35" s="122">
        <v>42130</v>
      </c>
      <c r="C35" s="122">
        <v>8793</v>
      </c>
      <c r="D35" s="178">
        <v>1.00161104718265</v>
      </c>
      <c r="E35" s="122">
        <v>8778.6027842416497</v>
      </c>
      <c r="F35" s="122">
        <v>6604.3581592317896</v>
      </c>
      <c r="G35" s="122">
        <v>1770.14312312793</v>
      </c>
      <c r="H35" s="122"/>
      <c r="I35" s="122">
        <v>215.723366757229</v>
      </c>
      <c r="J35" s="122">
        <v>188.37813512470299</v>
      </c>
      <c r="L35" s="178">
        <v>1.02758620689655</v>
      </c>
      <c r="M35" s="178">
        <v>1.1879999999999999</v>
      </c>
      <c r="N35" s="140">
        <v>6.4585805839069499</v>
      </c>
      <c r="O35" s="140">
        <v>10.337051981960601</v>
      </c>
    </row>
    <row r="36" spans="1:15" customFormat="1" ht="14.25" customHeight="1" x14ac:dyDescent="0.2">
      <c r="A36" s="18" t="s">
        <v>385</v>
      </c>
      <c r="B36" s="19"/>
      <c r="C36" s="19"/>
      <c r="D36" s="179"/>
      <c r="E36" s="19"/>
      <c r="F36" s="19"/>
      <c r="G36" s="19"/>
      <c r="H36" s="19"/>
      <c r="I36" s="19"/>
      <c r="J36" s="19"/>
      <c r="L36" s="179"/>
      <c r="M36" s="179"/>
      <c r="N36" s="68"/>
      <c r="O36" s="68"/>
    </row>
    <row r="37" spans="1:15" customFormat="1" x14ac:dyDescent="0.2">
      <c r="A37" s="123" t="s">
        <v>386</v>
      </c>
      <c r="B37" s="122">
        <v>41893</v>
      </c>
      <c r="C37" s="122">
        <v>7118</v>
      </c>
      <c r="D37" s="178">
        <v>1.00161104718265</v>
      </c>
      <c r="E37" s="122">
        <v>7106.60246236083</v>
      </c>
      <c r="F37" s="122">
        <v>5941.1791304929702</v>
      </c>
      <c r="G37" s="122">
        <v>1424.5346018841301</v>
      </c>
      <c r="H37" s="122"/>
      <c r="I37" s="122">
        <v>-176.481096058329</v>
      </c>
      <c r="J37" s="122">
        <v>-82.630173957944805</v>
      </c>
      <c r="L37" s="178">
        <v>0.96379310344827596</v>
      </c>
      <c r="M37" s="178">
        <v>0.99299999999999999</v>
      </c>
      <c r="N37" s="140">
        <v>5.8100398634616797</v>
      </c>
      <c r="O37" s="140">
        <v>8.3188122120640706</v>
      </c>
    </row>
    <row r="38" spans="1:15" customFormat="1" x14ac:dyDescent="0.2">
      <c r="A38" s="123" t="s">
        <v>387</v>
      </c>
      <c r="B38" s="122">
        <v>13594</v>
      </c>
      <c r="C38" s="122">
        <v>6391</v>
      </c>
      <c r="D38" s="178">
        <v>1.00161104718265</v>
      </c>
      <c r="E38" s="122">
        <v>6381.1023728569098</v>
      </c>
      <c r="F38" s="122">
        <v>5558.9236283630098</v>
      </c>
      <c r="G38" s="122">
        <v>1210.56413785682</v>
      </c>
      <c r="H38" s="122"/>
      <c r="I38" s="122">
        <v>-261.28206099142602</v>
      </c>
      <c r="J38" s="122">
        <v>-127.103332371508</v>
      </c>
      <c r="L38" s="178">
        <v>0.95</v>
      </c>
      <c r="M38" s="178">
        <v>0.96099999999999997</v>
      </c>
      <c r="N38" s="140">
        <v>5.4362218625864296</v>
      </c>
      <c r="O38" s="140">
        <v>7.06929527732823</v>
      </c>
    </row>
    <row r="39" spans="1:15" customFormat="1" x14ac:dyDescent="0.2">
      <c r="A39" s="123" t="s">
        <v>388</v>
      </c>
      <c r="B39" s="122">
        <v>20279</v>
      </c>
      <c r="C39" s="122">
        <v>8309</v>
      </c>
      <c r="D39" s="178">
        <v>1.00161104718265</v>
      </c>
      <c r="E39" s="122">
        <v>8295.5469269979094</v>
      </c>
      <c r="F39" s="122">
        <v>6141.7804512858602</v>
      </c>
      <c r="G39" s="122">
        <v>1749.6649738301201</v>
      </c>
      <c r="H39" s="122"/>
      <c r="I39" s="122">
        <v>215.723366757229</v>
      </c>
      <c r="J39" s="122">
        <v>188.37813512470299</v>
      </c>
      <c r="L39" s="178">
        <v>1.02758620689655</v>
      </c>
      <c r="M39" s="178">
        <v>1.1879999999999999</v>
      </c>
      <c r="N39" s="140">
        <v>6.0062133241284101</v>
      </c>
      <c r="O39" s="140">
        <v>10.2174663444943</v>
      </c>
    </row>
    <row r="40" spans="1:15" customFormat="1" x14ac:dyDescent="0.2">
      <c r="A40" s="123" t="s">
        <v>389</v>
      </c>
      <c r="B40" s="122">
        <v>16869</v>
      </c>
      <c r="C40" s="122">
        <v>10312</v>
      </c>
      <c r="D40" s="178">
        <v>1.00161104718265</v>
      </c>
      <c r="E40" s="122">
        <v>10295.8683615603</v>
      </c>
      <c r="F40" s="122">
        <v>8244.0972237145197</v>
      </c>
      <c r="G40" s="122">
        <v>2094.21647464852</v>
      </c>
      <c r="H40" s="122"/>
      <c r="I40" s="122">
        <v>-59.879769275323198</v>
      </c>
      <c r="J40" s="122">
        <v>17.434432472571199</v>
      </c>
      <c r="L40" s="178">
        <v>0.98275862068965503</v>
      </c>
      <c r="M40" s="178">
        <v>1.0649999999999999</v>
      </c>
      <c r="N40" s="140">
        <v>8.0621257928745003</v>
      </c>
      <c r="O40" s="140">
        <v>12.2295334637501</v>
      </c>
    </row>
    <row r="41" spans="1:15" customFormat="1" x14ac:dyDescent="0.2">
      <c r="A41" s="123" t="s">
        <v>390</v>
      </c>
      <c r="B41" s="122">
        <v>20547</v>
      </c>
      <c r="C41" s="122">
        <v>6352</v>
      </c>
      <c r="D41" s="178">
        <v>1.00161104718265</v>
      </c>
      <c r="E41" s="122">
        <v>6342.2728373885802</v>
      </c>
      <c r="F41" s="122">
        <v>5524.1834515054597</v>
      </c>
      <c r="G41" s="122">
        <v>1275.9640892672501</v>
      </c>
      <c r="H41" s="122"/>
      <c r="I41" s="122">
        <v>-261.28206099142602</v>
      </c>
      <c r="J41" s="122">
        <v>-196.59264239269899</v>
      </c>
      <c r="L41" s="178">
        <v>0.95</v>
      </c>
      <c r="M41" s="178">
        <v>0.91100000000000003</v>
      </c>
      <c r="N41" s="140">
        <v>5.40224850343116</v>
      </c>
      <c r="O41" s="140">
        <v>7.4512094223000904</v>
      </c>
    </row>
    <row r="42" spans="1:15" customFormat="1" x14ac:dyDescent="0.2">
      <c r="A42" s="123" t="s">
        <v>385</v>
      </c>
      <c r="B42" s="122">
        <v>210126</v>
      </c>
      <c r="C42" s="122">
        <v>7523</v>
      </c>
      <c r="D42" s="178">
        <v>1.00161104718265</v>
      </c>
      <c r="E42" s="122">
        <v>7510.5285489469898</v>
      </c>
      <c r="F42" s="122">
        <v>6182.3590885844496</v>
      </c>
      <c r="G42" s="122">
        <v>1343.8554111303299</v>
      </c>
      <c r="H42" s="122"/>
      <c r="I42" s="122">
        <v>-38.679528042049199</v>
      </c>
      <c r="J42" s="122">
        <v>22.993577274266801</v>
      </c>
      <c r="L42" s="178">
        <v>0.986206896551724</v>
      </c>
      <c r="M42" s="178">
        <v>1.069</v>
      </c>
      <c r="N42" s="140">
        <v>6.0458962717607498</v>
      </c>
      <c r="O42" s="140">
        <v>7.8476723489715701</v>
      </c>
    </row>
    <row r="43" spans="1:15" customFormat="1" x14ac:dyDescent="0.2">
      <c r="A43" s="123" t="s">
        <v>391</v>
      </c>
      <c r="B43" s="122">
        <v>9293</v>
      </c>
      <c r="C43" s="122">
        <v>7082</v>
      </c>
      <c r="D43" s="178">
        <v>1.00161104718265</v>
      </c>
      <c r="E43" s="122">
        <v>7070.6530871496798</v>
      </c>
      <c r="F43" s="122">
        <v>5732.9125995233398</v>
      </c>
      <c r="G43" s="122">
        <v>1380.1858244291</v>
      </c>
      <c r="H43" s="122"/>
      <c r="I43" s="122">
        <v>-59.879769275323198</v>
      </c>
      <c r="J43" s="122">
        <v>17.434432472571199</v>
      </c>
      <c r="L43" s="178">
        <v>0.98275862068965503</v>
      </c>
      <c r="M43" s="178">
        <v>1.0649999999999999</v>
      </c>
      <c r="N43" s="140">
        <v>5.60637038631228</v>
      </c>
      <c r="O43" s="140">
        <v>8.0598299795545003</v>
      </c>
    </row>
    <row r="44" spans="1:15" customFormat="1" x14ac:dyDescent="0.2">
      <c r="A44" s="123" t="s">
        <v>392</v>
      </c>
      <c r="B44" s="122">
        <v>21563</v>
      </c>
      <c r="C44" s="122">
        <v>6268</v>
      </c>
      <c r="D44" s="178">
        <v>1.00161104718265</v>
      </c>
      <c r="E44" s="122">
        <v>6257.4810491773596</v>
      </c>
      <c r="F44" s="122">
        <v>5316.0611065430603</v>
      </c>
      <c r="G44" s="122">
        <v>1254.7568811743399</v>
      </c>
      <c r="H44" s="122"/>
      <c r="I44" s="122">
        <v>-261.28206099142602</v>
      </c>
      <c r="J44" s="122">
        <v>-52.054877548620603</v>
      </c>
      <c r="L44" s="178">
        <v>0.95</v>
      </c>
      <c r="M44" s="178">
        <v>1.0149999999999999</v>
      </c>
      <c r="N44" s="140">
        <v>5.1987200296804703</v>
      </c>
      <c r="O44" s="140">
        <v>7.3273663219403602</v>
      </c>
    </row>
    <row r="45" spans="1:15" customFormat="1" ht="14.25" customHeight="1" x14ac:dyDescent="0.2">
      <c r="A45" s="18" t="s">
        <v>393</v>
      </c>
      <c r="B45" s="19"/>
      <c r="C45" s="19"/>
      <c r="D45" s="179"/>
      <c r="E45" s="19"/>
      <c r="F45" s="19"/>
      <c r="G45" s="19"/>
      <c r="H45" s="19"/>
      <c r="I45" s="19"/>
      <c r="J45" s="19"/>
      <c r="L45" s="179"/>
      <c r="M45" s="179"/>
      <c r="N45" s="68"/>
      <c r="O45" s="68"/>
    </row>
    <row r="46" spans="1:15" customFormat="1" x14ac:dyDescent="0.2">
      <c r="A46" s="123" t="s">
        <v>394</v>
      </c>
      <c r="B46" s="122">
        <v>102065</v>
      </c>
      <c r="C46" s="122">
        <v>7766</v>
      </c>
      <c r="D46" s="178">
        <v>1.00161104718265</v>
      </c>
      <c r="E46" s="122">
        <v>7753.2089123055302</v>
      </c>
      <c r="F46" s="122">
        <v>6335.9035292294802</v>
      </c>
      <c r="G46" s="122">
        <v>1432.99133384384</v>
      </c>
      <c r="H46" s="122"/>
      <c r="I46" s="122">
        <v>-38.679528042049199</v>
      </c>
      <c r="J46" s="122">
        <v>22.993577274266801</v>
      </c>
      <c r="L46" s="178">
        <v>0.986206896551724</v>
      </c>
      <c r="M46" s="178">
        <v>1.069</v>
      </c>
      <c r="N46" s="140">
        <v>6.1960515357860197</v>
      </c>
      <c r="O46" s="140">
        <v>8.3681967373732409</v>
      </c>
    </row>
    <row r="47" spans="1:15" customFormat="1" x14ac:dyDescent="0.2">
      <c r="A47" s="123" t="s">
        <v>395</v>
      </c>
      <c r="B47" s="122">
        <v>16440</v>
      </c>
      <c r="C47" s="122">
        <v>6283</v>
      </c>
      <c r="D47" s="178">
        <v>1.00161104718265</v>
      </c>
      <c r="E47" s="122">
        <v>6273.3139077503301</v>
      </c>
      <c r="F47" s="122">
        <v>5274.5762355392399</v>
      </c>
      <c r="G47" s="122">
        <v>1342.6499071604701</v>
      </c>
      <c r="H47" s="122"/>
      <c r="I47" s="122">
        <v>-261.28206099142602</v>
      </c>
      <c r="J47" s="122">
        <v>-82.630173957944805</v>
      </c>
      <c r="L47" s="178">
        <v>0.95</v>
      </c>
      <c r="M47" s="178">
        <v>0.99299999999999999</v>
      </c>
      <c r="N47" s="140">
        <v>5.1581508515815102</v>
      </c>
      <c r="O47" s="140">
        <v>7.8406326034063296</v>
      </c>
    </row>
    <row r="48" spans="1:15" customFormat="1" x14ac:dyDescent="0.2">
      <c r="A48" s="123" t="s">
        <v>396</v>
      </c>
      <c r="B48" s="122">
        <v>10649</v>
      </c>
      <c r="C48" s="122">
        <v>7657</v>
      </c>
      <c r="D48" s="178">
        <v>1.00161104718265</v>
      </c>
      <c r="E48" s="122">
        <v>7645.1084397704599</v>
      </c>
      <c r="F48" s="122">
        <v>6184.0155791378502</v>
      </c>
      <c r="G48" s="122">
        <v>1503.53819743535</v>
      </c>
      <c r="H48" s="122"/>
      <c r="I48" s="122">
        <v>-59.879769275323198</v>
      </c>
      <c r="J48" s="122">
        <v>17.434432472571199</v>
      </c>
      <c r="L48" s="178">
        <v>0.98275862068965503</v>
      </c>
      <c r="M48" s="178">
        <v>1.0649999999999999</v>
      </c>
      <c r="N48" s="140">
        <v>6.0475161987041002</v>
      </c>
      <c r="O48" s="140">
        <v>8.7801671518452409</v>
      </c>
    </row>
    <row r="49" spans="1:15" customFormat="1" x14ac:dyDescent="0.2">
      <c r="A49" s="123" t="s">
        <v>397</v>
      </c>
      <c r="B49" s="122">
        <v>33462</v>
      </c>
      <c r="C49" s="122">
        <v>7052</v>
      </c>
      <c r="D49" s="178">
        <v>1.00161104718265</v>
      </c>
      <c r="E49" s="122">
        <v>7041.0109494216804</v>
      </c>
      <c r="F49" s="122">
        <v>5897.9209693744197</v>
      </c>
      <c r="G49" s="122">
        <v>1402.2012500635301</v>
      </c>
      <c r="H49" s="122"/>
      <c r="I49" s="122">
        <v>-176.481096058329</v>
      </c>
      <c r="J49" s="122">
        <v>-82.630173957944805</v>
      </c>
      <c r="L49" s="178">
        <v>0.96379310344827596</v>
      </c>
      <c r="M49" s="178">
        <v>0.99299999999999999</v>
      </c>
      <c r="N49" s="140">
        <v>5.7677365369673099</v>
      </c>
      <c r="O49" s="140">
        <v>8.1883928037774201</v>
      </c>
    </row>
    <row r="50" spans="1:15" customFormat="1" x14ac:dyDescent="0.2">
      <c r="A50" s="123" t="s">
        <v>398</v>
      </c>
      <c r="B50" s="122">
        <v>54262</v>
      </c>
      <c r="C50" s="122">
        <v>7135</v>
      </c>
      <c r="D50" s="178">
        <v>1.00161104718265</v>
      </c>
      <c r="E50" s="122">
        <v>7123.6459690166903</v>
      </c>
      <c r="F50" s="122">
        <v>5866.4700569902898</v>
      </c>
      <c r="G50" s="122">
        <v>1410.6634308104699</v>
      </c>
      <c r="H50" s="122"/>
      <c r="I50" s="122">
        <v>-176.481096058329</v>
      </c>
      <c r="J50" s="122">
        <v>22.993577274266801</v>
      </c>
      <c r="L50" s="178">
        <v>0.96379310344827596</v>
      </c>
      <c r="M50" s="178">
        <v>1.069</v>
      </c>
      <c r="N50" s="140">
        <v>5.7369798385610604</v>
      </c>
      <c r="O50" s="140">
        <v>8.2378091482068498</v>
      </c>
    </row>
    <row r="51" spans="1:15" customFormat="1" x14ac:dyDescent="0.2">
      <c r="A51" s="123" t="s">
        <v>399</v>
      </c>
      <c r="B51" s="122">
        <v>11701</v>
      </c>
      <c r="C51" s="122">
        <v>6265</v>
      </c>
      <c r="D51" s="178">
        <v>1.00161104718265</v>
      </c>
      <c r="E51" s="122">
        <v>6254.9761856980203</v>
      </c>
      <c r="F51" s="122">
        <v>5374.5941008754098</v>
      </c>
      <c r="G51" s="122">
        <v>1232.25558204037</v>
      </c>
      <c r="H51" s="122"/>
      <c r="I51" s="122">
        <v>-155.28085482505401</v>
      </c>
      <c r="J51" s="122">
        <v>-196.59264239269899</v>
      </c>
      <c r="L51" s="178">
        <v>0.96724137931034504</v>
      </c>
      <c r="M51" s="178">
        <v>0.91100000000000003</v>
      </c>
      <c r="N51" s="140">
        <v>5.2559610289718801</v>
      </c>
      <c r="O51" s="140">
        <v>7.1959661567387396</v>
      </c>
    </row>
    <row r="52" spans="1:15" customFormat="1" x14ac:dyDescent="0.2">
      <c r="A52" s="123" t="s">
        <v>400</v>
      </c>
      <c r="B52" s="122">
        <v>34102</v>
      </c>
      <c r="C52" s="122">
        <v>7183</v>
      </c>
      <c r="D52" s="178">
        <v>1.00161104718265</v>
      </c>
      <c r="E52" s="122">
        <v>7171.85740938449</v>
      </c>
      <c r="F52" s="122">
        <v>5895.1817373874901</v>
      </c>
      <c r="G52" s="122">
        <v>1580.2601004268499</v>
      </c>
      <c r="H52" s="122"/>
      <c r="I52" s="122">
        <v>-176.481096058329</v>
      </c>
      <c r="J52" s="122">
        <v>-127.103332371508</v>
      </c>
      <c r="L52" s="178">
        <v>0.96379310344827596</v>
      </c>
      <c r="M52" s="178">
        <v>0.96099999999999997</v>
      </c>
      <c r="N52" s="140">
        <v>5.7650577678728503</v>
      </c>
      <c r="O52" s="140">
        <v>9.2281977596621907</v>
      </c>
    </row>
    <row r="53" spans="1:15" customFormat="1" x14ac:dyDescent="0.2">
      <c r="A53" s="123" t="s">
        <v>401</v>
      </c>
      <c r="B53" s="122">
        <v>12078</v>
      </c>
      <c r="C53" s="122">
        <v>7205</v>
      </c>
      <c r="D53" s="178">
        <v>1.00161104718265</v>
      </c>
      <c r="E53" s="122">
        <v>7193.3932946709201</v>
      </c>
      <c r="F53" s="122">
        <v>5774.0811610308101</v>
      </c>
      <c r="G53" s="122">
        <v>1461.75747044286</v>
      </c>
      <c r="H53" s="122"/>
      <c r="I53" s="122">
        <v>-59.879769275323198</v>
      </c>
      <c r="J53" s="122">
        <v>17.434432472571199</v>
      </c>
      <c r="L53" s="178">
        <v>0.98275862068965503</v>
      </c>
      <c r="M53" s="178">
        <v>1.0649999999999999</v>
      </c>
      <c r="N53" s="140">
        <v>5.6466302367941701</v>
      </c>
      <c r="O53" s="140">
        <v>8.5361814870011603</v>
      </c>
    </row>
    <row r="54" spans="1:15" customFormat="1" x14ac:dyDescent="0.2">
      <c r="A54" s="123" t="s">
        <v>402</v>
      </c>
      <c r="B54" s="122">
        <v>8953</v>
      </c>
      <c r="C54" s="122">
        <v>6057</v>
      </c>
      <c r="D54" s="178">
        <v>1.00161104718265</v>
      </c>
      <c r="E54" s="122">
        <v>6047.3157374046395</v>
      </c>
      <c r="F54" s="122">
        <v>5253.9118493592696</v>
      </c>
      <c r="G54" s="122">
        <v>1340.79109065785</v>
      </c>
      <c r="H54" s="122"/>
      <c r="I54" s="122">
        <v>-420.28387024097901</v>
      </c>
      <c r="J54" s="122">
        <v>-127.103332371508</v>
      </c>
      <c r="L54" s="178">
        <v>0.92413793103448305</v>
      </c>
      <c r="M54" s="178">
        <v>0.96099999999999997</v>
      </c>
      <c r="N54" s="140">
        <v>5.1379425890762898</v>
      </c>
      <c r="O54" s="140">
        <v>7.8297777281358201</v>
      </c>
    </row>
    <row r="55" spans="1:15" customFormat="1" ht="14.25" customHeight="1" x14ac:dyDescent="0.2">
      <c r="A55" s="18" t="s">
        <v>403</v>
      </c>
      <c r="B55" s="19"/>
      <c r="C55" s="19"/>
      <c r="D55" s="179"/>
      <c r="E55" s="19"/>
      <c r="F55" s="19"/>
      <c r="G55" s="19"/>
      <c r="H55" s="19"/>
      <c r="I55" s="19"/>
      <c r="J55" s="19"/>
      <c r="L55" s="179"/>
      <c r="M55" s="179"/>
      <c r="N55" s="68"/>
      <c r="O55" s="68"/>
    </row>
    <row r="56" spans="1:15" customFormat="1" x14ac:dyDescent="0.2">
      <c r="A56" s="123" t="s">
        <v>404</v>
      </c>
      <c r="B56" s="122">
        <v>5328</v>
      </c>
      <c r="C56" s="122">
        <v>7056</v>
      </c>
      <c r="D56" s="178">
        <v>1.00161104718265</v>
      </c>
      <c r="E56" s="122">
        <v>7044.4103576359003</v>
      </c>
      <c r="F56" s="122">
        <v>6083.9912495015697</v>
      </c>
      <c r="G56" s="122">
        <v>1147.4022097811601</v>
      </c>
      <c r="H56" s="122"/>
      <c r="I56" s="122">
        <v>-59.879769275323198</v>
      </c>
      <c r="J56" s="122">
        <v>-127.103332371508</v>
      </c>
      <c r="L56" s="178">
        <v>0.98275862068965503</v>
      </c>
      <c r="M56" s="178">
        <v>0.96099999999999997</v>
      </c>
      <c r="N56" s="140">
        <v>5.9496996996996998</v>
      </c>
      <c r="O56" s="140">
        <v>6.7004504504504503</v>
      </c>
    </row>
    <row r="57" spans="1:15" customFormat="1" x14ac:dyDescent="0.2">
      <c r="A57" s="123" t="s">
        <v>405</v>
      </c>
      <c r="B57" s="122">
        <v>21199</v>
      </c>
      <c r="C57" s="122">
        <v>6728</v>
      </c>
      <c r="D57" s="178">
        <v>1.00161104718265</v>
      </c>
      <c r="E57" s="122">
        <v>6716.8327993296998</v>
      </c>
      <c r="F57" s="122">
        <v>5798.0589620050696</v>
      </c>
      <c r="G57" s="122">
        <v>1270.6473345423799</v>
      </c>
      <c r="H57" s="122"/>
      <c r="I57" s="122">
        <v>-155.28085482505401</v>
      </c>
      <c r="J57" s="122">
        <v>-196.59264239269899</v>
      </c>
      <c r="L57" s="178">
        <v>0.96724137931034504</v>
      </c>
      <c r="M57" s="178">
        <v>0.91100000000000003</v>
      </c>
      <c r="N57" s="140">
        <v>5.6700787773008203</v>
      </c>
      <c r="O57" s="140">
        <v>7.42016132836455</v>
      </c>
    </row>
    <row r="58" spans="1:15" customFormat="1" x14ac:dyDescent="0.2">
      <c r="A58" s="123" t="s">
        <v>406</v>
      </c>
      <c r="B58" s="122">
        <v>9795</v>
      </c>
      <c r="C58" s="122">
        <v>6390</v>
      </c>
      <c r="D58" s="178">
        <v>1.00161104718265</v>
      </c>
      <c r="E58" s="122">
        <v>6380.2000815138399</v>
      </c>
      <c r="F58" s="122">
        <v>5449.53689659269</v>
      </c>
      <c r="G58" s="122">
        <v>1433.5772291200699</v>
      </c>
      <c r="H58" s="122"/>
      <c r="I58" s="122">
        <v>-420.28387024097901</v>
      </c>
      <c r="J58" s="122">
        <v>-82.630173957944805</v>
      </c>
      <c r="L58" s="178">
        <v>0.92413793103448305</v>
      </c>
      <c r="M58" s="178">
        <v>0.99299999999999999</v>
      </c>
      <c r="N58" s="140">
        <v>5.3292496171516097</v>
      </c>
      <c r="O58" s="140">
        <v>8.3716181725370102</v>
      </c>
    </row>
    <row r="59" spans="1:15" customFormat="1" x14ac:dyDescent="0.2">
      <c r="A59" s="123" t="s">
        <v>407</v>
      </c>
      <c r="B59" s="122">
        <v>152966</v>
      </c>
      <c r="C59" s="122">
        <v>7535</v>
      </c>
      <c r="D59" s="178">
        <v>1.00161104718265</v>
      </c>
      <c r="E59" s="122">
        <v>7522.7273408043902</v>
      </c>
      <c r="F59" s="122">
        <v>6176.9003591417204</v>
      </c>
      <c r="G59" s="122">
        <v>1361.5129324304501</v>
      </c>
      <c r="H59" s="122"/>
      <c r="I59" s="122">
        <v>-38.679528042049199</v>
      </c>
      <c r="J59" s="122">
        <v>22.993577274266801</v>
      </c>
      <c r="L59" s="178">
        <v>0.986206896551724</v>
      </c>
      <c r="M59" s="178">
        <v>1.069</v>
      </c>
      <c r="N59" s="140">
        <v>6.0405580325039603</v>
      </c>
      <c r="O59" s="140">
        <v>7.9507864492763103</v>
      </c>
    </row>
    <row r="60" spans="1:15" customFormat="1" x14ac:dyDescent="0.2">
      <c r="A60" s="123" t="s">
        <v>408</v>
      </c>
      <c r="B60" s="122">
        <v>26602</v>
      </c>
      <c r="C60" s="122">
        <v>7051</v>
      </c>
      <c r="D60" s="178">
        <v>1.00161104718265</v>
      </c>
      <c r="E60" s="122">
        <v>7039.7172683738399</v>
      </c>
      <c r="F60" s="122">
        <v>5862.0442072558499</v>
      </c>
      <c r="G60" s="122">
        <v>1436.7843311342699</v>
      </c>
      <c r="H60" s="122"/>
      <c r="I60" s="122">
        <v>-176.481096058329</v>
      </c>
      <c r="J60" s="122">
        <v>-82.630173957944805</v>
      </c>
      <c r="L60" s="178">
        <v>0.96379310344827596</v>
      </c>
      <c r="M60" s="178">
        <v>0.99299999999999999</v>
      </c>
      <c r="N60" s="140">
        <v>5.73265168032479</v>
      </c>
      <c r="O60" s="140">
        <v>8.3903465904819203</v>
      </c>
    </row>
    <row r="61" spans="1:15" customFormat="1" x14ac:dyDescent="0.2">
      <c r="A61" s="123" t="s">
        <v>409</v>
      </c>
      <c r="B61" s="122">
        <v>42903</v>
      </c>
      <c r="C61" s="122">
        <v>6667</v>
      </c>
      <c r="D61" s="178">
        <v>1.00161104718265</v>
      </c>
      <c r="E61" s="122">
        <v>6655.82185450414</v>
      </c>
      <c r="F61" s="122">
        <v>5546.2859481843598</v>
      </c>
      <c r="G61" s="122">
        <v>1368.6471763360501</v>
      </c>
      <c r="H61" s="122"/>
      <c r="I61" s="122">
        <v>-176.481096058329</v>
      </c>
      <c r="J61" s="122">
        <v>-82.630173957944805</v>
      </c>
      <c r="L61" s="178">
        <v>0.96379310344827596</v>
      </c>
      <c r="M61" s="178">
        <v>0.99299999999999999</v>
      </c>
      <c r="N61" s="140">
        <v>5.4238631331142297</v>
      </c>
      <c r="O61" s="140">
        <v>7.9924480805538103</v>
      </c>
    </row>
    <row r="62" spans="1:15" customFormat="1" x14ac:dyDescent="0.2">
      <c r="A62" s="123" t="s">
        <v>410</v>
      </c>
      <c r="B62" s="122">
        <v>137035</v>
      </c>
      <c r="C62" s="122">
        <v>7755</v>
      </c>
      <c r="D62" s="178">
        <v>1.00161104718265</v>
      </c>
      <c r="E62" s="122">
        <v>7742.5364197545796</v>
      </c>
      <c r="F62" s="122">
        <v>6348.7687987433201</v>
      </c>
      <c r="G62" s="122">
        <v>1409.45357177904</v>
      </c>
      <c r="H62" s="122"/>
      <c r="I62" s="122">
        <v>-38.679528042049199</v>
      </c>
      <c r="J62" s="122">
        <v>22.993577274266801</v>
      </c>
      <c r="L62" s="178">
        <v>0.986206896551724</v>
      </c>
      <c r="M62" s="178">
        <v>1.069</v>
      </c>
      <c r="N62" s="140">
        <v>6.2086328310285701</v>
      </c>
      <c r="O62" s="140">
        <v>8.2307439705184802</v>
      </c>
    </row>
    <row r="63" spans="1:15" customFormat="1" x14ac:dyDescent="0.2">
      <c r="A63" s="123" t="s">
        <v>411</v>
      </c>
      <c r="B63" s="122">
        <v>14240</v>
      </c>
      <c r="C63" s="122">
        <v>7637</v>
      </c>
      <c r="D63" s="178">
        <v>1.00161104718265</v>
      </c>
      <c r="E63" s="122">
        <v>7625.1087043832904</v>
      </c>
      <c r="F63" s="122">
        <v>6268.99306047337</v>
      </c>
      <c r="G63" s="122">
        <v>1398.56098071267</v>
      </c>
      <c r="H63" s="122"/>
      <c r="I63" s="122">
        <v>-59.879769275323198</v>
      </c>
      <c r="J63" s="122">
        <v>17.434432472571199</v>
      </c>
      <c r="L63" s="178">
        <v>0.98275862068965503</v>
      </c>
      <c r="M63" s="178">
        <v>1.0649999999999999</v>
      </c>
      <c r="N63" s="140">
        <v>6.1306179775280896</v>
      </c>
      <c r="O63" s="140">
        <v>8.1671348314606806</v>
      </c>
    </row>
    <row r="64" spans="1:15" customFormat="1" x14ac:dyDescent="0.2">
      <c r="A64" s="123" t="s">
        <v>412</v>
      </c>
      <c r="B64" s="122">
        <v>7407</v>
      </c>
      <c r="C64" s="122">
        <v>5251</v>
      </c>
      <c r="D64" s="178">
        <v>1.00161104718265</v>
      </c>
      <c r="E64" s="122">
        <v>5242.1819855755502</v>
      </c>
      <c r="F64" s="122">
        <v>4721.4706691265201</v>
      </c>
      <c r="G64" s="122">
        <v>1068.0985190615299</v>
      </c>
      <c r="H64" s="122"/>
      <c r="I64" s="122">
        <v>-420.28387024097901</v>
      </c>
      <c r="J64" s="122">
        <v>-127.103332371508</v>
      </c>
      <c r="L64" s="178">
        <v>0.92413793103448305</v>
      </c>
      <c r="M64" s="178">
        <v>0.96099999999999997</v>
      </c>
      <c r="N64" s="140">
        <v>4.61725394896719</v>
      </c>
      <c r="O64" s="140">
        <v>6.23734305386796</v>
      </c>
    </row>
    <row r="65" spans="1:15" customFormat="1" x14ac:dyDescent="0.2">
      <c r="A65" s="123" t="s">
        <v>413</v>
      </c>
      <c r="B65" s="122">
        <v>7747</v>
      </c>
      <c r="C65" s="122">
        <v>4990</v>
      </c>
      <c r="D65" s="178">
        <v>1.00161104718265</v>
      </c>
      <c r="E65" s="122">
        <v>4982.1715056059102</v>
      </c>
      <c r="F65" s="122">
        <v>4342.6604820452703</v>
      </c>
      <c r="G65" s="122">
        <v>1111.84977135023</v>
      </c>
      <c r="H65" s="122"/>
      <c r="I65" s="122">
        <v>-420.28387024097901</v>
      </c>
      <c r="J65" s="122">
        <v>-52.054877548620603</v>
      </c>
      <c r="L65" s="178">
        <v>0.92413793103448305</v>
      </c>
      <c r="M65" s="178">
        <v>1.0149999999999999</v>
      </c>
      <c r="N65" s="140">
        <v>4.2468052149219098</v>
      </c>
      <c r="O65" s="140">
        <v>6.4928359364915504</v>
      </c>
    </row>
    <row r="66" spans="1:15" customFormat="1" x14ac:dyDescent="0.2">
      <c r="A66" s="123" t="s">
        <v>414</v>
      </c>
      <c r="B66" s="122">
        <v>3658</v>
      </c>
      <c r="C66" s="122">
        <v>6092</v>
      </c>
      <c r="D66" s="178">
        <v>1.00161104718265</v>
      </c>
      <c r="E66" s="122">
        <v>6082.4051355974798</v>
      </c>
      <c r="F66" s="122">
        <v>5255.4230655947404</v>
      </c>
      <c r="G66" s="122">
        <v>1310.7685489154101</v>
      </c>
      <c r="H66" s="122"/>
      <c r="I66" s="122">
        <v>-356.68314654115699</v>
      </c>
      <c r="J66" s="122">
        <v>-127.103332371508</v>
      </c>
      <c r="L66" s="178">
        <v>0.93448275862068997</v>
      </c>
      <c r="M66" s="178">
        <v>0.96099999999999997</v>
      </c>
      <c r="N66" s="140">
        <v>5.1394204483324204</v>
      </c>
      <c r="O66" s="140">
        <v>7.6544559868780802</v>
      </c>
    </row>
    <row r="67" spans="1:15" customFormat="1" x14ac:dyDescent="0.2">
      <c r="A67" s="123" t="s">
        <v>415</v>
      </c>
      <c r="B67" s="122">
        <v>11545</v>
      </c>
      <c r="C67" s="122">
        <v>5819</v>
      </c>
      <c r="D67" s="178">
        <v>1.00161104718265</v>
      </c>
      <c r="E67" s="122">
        <v>5809.6169906832502</v>
      </c>
      <c r="F67" s="122">
        <v>5022.0687800867699</v>
      </c>
      <c r="G67" s="122">
        <v>1334.93541320897</v>
      </c>
      <c r="H67" s="122"/>
      <c r="I67" s="122">
        <v>-420.28387024097901</v>
      </c>
      <c r="J67" s="122">
        <v>-127.103332371508</v>
      </c>
      <c r="L67" s="178">
        <v>0.92413793103448305</v>
      </c>
      <c r="M67" s="178">
        <v>0.96099999999999997</v>
      </c>
      <c r="N67" s="140">
        <v>4.9112169770463403</v>
      </c>
      <c r="O67" s="140">
        <v>7.79558250324816</v>
      </c>
    </row>
    <row r="68" spans="1:15" customFormat="1" x14ac:dyDescent="0.2">
      <c r="A68" s="123" t="s">
        <v>416</v>
      </c>
      <c r="B68" s="122">
        <v>5236</v>
      </c>
      <c r="C68" s="122">
        <v>5802</v>
      </c>
      <c r="D68" s="178">
        <v>1.00161104718265</v>
      </c>
      <c r="E68" s="122">
        <v>5792.8153593161296</v>
      </c>
      <c r="F68" s="122">
        <v>5058.1727886846202</v>
      </c>
      <c r="G68" s="122">
        <v>1282.0297732439999</v>
      </c>
      <c r="H68" s="122"/>
      <c r="I68" s="122">
        <v>-420.28387024097901</v>
      </c>
      <c r="J68" s="122">
        <v>-127.103332371508</v>
      </c>
      <c r="L68" s="178">
        <v>0.92413793103448305</v>
      </c>
      <c r="M68" s="178">
        <v>0.96099999999999997</v>
      </c>
      <c r="N68" s="140">
        <v>4.9465240641711201</v>
      </c>
      <c r="O68" s="140">
        <v>7.4866310160427796</v>
      </c>
    </row>
    <row r="69" spans="1:15" customFormat="1" ht="14.25" customHeight="1" x14ac:dyDescent="0.2">
      <c r="A69" s="18" t="s">
        <v>417</v>
      </c>
      <c r="B69" s="19"/>
      <c r="C69" s="19"/>
      <c r="D69" s="179"/>
      <c r="E69" s="19"/>
      <c r="F69" s="19"/>
      <c r="G69" s="19"/>
      <c r="H69" s="19"/>
      <c r="I69" s="19"/>
      <c r="J69" s="19"/>
      <c r="L69" s="179"/>
      <c r="M69" s="179"/>
      <c r="N69" s="68"/>
      <c r="O69" s="68"/>
    </row>
    <row r="70" spans="1:15" customFormat="1" x14ac:dyDescent="0.2">
      <c r="A70" s="123" t="s">
        <v>418</v>
      </c>
      <c r="B70" s="122">
        <v>6537</v>
      </c>
      <c r="C70" s="122">
        <v>6699</v>
      </c>
      <c r="D70" s="178">
        <v>1.00161104718265</v>
      </c>
      <c r="E70" s="122">
        <v>6688.1924836118196</v>
      </c>
      <c r="F70" s="122">
        <v>5975.5572642529096</v>
      </c>
      <c r="G70" s="122">
        <v>1260.02242197139</v>
      </c>
      <c r="H70" s="122"/>
      <c r="I70" s="122">
        <v>-420.28387024097901</v>
      </c>
      <c r="J70" s="122">
        <v>-127.103332371508</v>
      </c>
      <c r="L70" s="178">
        <v>0.92413793103448305</v>
      </c>
      <c r="M70" s="178">
        <v>0.96099999999999997</v>
      </c>
      <c r="N70" s="140">
        <v>5.8436591708734902</v>
      </c>
      <c r="O70" s="140">
        <v>7.3581153434297102</v>
      </c>
    </row>
    <row r="71" spans="1:15" customFormat="1" x14ac:dyDescent="0.2">
      <c r="A71" s="123" t="s">
        <v>419</v>
      </c>
      <c r="B71" s="122">
        <v>16790</v>
      </c>
      <c r="C71" s="122">
        <v>6262</v>
      </c>
      <c r="D71" s="178">
        <v>1.00161104718265</v>
      </c>
      <c r="E71" s="122">
        <v>6251.8478301621499</v>
      </c>
      <c r="F71" s="122">
        <v>5335.1538133058903</v>
      </c>
      <c r="G71" s="122">
        <v>1260.6062518056301</v>
      </c>
      <c r="H71" s="122"/>
      <c r="I71" s="122">
        <v>-261.28206099142602</v>
      </c>
      <c r="J71" s="122">
        <v>-82.630173957944805</v>
      </c>
      <c r="L71" s="178">
        <v>0.95</v>
      </c>
      <c r="M71" s="178">
        <v>0.99299999999999999</v>
      </c>
      <c r="N71" s="140">
        <v>5.2173913043478297</v>
      </c>
      <c r="O71" s="140">
        <v>7.3615247170935101</v>
      </c>
    </row>
    <row r="72" spans="1:15" customFormat="1" x14ac:dyDescent="0.2">
      <c r="A72" s="123" t="s">
        <v>420</v>
      </c>
      <c r="B72" s="122">
        <v>29272</v>
      </c>
      <c r="C72" s="122">
        <v>7038</v>
      </c>
      <c r="D72" s="178">
        <v>1.00161104718265</v>
      </c>
      <c r="E72" s="122">
        <v>7026.7382824720898</v>
      </c>
      <c r="F72" s="122">
        <v>5889.7750572895502</v>
      </c>
      <c r="G72" s="122">
        <v>1488.83672240029</v>
      </c>
      <c r="H72" s="122"/>
      <c r="I72" s="122">
        <v>-155.28085482505401</v>
      </c>
      <c r="J72" s="122">
        <v>-196.59264239269899</v>
      </c>
      <c r="L72" s="178">
        <v>0.96724137931034504</v>
      </c>
      <c r="M72" s="178">
        <v>0.91100000000000003</v>
      </c>
      <c r="N72" s="140">
        <v>5.75977042907898</v>
      </c>
      <c r="O72" s="140">
        <v>8.6943153867176797</v>
      </c>
    </row>
    <row r="73" spans="1:15" customFormat="1" x14ac:dyDescent="0.2">
      <c r="A73" s="123" t="s">
        <v>421</v>
      </c>
      <c r="B73" s="122">
        <v>9514</v>
      </c>
      <c r="C73" s="122">
        <v>6871</v>
      </c>
      <c r="D73" s="178">
        <v>1.00161104718265</v>
      </c>
      <c r="E73" s="122">
        <v>6860.1699965635098</v>
      </c>
      <c r="F73" s="122">
        <v>5685.7277386389096</v>
      </c>
      <c r="G73" s="122">
        <v>1526.3157551423501</v>
      </c>
      <c r="H73" s="122"/>
      <c r="I73" s="122">
        <v>-155.28085482505401</v>
      </c>
      <c r="J73" s="122">
        <v>-196.59264239269899</v>
      </c>
      <c r="L73" s="178">
        <v>0.96724137931034504</v>
      </c>
      <c r="M73" s="178">
        <v>0.91100000000000003</v>
      </c>
      <c r="N73" s="140">
        <v>5.5602270338448596</v>
      </c>
      <c r="O73" s="140">
        <v>8.9131805759932696</v>
      </c>
    </row>
    <row r="74" spans="1:15" customFormat="1" x14ac:dyDescent="0.2">
      <c r="A74" s="123" t="s">
        <v>422</v>
      </c>
      <c r="B74" s="122">
        <v>11314</v>
      </c>
      <c r="C74" s="122">
        <v>10601</v>
      </c>
      <c r="D74" s="178">
        <v>1.00161104718265</v>
      </c>
      <c r="E74" s="122">
        <v>10583.4522362106</v>
      </c>
      <c r="F74" s="122">
        <v>8703.6946711236906</v>
      </c>
      <c r="G74" s="122">
        <v>1922.2029018896801</v>
      </c>
      <c r="H74" s="122"/>
      <c r="I74" s="122">
        <v>-59.879769275323198</v>
      </c>
      <c r="J74" s="122">
        <v>17.434432472571199</v>
      </c>
      <c r="L74" s="178">
        <v>0.98275862068965503</v>
      </c>
      <c r="M74" s="178">
        <v>1.0649999999999999</v>
      </c>
      <c r="N74" s="140">
        <v>8.5115785752165394</v>
      </c>
      <c r="O74" s="140">
        <v>11.2250309351246</v>
      </c>
    </row>
    <row r="75" spans="1:15" customFormat="1" x14ac:dyDescent="0.2">
      <c r="A75" s="123" t="s">
        <v>423</v>
      </c>
      <c r="B75" s="122">
        <v>133310</v>
      </c>
      <c r="C75" s="122">
        <v>7818</v>
      </c>
      <c r="D75" s="178">
        <v>1.00161104718265</v>
      </c>
      <c r="E75" s="122">
        <v>7805.0084406832502</v>
      </c>
      <c r="F75" s="122">
        <v>6426.4504344583102</v>
      </c>
      <c r="G75" s="122">
        <v>1394.2439569927201</v>
      </c>
      <c r="H75" s="122"/>
      <c r="I75" s="122">
        <v>-38.679528042049199</v>
      </c>
      <c r="J75" s="122">
        <v>22.993577274266801</v>
      </c>
      <c r="L75" s="178">
        <v>0.986206896551724</v>
      </c>
      <c r="M75" s="178">
        <v>1.069</v>
      </c>
      <c r="N75" s="140">
        <v>6.28459980496587</v>
      </c>
      <c r="O75" s="140">
        <v>8.1419248368464494</v>
      </c>
    </row>
    <row r="76" spans="1:15" customFormat="1" x14ac:dyDescent="0.2">
      <c r="A76" s="123" t="s">
        <v>424</v>
      </c>
      <c r="B76" s="122">
        <v>7157</v>
      </c>
      <c r="C76" s="122">
        <v>7925</v>
      </c>
      <c r="D76" s="178">
        <v>1.00161104718265</v>
      </c>
      <c r="E76" s="122">
        <v>7912.0142710258497</v>
      </c>
      <c r="F76" s="122">
        <v>6543.7695344143503</v>
      </c>
      <c r="G76" s="122">
        <v>1555.2278382583299</v>
      </c>
      <c r="H76" s="122"/>
      <c r="I76" s="122">
        <v>-59.879769275323198</v>
      </c>
      <c r="J76" s="122">
        <v>-127.103332371508</v>
      </c>
      <c r="L76" s="178">
        <v>0.98275862068965503</v>
      </c>
      <c r="M76" s="178">
        <v>0.96099999999999997</v>
      </c>
      <c r="N76" s="140">
        <v>6.3993293279307002</v>
      </c>
      <c r="O76" s="140">
        <v>9.0820176051418198</v>
      </c>
    </row>
    <row r="77" spans="1:15" customFormat="1" x14ac:dyDescent="0.2">
      <c r="A77" s="123" t="s">
        <v>425</v>
      </c>
      <c r="B77" s="122">
        <v>30451</v>
      </c>
      <c r="C77" s="122">
        <v>7304</v>
      </c>
      <c r="D77" s="178">
        <v>1.00161104718265</v>
      </c>
      <c r="E77" s="122">
        <v>7292.6440334562303</v>
      </c>
      <c r="F77" s="122">
        <v>6108.3607020918398</v>
      </c>
      <c r="G77" s="122">
        <v>1422.1943601473799</v>
      </c>
      <c r="H77" s="122"/>
      <c r="I77" s="122">
        <v>-155.28085482505401</v>
      </c>
      <c r="J77" s="122">
        <v>-82.630173957944805</v>
      </c>
      <c r="L77" s="178">
        <v>0.96724137931034504</v>
      </c>
      <c r="M77" s="178">
        <v>0.99299999999999999</v>
      </c>
      <c r="N77" s="140">
        <v>5.9735312469212802</v>
      </c>
      <c r="O77" s="140">
        <v>8.3051459722176606</v>
      </c>
    </row>
    <row r="78" spans="1:15" customFormat="1" x14ac:dyDescent="0.2">
      <c r="A78" s="123" t="s">
        <v>426</v>
      </c>
      <c r="B78" s="122">
        <v>11228</v>
      </c>
      <c r="C78" s="122">
        <v>7215</v>
      </c>
      <c r="D78" s="178">
        <v>1.00161104718265</v>
      </c>
      <c r="E78" s="122">
        <v>7203.6258775519</v>
      </c>
      <c r="F78" s="122">
        <v>6074.58991286112</v>
      </c>
      <c r="G78" s="122">
        <v>1480.9094619085299</v>
      </c>
      <c r="H78" s="122"/>
      <c r="I78" s="122">
        <v>-155.28085482505401</v>
      </c>
      <c r="J78" s="122">
        <v>-196.59264239269899</v>
      </c>
      <c r="L78" s="178">
        <v>0.96724137931034504</v>
      </c>
      <c r="M78" s="178">
        <v>0.91100000000000003</v>
      </c>
      <c r="N78" s="140">
        <v>5.9405058781617397</v>
      </c>
      <c r="O78" s="140">
        <v>8.6480228001425008</v>
      </c>
    </row>
    <row r="79" spans="1:15" customFormat="1" x14ac:dyDescent="0.2">
      <c r="A79" s="123" t="s">
        <v>427</v>
      </c>
      <c r="B79" s="122">
        <v>18546</v>
      </c>
      <c r="C79" s="122">
        <v>6670</v>
      </c>
      <c r="D79" s="178">
        <v>1.00161104718265</v>
      </c>
      <c r="E79" s="122">
        <v>6659.03737547326</v>
      </c>
      <c r="F79" s="122">
        <v>5607.4347948811101</v>
      </c>
      <c r="G79" s="122">
        <v>1403.4760778099001</v>
      </c>
      <c r="H79" s="122"/>
      <c r="I79" s="122">
        <v>-155.28085482505401</v>
      </c>
      <c r="J79" s="122">
        <v>-196.59264239269899</v>
      </c>
      <c r="L79" s="178">
        <v>0.96724137931034504</v>
      </c>
      <c r="M79" s="178">
        <v>0.91100000000000003</v>
      </c>
      <c r="N79" s="140">
        <v>5.4836622452280803</v>
      </c>
      <c r="O79" s="140">
        <v>8.1958373773320403</v>
      </c>
    </row>
    <row r="80" spans="1:15" customFormat="1" x14ac:dyDescent="0.2">
      <c r="A80" s="123" t="s">
        <v>428</v>
      </c>
      <c r="B80" s="122">
        <v>13372</v>
      </c>
      <c r="C80" s="122">
        <v>8001</v>
      </c>
      <c r="D80" s="178">
        <v>1.00161104718265</v>
      </c>
      <c r="E80" s="122">
        <v>7988.4726227210003</v>
      </c>
      <c r="F80" s="122">
        <v>6752.3954777663103</v>
      </c>
      <c r="G80" s="122">
        <v>1587.95064217244</v>
      </c>
      <c r="H80" s="122"/>
      <c r="I80" s="122">
        <v>-155.28085482505401</v>
      </c>
      <c r="J80" s="122">
        <v>-196.59264239269899</v>
      </c>
      <c r="L80" s="178">
        <v>0.96724137931034504</v>
      </c>
      <c r="M80" s="178">
        <v>0.91100000000000003</v>
      </c>
      <c r="N80" s="140">
        <v>6.6033502841758898</v>
      </c>
      <c r="O80" s="140">
        <v>9.2731079868381698</v>
      </c>
    </row>
    <row r="81" spans="1:15" customFormat="1" x14ac:dyDescent="0.2">
      <c r="A81" s="123" t="s">
        <v>429</v>
      </c>
      <c r="B81" s="122">
        <v>26873</v>
      </c>
      <c r="C81" s="122">
        <v>7021</v>
      </c>
      <c r="D81" s="178">
        <v>1.00161104718265</v>
      </c>
      <c r="E81" s="122">
        <v>7009.3730029399303</v>
      </c>
      <c r="F81" s="122">
        <v>6008.4093401626797</v>
      </c>
      <c r="G81" s="122">
        <v>1352.8371599950101</v>
      </c>
      <c r="H81" s="122"/>
      <c r="I81" s="122">
        <v>-155.28085482505401</v>
      </c>
      <c r="J81" s="122">
        <v>-196.59264239269899</v>
      </c>
      <c r="L81" s="178">
        <v>0.96724137931034504</v>
      </c>
      <c r="M81" s="178">
        <v>0.91100000000000003</v>
      </c>
      <c r="N81" s="140">
        <v>5.8757861050124696</v>
      </c>
      <c r="O81" s="140">
        <v>7.9001227998362697</v>
      </c>
    </row>
    <row r="82" spans="1:15" customFormat="1" x14ac:dyDescent="0.2">
      <c r="A82" s="123" t="s">
        <v>430</v>
      </c>
      <c r="B82" s="122">
        <v>33473</v>
      </c>
      <c r="C82" s="122">
        <v>6954</v>
      </c>
      <c r="D82" s="178">
        <v>1.00161104718265</v>
      </c>
      <c r="E82" s="122">
        <v>6942.3707839204499</v>
      </c>
      <c r="F82" s="122">
        <v>5874.59838299291</v>
      </c>
      <c r="G82" s="122">
        <v>1419.6458981452899</v>
      </c>
      <c r="H82" s="122"/>
      <c r="I82" s="122">
        <v>-155.28085482505401</v>
      </c>
      <c r="J82" s="122">
        <v>-196.59264239269899</v>
      </c>
      <c r="L82" s="178">
        <v>0.96724137931034504</v>
      </c>
      <c r="M82" s="178">
        <v>0.91100000000000003</v>
      </c>
      <c r="N82" s="140">
        <v>5.7449287485436002</v>
      </c>
      <c r="O82" s="140">
        <v>8.2902637947002091</v>
      </c>
    </row>
    <row r="83" spans="1:15" customFormat="1" ht="14.25" customHeight="1" x14ac:dyDescent="0.2">
      <c r="A83" s="18" t="s">
        <v>431</v>
      </c>
      <c r="B83" s="19"/>
      <c r="C83" s="19"/>
      <c r="D83" s="179"/>
      <c r="E83" s="19"/>
      <c r="F83" s="19"/>
      <c r="G83" s="19"/>
      <c r="H83" s="19"/>
      <c r="I83" s="19"/>
      <c r="J83" s="19"/>
      <c r="L83" s="179"/>
      <c r="M83" s="179"/>
      <c r="N83" s="68"/>
      <c r="O83" s="68"/>
    </row>
    <row r="84" spans="1:15" customFormat="1" x14ac:dyDescent="0.2">
      <c r="A84" s="123" t="s">
        <v>432</v>
      </c>
      <c r="B84" s="122">
        <v>19581</v>
      </c>
      <c r="C84" s="122">
        <v>7811</v>
      </c>
      <c r="D84" s="178">
        <v>1.00161104718265</v>
      </c>
      <c r="E84" s="122">
        <v>7798.5165003087805</v>
      </c>
      <c r="F84" s="122">
        <v>6548.7167102194499</v>
      </c>
      <c r="G84" s="122">
        <v>1532.1839772859</v>
      </c>
      <c r="H84" s="122"/>
      <c r="I84" s="122">
        <v>-155.28085482505401</v>
      </c>
      <c r="J84" s="122">
        <v>-127.103332371508</v>
      </c>
      <c r="L84" s="178">
        <v>0.96724137931034504</v>
      </c>
      <c r="M84" s="178">
        <v>0.96099999999999997</v>
      </c>
      <c r="N84" s="140">
        <v>6.4041673050406001</v>
      </c>
      <c r="O84" s="140">
        <v>8.9474490577600694</v>
      </c>
    </row>
    <row r="85" spans="1:15" customFormat="1" x14ac:dyDescent="0.2">
      <c r="A85" s="123" t="s">
        <v>433</v>
      </c>
      <c r="B85" s="122">
        <v>8516</v>
      </c>
      <c r="C85" s="122">
        <v>7502</v>
      </c>
      <c r="D85" s="178">
        <v>1.00161104718265</v>
      </c>
      <c r="E85" s="122">
        <v>7489.9970463393101</v>
      </c>
      <c r="F85" s="122">
        <v>6207.9530681482202</v>
      </c>
      <c r="G85" s="122">
        <v>1564.4281653876401</v>
      </c>
      <c r="H85" s="122"/>
      <c r="I85" s="122">
        <v>-155.28085482505401</v>
      </c>
      <c r="J85" s="122">
        <v>-127.103332371508</v>
      </c>
      <c r="L85" s="178">
        <v>0.96724137931034504</v>
      </c>
      <c r="M85" s="178">
        <v>0.96099999999999997</v>
      </c>
      <c r="N85" s="140">
        <v>6.0709253170502597</v>
      </c>
      <c r="O85" s="140">
        <v>9.1357444809769905</v>
      </c>
    </row>
    <row r="86" spans="1:15" customFormat="1" x14ac:dyDescent="0.2">
      <c r="A86" s="123" t="s">
        <v>434</v>
      </c>
      <c r="B86" s="122">
        <v>27638</v>
      </c>
      <c r="C86" s="122">
        <v>6270</v>
      </c>
      <c r="D86" s="178">
        <v>1.00161104718265</v>
      </c>
      <c r="E86" s="122">
        <v>6259.4888913497698</v>
      </c>
      <c r="F86" s="122">
        <v>5250.1210593164096</v>
      </c>
      <c r="G86" s="122">
        <v>1361.2413292511101</v>
      </c>
      <c r="H86" s="122"/>
      <c r="I86" s="122">
        <v>-155.28085482505401</v>
      </c>
      <c r="J86" s="122">
        <v>-196.59264239269899</v>
      </c>
      <c r="L86" s="178">
        <v>0.96724137931034504</v>
      </c>
      <c r="M86" s="178">
        <v>0.91100000000000003</v>
      </c>
      <c r="N86" s="140">
        <v>5.13423547289963</v>
      </c>
      <c r="O86" s="140">
        <v>7.9492003762935104</v>
      </c>
    </row>
    <row r="87" spans="1:15" customFormat="1" x14ac:dyDescent="0.2">
      <c r="A87" s="123" t="s">
        <v>435</v>
      </c>
      <c r="B87" s="122">
        <v>9779</v>
      </c>
      <c r="C87" s="122">
        <v>6106</v>
      </c>
      <c r="D87" s="178">
        <v>1.00161104718265</v>
      </c>
      <c r="E87" s="122">
        <v>6095.8625999698297</v>
      </c>
      <c r="F87" s="122">
        <v>5113.3785780968901</v>
      </c>
      <c r="G87" s="122">
        <v>1334.3575190906899</v>
      </c>
      <c r="H87" s="122"/>
      <c r="I87" s="122">
        <v>-155.28085482505401</v>
      </c>
      <c r="J87" s="122">
        <v>-196.59264239269899</v>
      </c>
      <c r="L87" s="178">
        <v>0.96724137931034504</v>
      </c>
      <c r="M87" s="178">
        <v>0.91100000000000003</v>
      </c>
      <c r="N87" s="140">
        <v>5.0005112997239003</v>
      </c>
      <c r="O87" s="140">
        <v>7.7922077922077904</v>
      </c>
    </row>
    <row r="88" spans="1:15" customFormat="1" x14ac:dyDescent="0.2">
      <c r="A88" s="123" t="s">
        <v>436</v>
      </c>
      <c r="B88" s="122">
        <v>12260</v>
      </c>
      <c r="C88" s="122">
        <v>5626</v>
      </c>
      <c r="D88" s="178">
        <v>1.00161104718265</v>
      </c>
      <c r="E88" s="122">
        <v>5617.1059392715197</v>
      </c>
      <c r="F88" s="122">
        <v>4870.97512373061</v>
      </c>
      <c r="G88" s="122">
        <v>1204.00551892504</v>
      </c>
      <c r="H88" s="122"/>
      <c r="I88" s="122">
        <v>-261.28206099142602</v>
      </c>
      <c r="J88" s="122">
        <v>-196.59264239269899</v>
      </c>
      <c r="L88" s="178">
        <v>0.95</v>
      </c>
      <c r="M88" s="178">
        <v>0.91100000000000003</v>
      </c>
      <c r="N88" s="140">
        <v>4.7634584013050603</v>
      </c>
      <c r="O88" s="140">
        <v>7.0309951060358902</v>
      </c>
    </row>
    <row r="89" spans="1:15" customFormat="1" x14ac:dyDescent="0.2">
      <c r="A89" s="123" t="s">
        <v>437</v>
      </c>
      <c r="B89" s="122">
        <v>9319</v>
      </c>
      <c r="C89" s="122">
        <v>6158</v>
      </c>
      <c r="D89" s="178">
        <v>1.00161104718265</v>
      </c>
      <c r="E89" s="122">
        <v>6148.5245038262101</v>
      </c>
      <c r="F89" s="122">
        <v>5190.2151817929998</v>
      </c>
      <c r="G89" s="122">
        <v>1310.1828192509599</v>
      </c>
      <c r="H89" s="122"/>
      <c r="I89" s="122">
        <v>-155.28085482505401</v>
      </c>
      <c r="J89" s="122">
        <v>-196.59264239269899</v>
      </c>
      <c r="L89" s="178">
        <v>0.96724137931034504</v>
      </c>
      <c r="M89" s="178">
        <v>0.91100000000000003</v>
      </c>
      <c r="N89" s="140">
        <v>5.0756518939800399</v>
      </c>
      <c r="O89" s="140">
        <v>7.6510355188324901</v>
      </c>
    </row>
    <row r="90" spans="1:15" customFormat="1" x14ac:dyDescent="0.2">
      <c r="A90" s="123" t="s">
        <v>438</v>
      </c>
      <c r="B90" s="122">
        <v>88108</v>
      </c>
      <c r="C90" s="122">
        <v>7911</v>
      </c>
      <c r="D90" s="178">
        <v>1.00161104718265</v>
      </c>
      <c r="E90" s="122">
        <v>7897.8650807621898</v>
      </c>
      <c r="F90" s="122">
        <v>6472.6010009170504</v>
      </c>
      <c r="G90" s="122">
        <v>1440.95003061292</v>
      </c>
      <c r="H90" s="122"/>
      <c r="I90" s="122">
        <v>-38.679528042049199</v>
      </c>
      <c r="J90" s="122">
        <v>22.993577274266801</v>
      </c>
      <c r="L90" s="178">
        <v>0.986206896551724</v>
      </c>
      <c r="M90" s="178">
        <v>1.069</v>
      </c>
      <c r="N90" s="140">
        <v>6.3297316929223202</v>
      </c>
      <c r="O90" s="140">
        <v>8.4146729014391397</v>
      </c>
    </row>
    <row r="91" spans="1:15" customFormat="1" x14ac:dyDescent="0.2">
      <c r="A91" s="123" t="s">
        <v>439</v>
      </c>
      <c r="B91" s="122">
        <v>16168</v>
      </c>
      <c r="C91" s="122">
        <v>7931</v>
      </c>
      <c r="D91" s="178">
        <v>1.00161104718265</v>
      </c>
      <c r="E91" s="122">
        <v>7918.3170148817999</v>
      </c>
      <c r="F91" s="122">
        <v>6704.1403785459697</v>
      </c>
      <c r="G91" s="122">
        <v>1452.08766511883</v>
      </c>
      <c r="H91" s="122"/>
      <c r="I91" s="122">
        <v>-155.28085482505401</v>
      </c>
      <c r="J91" s="122">
        <v>-82.630173957944805</v>
      </c>
      <c r="L91" s="178">
        <v>0.96724137931034504</v>
      </c>
      <c r="M91" s="178">
        <v>0.99299999999999999</v>
      </c>
      <c r="N91" s="140">
        <v>6.5561603166749096</v>
      </c>
      <c r="O91" s="140">
        <v>8.4797130133597207</v>
      </c>
    </row>
    <row r="92" spans="1:15" customFormat="1" ht="14.25" customHeight="1" x14ac:dyDescent="0.2">
      <c r="A92" s="18" t="s">
        <v>440</v>
      </c>
      <c r="B92" s="19"/>
      <c r="C92" s="19"/>
      <c r="D92" s="179"/>
      <c r="E92" s="19"/>
      <c r="F92" s="19"/>
      <c r="G92" s="19"/>
      <c r="H92" s="19"/>
      <c r="I92" s="19"/>
      <c r="J92" s="19"/>
      <c r="L92" s="179"/>
      <c r="M92" s="179"/>
      <c r="N92" s="68"/>
      <c r="O92" s="68"/>
    </row>
    <row r="93" spans="1:15" customFormat="1" x14ac:dyDescent="0.2">
      <c r="A93" s="123" t="s">
        <v>441</v>
      </c>
      <c r="B93" s="122">
        <v>10681</v>
      </c>
      <c r="C93" s="122">
        <v>4464</v>
      </c>
      <c r="D93" s="178">
        <v>1.00161104718265</v>
      </c>
      <c r="E93" s="122">
        <v>4456.6628264770297</v>
      </c>
      <c r="F93" s="122">
        <v>3896.5120967416001</v>
      </c>
      <c r="G93" s="122">
        <v>1032.48947752503</v>
      </c>
      <c r="H93" s="122"/>
      <c r="I93" s="122">
        <v>-420.28387024097901</v>
      </c>
      <c r="J93" s="122">
        <v>-52.054877548620603</v>
      </c>
      <c r="L93" s="178">
        <v>0.92413793103448305</v>
      </c>
      <c r="M93" s="178">
        <v>1.0149999999999999</v>
      </c>
      <c r="N93" s="140">
        <v>3.81050463439753</v>
      </c>
      <c r="O93" s="140">
        <v>6.0293979964422801</v>
      </c>
    </row>
    <row r="94" spans="1:15" customFormat="1" x14ac:dyDescent="0.2">
      <c r="A94" s="123" t="s">
        <v>442</v>
      </c>
      <c r="B94" s="122">
        <v>9090</v>
      </c>
      <c r="C94" s="122">
        <v>5557</v>
      </c>
      <c r="D94" s="178">
        <v>1.00161104718265</v>
      </c>
      <c r="E94" s="122">
        <v>5548.2966217658304</v>
      </c>
      <c r="F94" s="122">
        <v>4747.2499919276597</v>
      </c>
      <c r="G94" s="122">
        <v>1152.9201270559199</v>
      </c>
      <c r="H94" s="122"/>
      <c r="I94" s="122">
        <v>-155.28085482505401</v>
      </c>
      <c r="J94" s="122">
        <v>-196.59264239269899</v>
      </c>
      <c r="L94" s="178">
        <v>0.96724137931034504</v>
      </c>
      <c r="M94" s="178">
        <v>0.91100000000000003</v>
      </c>
      <c r="N94" s="140">
        <v>4.6424642464246402</v>
      </c>
      <c r="O94" s="140">
        <v>6.7326732673267298</v>
      </c>
    </row>
    <row r="95" spans="1:15" customFormat="1" x14ac:dyDescent="0.2">
      <c r="A95" s="123" t="s">
        <v>443</v>
      </c>
      <c r="B95" s="122">
        <v>13919</v>
      </c>
      <c r="C95" s="122">
        <v>5714</v>
      </c>
      <c r="D95" s="178">
        <v>1.00161104718265</v>
      </c>
      <c r="E95" s="122">
        <v>5705.2676945665798</v>
      </c>
      <c r="F95" s="122">
        <v>5010.3708788655904</v>
      </c>
      <c r="G95" s="122">
        <v>1152.77151908512</v>
      </c>
      <c r="H95" s="122"/>
      <c r="I95" s="122">
        <v>-261.28206099142602</v>
      </c>
      <c r="J95" s="122">
        <v>-196.59264239269899</v>
      </c>
      <c r="L95" s="178">
        <v>0.95</v>
      </c>
      <c r="M95" s="178">
        <v>0.91100000000000003</v>
      </c>
      <c r="N95" s="140">
        <v>4.8997772828507804</v>
      </c>
      <c r="O95" s="140">
        <v>6.7318054457935199</v>
      </c>
    </row>
    <row r="96" spans="1:15" customFormat="1" x14ac:dyDescent="0.2">
      <c r="A96" s="123" t="s">
        <v>444</v>
      </c>
      <c r="B96" s="122">
        <v>5857</v>
      </c>
      <c r="C96" s="122">
        <v>5939</v>
      </c>
      <c r="D96" s="178">
        <v>1.00161104718265</v>
      </c>
      <c r="E96" s="122">
        <v>5929.7925216987796</v>
      </c>
      <c r="F96" s="122">
        <v>5272.6051999349402</v>
      </c>
      <c r="G96" s="122">
        <v>1204.5745243763299</v>
      </c>
      <c r="H96" s="122"/>
      <c r="I96" s="122">
        <v>-420.28387024097901</v>
      </c>
      <c r="J96" s="122">
        <v>-127.103332371508</v>
      </c>
      <c r="L96" s="178">
        <v>0.92413793103448305</v>
      </c>
      <c r="M96" s="178">
        <v>0.96099999999999997</v>
      </c>
      <c r="N96" s="140">
        <v>5.1562233225200602</v>
      </c>
      <c r="O96" s="140">
        <v>7.0343179101929296</v>
      </c>
    </row>
    <row r="97" spans="1:15" customFormat="1" x14ac:dyDescent="0.2">
      <c r="A97" s="123" t="s">
        <v>440</v>
      </c>
      <c r="B97" s="122">
        <v>65704</v>
      </c>
      <c r="C97" s="122">
        <v>7239</v>
      </c>
      <c r="D97" s="178">
        <v>1.00161104718265</v>
      </c>
      <c r="E97" s="122">
        <v>7226.9497761156199</v>
      </c>
      <c r="F97" s="122">
        <v>5934.2867795100401</v>
      </c>
      <c r="G97" s="122">
        <v>1308.34894737336</v>
      </c>
      <c r="H97" s="122"/>
      <c r="I97" s="122">
        <v>-38.679528042049199</v>
      </c>
      <c r="J97" s="122">
        <v>22.993577274266801</v>
      </c>
      <c r="L97" s="178">
        <v>0.986206896551724</v>
      </c>
      <c r="M97" s="178">
        <v>1.069</v>
      </c>
      <c r="N97" s="140">
        <v>5.8032996469012499</v>
      </c>
      <c r="O97" s="140">
        <v>7.64032631194448</v>
      </c>
    </row>
    <row r="98" spans="1:15" customFormat="1" x14ac:dyDescent="0.2">
      <c r="A98" s="123" t="s">
        <v>445</v>
      </c>
      <c r="B98" s="122">
        <v>13144</v>
      </c>
      <c r="C98" s="122">
        <v>6626</v>
      </c>
      <c r="D98" s="178">
        <v>1.00161104718265</v>
      </c>
      <c r="E98" s="122">
        <v>6615.5765101533498</v>
      </c>
      <c r="F98" s="122">
        <v>5733.6802780323196</v>
      </c>
      <c r="G98" s="122">
        <v>1233.7697293387901</v>
      </c>
      <c r="H98" s="122"/>
      <c r="I98" s="122">
        <v>-155.28085482505401</v>
      </c>
      <c r="J98" s="122">
        <v>-196.59264239269899</v>
      </c>
      <c r="L98" s="178">
        <v>0.96724137931034504</v>
      </c>
      <c r="M98" s="178">
        <v>0.91100000000000003</v>
      </c>
      <c r="N98" s="140">
        <v>5.6071211199026196</v>
      </c>
      <c r="O98" s="140">
        <v>7.2048082775410798</v>
      </c>
    </row>
    <row r="99" spans="1:15" customFormat="1" x14ac:dyDescent="0.2">
      <c r="A99" s="123" t="s">
        <v>446</v>
      </c>
      <c r="B99" s="122">
        <v>14669</v>
      </c>
      <c r="C99" s="122">
        <v>7751</v>
      </c>
      <c r="D99" s="178">
        <v>1.00161104718265</v>
      </c>
      <c r="E99" s="122">
        <v>7738.07595831668</v>
      </c>
      <c r="F99" s="122">
        <v>6364.4928605454998</v>
      </c>
      <c r="G99" s="122">
        <v>1416.0284345739301</v>
      </c>
      <c r="H99" s="122"/>
      <c r="I99" s="122">
        <v>-59.879769275323198</v>
      </c>
      <c r="J99" s="122">
        <v>17.434432472571199</v>
      </c>
      <c r="L99" s="178">
        <v>0.98275862068965503</v>
      </c>
      <c r="M99" s="178">
        <v>1.0649999999999999</v>
      </c>
      <c r="N99" s="140">
        <v>6.2240098166200797</v>
      </c>
      <c r="O99" s="140">
        <v>8.2691390006135403</v>
      </c>
    </row>
    <row r="100" spans="1:15" customFormat="1" x14ac:dyDescent="0.2">
      <c r="A100" s="123" t="s">
        <v>447</v>
      </c>
      <c r="B100" s="122">
        <v>19754</v>
      </c>
      <c r="C100" s="122">
        <v>6444</v>
      </c>
      <c r="D100" s="178">
        <v>1.00161104718265</v>
      </c>
      <c r="E100" s="122">
        <v>6433.4040329794898</v>
      </c>
      <c r="F100" s="122">
        <v>5575.1196006462897</v>
      </c>
      <c r="G100" s="122">
        <v>1210.15792955095</v>
      </c>
      <c r="H100" s="122"/>
      <c r="I100" s="122">
        <v>-155.28085482505401</v>
      </c>
      <c r="J100" s="122">
        <v>-196.59264239269899</v>
      </c>
      <c r="L100" s="178">
        <v>0.96724137931034504</v>
      </c>
      <c r="M100" s="178">
        <v>0.91100000000000003</v>
      </c>
      <c r="N100" s="140">
        <v>5.4520603422091698</v>
      </c>
      <c r="O100" s="140">
        <v>7.0669231548040896</v>
      </c>
    </row>
    <row r="101" spans="1:15" customFormat="1" x14ac:dyDescent="0.2">
      <c r="A101" s="123" t="s">
        <v>448</v>
      </c>
      <c r="B101" s="122">
        <v>26450</v>
      </c>
      <c r="C101" s="122">
        <v>6520</v>
      </c>
      <c r="D101" s="178">
        <v>1.00161104718265</v>
      </c>
      <c r="E101" s="122">
        <v>6509.4727212134503</v>
      </c>
      <c r="F101" s="122">
        <v>5559.3849156042497</v>
      </c>
      <c r="G101" s="122">
        <v>1301.96130282695</v>
      </c>
      <c r="H101" s="122"/>
      <c r="I101" s="122">
        <v>-155.28085482505401</v>
      </c>
      <c r="J101" s="122">
        <v>-196.59264239269899</v>
      </c>
      <c r="L101" s="178">
        <v>0.96724137931034504</v>
      </c>
      <c r="M101" s="178">
        <v>0.91100000000000003</v>
      </c>
      <c r="N101" s="140">
        <v>5.4366729678638901</v>
      </c>
      <c r="O101" s="140">
        <v>7.60302457466919</v>
      </c>
    </row>
    <row r="102" spans="1:15" customFormat="1" x14ac:dyDescent="0.2">
      <c r="A102" s="123" t="s">
        <v>449</v>
      </c>
      <c r="B102" s="122">
        <v>6943</v>
      </c>
      <c r="C102" s="122">
        <v>5259</v>
      </c>
      <c r="D102" s="178">
        <v>1.00161104718265</v>
      </c>
      <c r="E102" s="122">
        <v>5251.0226245120402</v>
      </c>
      <c r="F102" s="122">
        <v>4580.4353577436495</v>
      </c>
      <c r="G102" s="122">
        <v>1287.46377940207</v>
      </c>
      <c r="H102" s="122"/>
      <c r="I102" s="122">
        <v>-420.28387024097901</v>
      </c>
      <c r="J102" s="122">
        <v>-196.59264239269899</v>
      </c>
      <c r="L102" s="178">
        <v>0.92413793103448305</v>
      </c>
      <c r="M102" s="178">
        <v>0.91100000000000003</v>
      </c>
      <c r="N102" s="140">
        <v>4.4793317009938098</v>
      </c>
      <c r="O102" s="140">
        <v>7.51836381967449</v>
      </c>
    </row>
    <row r="103" spans="1:15" customFormat="1" x14ac:dyDescent="0.2">
      <c r="A103" s="123" t="s">
        <v>450</v>
      </c>
      <c r="B103" s="122">
        <v>15419</v>
      </c>
      <c r="C103" s="122">
        <v>6312</v>
      </c>
      <c r="D103" s="178">
        <v>1.00161104718265</v>
      </c>
      <c r="E103" s="122">
        <v>6301.5341291259601</v>
      </c>
      <c r="F103" s="122">
        <v>5511.1007433315699</v>
      </c>
      <c r="G103" s="122">
        <v>1248.30808917852</v>
      </c>
      <c r="H103" s="122"/>
      <c r="I103" s="122">
        <v>-261.28206099142602</v>
      </c>
      <c r="J103" s="122">
        <v>-196.59264239269899</v>
      </c>
      <c r="L103" s="178">
        <v>0.95</v>
      </c>
      <c r="M103" s="178">
        <v>0.91100000000000003</v>
      </c>
      <c r="N103" s="140">
        <v>5.3894545690382003</v>
      </c>
      <c r="O103" s="140">
        <v>7.2897075037291703</v>
      </c>
    </row>
    <row r="104" spans="1:15" customFormat="1" x14ac:dyDescent="0.2">
      <c r="A104" s="123" t="s">
        <v>451</v>
      </c>
      <c r="B104" s="122">
        <v>36049</v>
      </c>
      <c r="C104" s="122">
        <v>5851</v>
      </c>
      <c r="D104" s="178">
        <v>1.00161104718265</v>
      </c>
      <c r="E104" s="122">
        <v>5841.1062917865202</v>
      </c>
      <c r="F104" s="122">
        <v>4890.3233331762603</v>
      </c>
      <c r="G104" s="122">
        <v>1209.8942286265301</v>
      </c>
      <c r="H104" s="122"/>
      <c r="I104" s="122">
        <v>-176.481096058329</v>
      </c>
      <c r="J104" s="122">
        <v>-82.630173957944805</v>
      </c>
      <c r="L104" s="178">
        <v>0.96379310344827596</v>
      </c>
      <c r="M104" s="178">
        <v>0.99299999999999999</v>
      </c>
      <c r="N104" s="140">
        <v>4.7823795389608597</v>
      </c>
      <c r="O104" s="140">
        <v>7.06538322838359</v>
      </c>
    </row>
    <row r="105" spans="1:15" customFormat="1" ht="14.25" customHeight="1" x14ac:dyDescent="0.2">
      <c r="A105" s="18" t="s">
        <v>452</v>
      </c>
      <c r="B105" s="19"/>
      <c r="C105" s="19"/>
      <c r="D105" s="179"/>
      <c r="E105" s="19"/>
      <c r="F105" s="19"/>
      <c r="G105" s="19"/>
      <c r="H105" s="19"/>
      <c r="I105" s="19"/>
      <c r="J105" s="19"/>
      <c r="L105" s="179"/>
      <c r="M105" s="179"/>
      <c r="N105" s="68"/>
      <c r="O105" s="68"/>
    </row>
    <row r="106" spans="1:15" customFormat="1" x14ac:dyDescent="0.2">
      <c r="A106" s="123" t="s">
        <v>453</v>
      </c>
      <c r="B106" s="122">
        <v>57391</v>
      </c>
      <c r="C106" s="122">
        <v>6189</v>
      </c>
      <c r="D106" s="178">
        <v>1.00161104718265</v>
      </c>
      <c r="E106" s="122">
        <v>6179.4465406977797</v>
      </c>
      <c r="F106" s="122">
        <v>5184.9280189774699</v>
      </c>
      <c r="G106" s="122">
        <v>1223.0544953272599</v>
      </c>
      <c r="H106" s="122"/>
      <c r="I106" s="122">
        <v>-176.481096058329</v>
      </c>
      <c r="J106" s="122">
        <v>-52.054877548620603</v>
      </c>
      <c r="L106" s="178">
        <v>0.96379310344827596</v>
      </c>
      <c r="M106" s="178">
        <v>1.0149999999999999</v>
      </c>
      <c r="N106" s="140">
        <v>5.0704814343712403</v>
      </c>
      <c r="O106" s="140">
        <v>7.1422348451847801</v>
      </c>
    </row>
    <row r="107" spans="1:15" customFormat="1" ht="14.25" customHeight="1" x14ac:dyDescent="0.2">
      <c r="A107" s="18" t="s">
        <v>454</v>
      </c>
      <c r="B107" s="19"/>
      <c r="C107" s="19"/>
      <c r="D107" s="179"/>
      <c r="E107" s="19"/>
      <c r="F107" s="19"/>
      <c r="G107" s="19"/>
      <c r="H107" s="19"/>
      <c r="I107" s="19"/>
      <c r="J107" s="19"/>
      <c r="L107" s="179"/>
      <c r="M107" s="179"/>
      <c r="N107" s="68"/>
      <c r="O107" s="68"/>
    </row>
    <row r="108" spans="1:15" customFormat="1" x14ac:dyDescent="0.2">
      <c r="A108" s="123" t="s">
        <v>455</v>
      </c>
      <c r="B108" s="122">
        <v>31846</v>
      </c>
      <c r="C108" s="122">
        <v>6481</v>
      </c>
      <c r="D108" s="178">
        <v>1.00161104718265</v>
      </c>
      <c r="E108" s="122">
        <v>6470.2786475234498</v>
      </c>
      <c r="F108" s="122">
        <v>5442.6241760275998</v>
      </c>
      <c r="G108" s="122">
        <v>1286.76574151212</v>
      </c>
      <c r="H108" s="122"/>
      <c r="I108" s="122">
        <v>-176.481096058329</v>
      </c>
      <c r="J108" s="122">
        <v>-82.630173957944805</v>
      </c>
      <c r="L108" s="178">
        <v>0.96379310344827596</v>
      </c>
      <c r="M108" s="178">
        <v>0.99299999999999999</v>
      </c>
      <c r="N108" s="140">
        <v>5.3224894806255101</v>
      </c>
      <c r="O108" s="140">
        <v>7.5142875086353103</v>
      </c>
    </row>
    <row r="109" spans="1:15" customFormat="1" x14ac:dyDescent="0.2">
      <c r="A109" s="123" t="s">
        <v>456</v>
      </c>
      <c r="B109" s="122">
        <v>65380</v>
      </c>
      <c r="C109" s="122">
        <v>7356</v>
      </c>
      <c r="D109" s="178">
        <v>1.00161104718265</v>
      </c>
      <c r="E109" s="122">
        <v>7344.5225759560799</v>
      </c>
      <c r="F109" s="122">
        <v>5916.7737093648902</v>
      </c>
      <c r="G109" s="122">
        <v>1443.4348173589699</v>
      </c>
      <c r="H109" s="122"/>
      <c r="I109" s="122">
        <v>-38.679528042049199</v>
      </c>
      <c r="J109" s="122">
        <v>22.993577274266801</v>
      </c>
      <c r="L109" s="178">
        <v>0.986206896551724</v>
      </c>
      <c r="M109" s="178">
        <v>1.069</v>
      </c>
      <c r="N109" s="140">
        <v>5.7861731416335296</v>
      </c>
      <c r="O109" s="140">
        <v>8.42918323646375</v>
      </c>
    </row>
    <row r="110" spans="1:15" customFormat="1" x14ac:dyDescent="0.2">
      <c r="A110" s="123" t="s">
        <v>457</v>
      </c>
      <c r="B110" s="122">
        <v>13170</v>
      </c>
      <c r="C110" s="122">
        <v>5605</v>
      </c>
      <c r="D110" s="178">
        <v>1.00161104718265</v>
      </c>
      <c r="E110" s="122">
        <v>5596.2763824167996</v>
      </c>
      <c r="F110" s="122">
        <v>4728.5180627041</v>
      </c>
      <c r="G110" s="122">
        <v>1219.63181693045</v>
      </c>
      <c r="H110" s="122"/>
      <c r="I110" s="122">
        <v>-155.28085482505401</v>
      </c>
      <c r="J110" s="122">
        <v>-196.59264239269899</v>
      </c>
      <c r="L110" s="178">
        <v>0.96724137931034504</v>
      </c>
      <c r="M110" s="178">
        <v>0.91100000000000003</v>
      </c>
      <c r="N110" s="140">
        <v>4.6241457858769897</v>
      </c>
      <c r="O110" s="140">
        <v>7.1222475322703103</v>
      </c>
    </row>
    <row r="111" spans="1:15" customFormat="1" x14ac:dyDescent="0.2">
      <c r="A111" s="123" t="s">
        <v>458</v>
      </c>
      <c r="B111" s="122">
        <v>28697</v>
      </c>
      <c r="C111" s="122">
        <v>6850</v>
      </c>
      <c r="D111" s="178">
        <v>1.00161104718265</v>
      </c>
      <c r="E111" s="122">
        <v>6839.04690894544</v>
      </c>
      <c r="F111" s="122">
        <v>5726.2843994610002</v>
      </c>
      <c r="G111" s="122">
        <v>1371.87377950071</v>
      </c>
      <c r="H111" s="122"/>
      <c r="I111" s="122">
        <v>-176.481096058329</v>
      </c>
      <c r="J111" s="122">
        <v>-82.630173957944805</v>
      </c>
      <c r="L111" s="178">
        <v>0.96379310344827596</v>
      </c>
      <c r="M111" s="178">
        <v>0.99299999999999999</v>
      </c>
      <c r="N111" s="140">
        <v>5.5998884900860704</v>
      </c>
      <c r="O111" s="140">
        <v>8.0112903787852403</v>
      </c>
    </row>
    <row r="112" spans="1:15" customFormat="1" x14ac:dyDescent="0.2">
      <c r="A112" s="123" t="s">
        <v>459</v>
      </c>
      <c r="B112" s="122">
        <v>17160</v>
      </c>
      <c r="C112" s="122">
        <v>6208</v>
      </c>
      <c r="D112" s="178">
        <v>1.00161104718265</v>
      </c>
      <c r="E112" s="122">
        <v>6198.3323172699802</v>
      </c>
      <c r="F112" s="122">
        <v>5243.9546028220302</v>
      </c>
      <c r="G112" s="122">
        <v>1298.28994939732</v>
      </c>
      <c r="H112" s="122"/>
      <c r="I112" s="122">
        <v>-261.28206099142602</v>
      </c>
      <c r="J112" s="122">
        <v>-82.630173957944805</v>
      </c>
      <c r="L112" s="178">
        <v>0.95</v>
      </c>
      <c r="M112" s="178">
        <v>0.99299999999999999</v>
      </c>
      <c r="N112" s="140">
        <v>5.1282051282051304</v>
      </c>
      <c r="O112" s="140">
        <v>7.5815850815850796</v>
      </c>
    </row>
    <row r="113" spans="1:15" customFormat="1" ht="14.25" customHeight="1" x14ac:dyDescent="0.2">
      <c r="A113" s="18" t="s">
        <v>460</v>
      </c>
      <c r="B113" s="19"/>
      <c r="C113" s="19"/>
      <c r="D113" s="179"/>
      <c r="E113" s="19"/>
      <c r="F113" s="19"/>
      <c r="G113" s="19"/>
      <c r="H113" s="19"/>
      <c r="I113" s="19"/>
      <c r="J113" s="19"/>
      <c r="L113" s="179"/>
      <c r="M113" s="179"/>
      <c r="N113" s="68"/>
      <c r="O113" s="68"/>
    </row>
    <row r="114" spans="1:15" customFormat="1" x14ac:dyDescent="0.2">
      <c r="A114" s="123" t="s">
        <v>461</v>
      </c>
      <c r="B114" s="122">
        <v>14962</v>
      </c>
      <c r="C114" s="122">
        <v>7733</v>
      </c>
      <c r="D114" s="178">
        <v>1.00161104718265</v>
      </c>
      <c r="E114" s="122">
        <v>7720.7960321362198</v>
      </c>
      <c r="F114" s="122">
        <v>6233.0229017903303</v>
      </c>
      <c r="G114" s="122">
        <v>1530.21846714864</v>
      </c>
      <c r="H114" s="122"/>
      <c r="I114" s="122">
        <v>-59.879769275323198</v>
      </c>
      <c r="J114" s="122">
        <v>17.434432472571199</v>
      </c>
      <c r="L114" s="178">
        <v>0.98275862068965503</v>
      </c>
      <c r="M114" s="178">
        <v>1.0649999999999999</v>
      </c>
      <c r="N114" s="140">
        <v>6.0954417858575098</v>
      </c>
      <c r="O114" s="140">
        <v>8.9359711268546995</v>
      </c>
    </row>
    <row r="115" spans="1:15" customFormat="1" x14ac:dyDescent="0.2">
      <c r="A115" s="123" t="s">
        <v>462</v>
      </c>
      <c r="B115" s="122">
        <v>12513</v>
      </c>
      <c r="C115" s="122">
        <v>6859</v>
      </c>
      <c r="D115" s="178">
        <v>1.00161104718265</v>
      </c>
      <c r="E115" s="122">
        <v>6847.9450866043599</v>
      </c>
      <c r="F115" s="122">
        <v>5573.3518950635498</v>
      </c>
      <c r="G115" s="122">
        <v>1461.57629318765</v>
      </c>
      <c r="H115" s="122"/>
      <c r="I115" s="122">
        <v>-59.879769275323198</v>
      </c>
      <c r="J115" s="122">
        <v>-127.103332371508</v>
      </c>
      <c r="L115" s="178">
        <v>0.98275862068965503</v>
      </c>
      <c r="M115" s="178">
        <v>0.96099999999999997</v>
      </c>
      <c r="N115" s="140">
        <v>5.4503316550787204</v>
      </c>
      <c r="O115" s="140">
        <v>8.5351234715895501</v>
      </c>
    </row>
    <row r="116" spans="1:15" customFormat="1" x14ac:dyDescent="0.2">
      <c r="A116" s="123" t="s">
        <v>463</v>
      </c>
      <c r="B116" s="122">
        <v>17430</v>
      </c>
      <c r="C116" s="122">
        <v>9339</v>
      </c>
      <c r="D116" s="178">
        <v>1.00161104718265</v>
      </c>
      <c r="E116" s="122">
        <v>9323.96138012755</v>
      </c>
      <c r="F116" s="122">
        <v>7380.3471234553699</v>
      </c>
      <c r="G116" s="122">
        <v>1539.51275479025</v>
      </c>
      <c r="H116" s="122"/>
      <c r="I116" s="122">
        <v>215.723366757229</v>
      </c>
      <c r="J116" s="122">
        <v>188.37813512470299</v>
      </c>
      <c r="L116" s="178">
        <v>1.02758620689655</v>
      </c>
      <c r="M116" s="178">
        <v>1.1879999999999999</v>
      </c>
      <c r="N116" s="140">
        <v>7.2174411933448104</v>
      </c>
      <c r="O116" s="140">
        <v>8.9902467010900793</v>
      </c>
    </row>
    <row r="117" spans="1:15" customFormat="1" x14ac:dyDescent="0.2">
      <c r="A117" s="123" t="s">
        <v>464</v>
      </c>
      <c r="B117" s="122">
        <v>14373</v>
      </c>
      <c r="C117" s="122">
        <v>5621</v>
      </c>
      <c r="D117" s="178">
        <v>1.00161104718265</v>
      </c>
      <c r="E117" s="122">
        <v>5611.7274107764997</v>
      </c>
      <c r="F117" s="122">
        <v>4709.8177115306198</v>
      </c>
      <c r="G117" s="122">
        <v>1215.24663778593</v>
      </c>
      <c r="H117" s="122"/>
      <c r="I117" s="122">
        <v>-261.28206099142602</v>
      </c>
      <c r="J117" s="122">
        <v>-52.054877548620603</v>
      </c>
      <c r="L117" s="178">
        <v>0.95</v>
      </c>
      <c r="M117" s="178">
        <v>1.0149999999999999</v>
      </c>
      <c r="N117" s="140">
        <v>4.6058582063591498</v>
      </c>
      <c r="O117" s="140">
        <v>7.09663953245669</v>
      </c>
    </row>
    <row r="118" spans="1:15" customFormat="1" x14ac:dyDescent="0.2">
      <c r="A118" s="123" t="s">
        <v>465</v>
      </c>
      <c r="B118" s="122">
        <v>32438</v>
      </c>
      <c r="C118" s="122">
        <v>7957</v>
      </c>
      <c r="D118" s="178">
        <v>1.00161104718265</v>
      </c>
      <c r="E118" s="122">
        <v>7943.9851493175702</v>
      </c>
      <c r="F118" s="122">
        <v>6468.6971908662899</v>
      </c>
      <c r="G118" s="122">
        <v>1517.7332952540301</v>
      </c>
      <c r="H118" s="122"/>
      <c r="I118" s="122">
        <v>-59.879769275323198</v>
      </c>
      <c r="J118" s="122">
        <v>17.434432472571199</v>
      </c>
      <c r="L118" s="178">
        <v>0.98275862068965503</v>
      </c>
      <c r="M118" s="178">
        <v>1.0649999999999999</v>
      </c>
      <c r="N118" s="140">
        <v>6.3259140514211696</v>
      </c>
      <c r="O118" s="140">
        <v>8.8630618410506194</v>
      </c>
    </row>
    <row r="119" spans="1:15" customFormat="1" x14ac:dyDescent="0.2">
      <c r="A119" s="123" t="s">
        <v>466</v>
      </c>
      <c r="B119" s="122">
        <v>137909</v>
      </c>
      <c r="C119" s="122">
        <v>7639</v>
      </c>
      <c r="D119" s="178">
        <v>1.00161104718265</v>
      </c>
      <c r="E119" s="122">
        <v>7626.5751702049602</v>
      </c>
      <c r="F119" s="122">
        <v>6280.3570613600295</v>
      </c>
      <c r="G119" s="122">
        <v>1361.9040596127099</v>
      </c>
      <c r="H119" s="122"/>
      <c r="I119" s="122">
        <v>-38.679528042049199</v>
      </c>
      <c r="J119" s="122">
        <v>22.993577274266801</v>
      </c>
      <c r="L119" s="178">
        <v>0.986206896551724</v>
      </c>
      <c r="M119" s="178">
        <v>1.069</v>
      </c>
      <c r="N119" s="140">
        <v>6.1417311415498599</v>
      </c>
      <c r="O119" s="140">
        <v>7.9530705030128601</v>
      </c>
    </row>
    <row r="120" spans="1:15" customFormat="1" x14ac:dyDescent="0.2">
      <c r="A120" s="123" t="s">
        <v>467</v>
      </c>
      <c r="B120" s="122">
        <v>51048</v>
      </c>
      <c r="C120" s="122">
        <v>6696</v>
      </c>
      <c r="D120" s="178">
        <v>1.00161104718265</v>
      </c>
      <c r="E120" s="122">
        <v>6684.8549119108502</v>
      </c>
      <c r="F120" s="122">
        <v>5524.7046406200297</v>
      </c>
      <c r="G120" s="122">
        <v>1313.6377900748801</v>
      </c>
      <c r="H120" s="122"/>
      <c r="I120" s="122">
        <v>-176.481096058329</v>
      </c>
      <c r="J120" s="122">
        <v>22.993577274266801</v>
      </c>
      <c r="L120" s="178">
        <v>0.96379310344827596</v>
      </c>
      <c r="M120" s="178">
        <v>1.069</v>
      </c>
      <c r="N120" s="140">
        <v>5.4027581883717302</v>
      </c>
      <c r="O120" s="140">
        <v>7.6712114088700796</v>
      </c>
    </row>
    <row r="121" spans="1:15" customFormat="1" x14ac:dyDescent="0.2">
      <c r="A121" s="123" t="s">
        <v>468</v>
      </c>
      <c r="B121" s="122">
        <v>25610</v>
      </c>
      <c r="C121" s="122">
        <v>7063</v>
      </c>
      <c r="D121" s="178">
        <v>1.00161104718265</v>
      </c>
      <c r="E121" s="122">
        <v>7051.1978168824999</v>
      </c>
      <c r="F121" s="122">
        <v>5741.7310042066601</v>
      </c>
      <c r="G121" s="122">
        <v>1496.4499143226799</v>
      </c>
      <c r="H121" s="122"/>
      <c r="I121" s="122">
        <v>-59.879769275323198</v>
      </c>
      <c r="J121" s="122">
        <v>-127.103332371508</v>
      </c>
      <c r="L121" s="178">
        <v>0.98275862068965503</v>
      </c>
      <c r="M121" s="178">
        <v>0.96099999999999997</v>
      </c>
      <c r="N121" s="140">
        <v>5.61499414291292</v>
      </c>
      <c r="O121" s="140">
        <v>8.7387739164388893</v>
      </c>
    </row>
    <row r="122" spans="1:15" customFormat="1" x14ac:dyDescent="0.2">
      <c r="A122" s="123" t="s">
        <v>469</v>
      </c>
      <c r="B122" s="122">
        <v>15020</v>
      </c>
      <c r="C122" s="122">
        <v>7103</v>
      </c>
      <c r="D122" s="178">
        <v>1.00161104718265</v>
      </c>
      <c r="E122" s="122">
        <v>7091.9056289906503</v>
      </c>
      <c r="F122" s="122">
        <v>5807.2782214407598</v>
      </c>
      <c r="G122" s="122">
        <v>1327.07274435265</v>
      </c>
      <c r="H122" s="122"/>
      <c r="I122" s="122">
        <v>-59.879769275323198</v>
      </c>
      <c r="J122" s="122">
        <v>17.434432472571199</v>
      </c>
      <c r="L122" s="178">
        <v>0.98275862068965503</v>
      </c>
      <c r="M122" s="178">
        <v>1.0649999999999999</v>
      </c>
      <c r="N122" s="140">
        <v>5.6790945406125202</v>
      </c>
      <c r="O122" s="140">
        <v>7.7496671105193098</v>
      </c>
    </row>
    <row r="123" spans="1:15" customFormat="1" x14ac:dyDescent="0.2">
      <c r="A123" s="123" t="s">
        <v>470</v>
      </c>
      <c r="B123" s="122">
        <v>15970</v>
      </c>
      <c r="C123" s="122">
        <v>7783</v>
      </c>
      <c r="D123" s="178">
        <v>1.00161104718265</v>
      </c>
      <c r="E123" s="122">
        <v>7769.9989327182402</v>
      </c>
      <c r="F123" s="122">
        <v>6319.8354579345096</v>
      </c>
      <c r="G123" s="122">
        <v>1492.60881158648</v>
      </c>
      <c r="H123" s="122"/>
      <c r="I123" s="122">
        <v>-59.879769275323198</v>
      </c>
      <c r="J123" s="122">
        <v>17.434432472571199</v>
      </c>
      <c r="L123" s="178">
        <v>0.98275862068965503</v>
      </c>
      <c r="M123" s="178">
        <v>1.0649999999999999</v>
      </c>
      <c r="N123" s="140">
        <v>6.18033813400125</v>
      </c>
      <c r="O123" s="140">
        <v>8.7163431433938605</v>
      </c>
    </row>
    <row r="124" spans="1:15" customFormat="1" x14ac:dyDescent="0.2">
      <c r="A124" s="123" t="s">
        <v>471</v>
      </c>
      <c r="B124" s="122">
        <v>16917</v>
      </c>
      <c r="C124" s="122">
        <v>6767</v>
      </c>
      <c r="D124" s="178">
        <v>1.00161104718265</v>
      </c>
      <c r="E124" s="122">
        <v>6756.3932027729197</v>
      </c>
      <c r="F124" s="122">
        <v>5869.34198895393</v>
      </c>
      <c r="G124" s="122">
        <v>1275.43660718192</v>
      </c>
      <c r="H124" s="122"/>
      <c r="I124" s="122">
        <v>-261.28206099142602</v>
      </c>
      <c r="J124" s="122">
        <v>-127.103332371508</v>
      </c>
      <c r="L124" s="178">
        <v>0.95</v>
      </c>
      <c r="M124" s="178">
        <v>0.96099999999999997</v>
      </c>
      <c r="N124" s="140">
        <v>5.7397883785541204</v>
      </c>
      <c r="O124" s="140">
        <v>7.4481291009044197</v>
      </c>
    </row>
    <row r="125" spans="1:15" customFormat="1" x14ac:dyDescent="0.2">
      <c r="A125" s="123" t="s">
        <v>472</v>
      </c>
      <c r="B125" s="122">
        <v>82510</v>
      </c>
      <c r="C125" s="122">
        <v>7319</v>
      </c>
      <c r="D125" s="178">
        <v>1.00161104718265</v>
      </c>
      <c r="E125" s="122">
        <v>7307.1473359393303</v>
      </c>
      <c r="F125" s="122">
        <v>5922.7578646744196</v>
      </c>
      <c r="G125" s="122">
        <v>1400.0754220327001</v>
      </c>
      <c r="H125" s="122"/>
      <c r="I125" s="122">
        <v>-38.679528042049199</v>
      </c>
      <c r="J125" s="122">
        <v>22.993577274266801</v>
      </c>
      <c r="L125" s="178">
        <v>0.986206896551724</v>
      </c>
      <c r="M125" s="178">
        <v>1.069</v>
      </c>
      <c r="N125" s="140">
        <v>5.7920252090655699</v>
      </c>
      <c r="O125" s="140">
        <v>8.1759786692522098</v>
      </c>
    </row>
    <row r="126" spans="1:15" customFormat="1" x14ac:dyDescent="0.2">
      <c r="A126" s="123" t="s">
        <v>473</v>
      </c>
      <c r="B126" s="122">
        <v>30104</v>
      </c>
      <c r="C126" s="122">
        <v>9028</v>
      </c>
      <c r="D126" s="178">
        <v>1.00161104718265</v>
      </c>
      <c r="E126" s="122">
        <v>9013.5736019993692</v>
      </c>
      <c r="F126" s="122">
        <v>7235.1732137992603</v>
      </c>
      <c r="G126" s="122">
        <v>1820.84572500286</v>
      </c>
      <c r="H126" s="122"/>
      <c r="I126" s="122">
        <v>-59.879769275323198</v>
      </c>
      <c r="J126" s="122">
        <v>17.434432472571199</v>
      </c>
      <c r="L126" s="178">
        <v>0.98275862068965503</v>
      </c>
      <c r="M126" s="178">
        <v>1.0649999999999999</v>
      </c>
      <c r="N126" s="140">
        <v>7.0754716981132102</v>
      </c>
      <c r="O126" s="140">
        <v>10.633138453361701</v>
      </c>
    </row>
    <row r="127" spans="1:15" customFormat="1" x14ac:dyDescent="0.2">
      <c r="A127" s="123" t="s">
        <v>474</v>
      </c>
      <c r="B127" s="122">
        <v>43961</v>
      </c>
      <c r="C127" s="122">
        <v>7863</v>
      </c>
      <c r="D127" s="178">
        <v>1.00161104718265</v>
      </c>
      <c r="E127" s="122">
        <v>7850.3070179613896</v>
      </c>
      <c r="F127" s="122">
        <v>6743.3264865410401</v>
      </c>
      <c r="G127" s="122">
        <v>1366.09180143662</v>
      </c>
      <c r="H127" s="122"/>
      <c r="I127" s="122">
        <v>-176.481096058329</v>
      </c>
      <c r="J127" s="122">
        <v>-82.630173957944805</v>
      </c>
      <c r="L127" s="178">
        <v>0.96379310344827596</v>
      </c>
      <c r="M127" s="178">
        <v>0.99299999999999999</v>
      </c>
      <c r="N127" s="140">
        <v>6.5944814722140102</v>
      </c>
      <c r="O127" s="140">
        <v>7.9775255339960403</v>
      </c>
    </row>
    <row r="128" spans="1:15" customFormat="1" x14ac:dyDescent="0.2">
      <c r="A128" s="123" t="s">
        <v>475</v>
      </c>
      <c r="B128" s="122">
        <v>23324</v>
      </c>
      <c r="C128" s="122">
        <v>9849</v>
      </c>
      <c r="D128" s="178">
        <v>1.00161104718265</v>
      </c>
      <c r="E128" s="122">
        <v>9833.6005339757503</v>
      </c>
      <c r="F128" s="122">
        <v>7470.6792806795702</v>
      </c>
      <c r="G128" s="122">
        <v>1958.81975141425</v>
      </c>
      <c r="H128" s="122"/>
      <c r="I128" s="122">
        <v>215.723366757229</v>
      </c>
      <c r="J128" s="122">
        <v>188.37813512470299</v>
      </c>
      <c r="L128" s="178">
        <v>1.02758620689655</v>
      </c>
      <c r="M128" s="178">
        <v>1.1879999999999999</v>
      </c>
      <c r="N128" s="140">
        <v>7.3057794546389996</v>
      </c>
      <c r="O128" s="140">
        <v>11.438861258789199</v>
      </c>
    </row>
    <row r="129" spans="1:15" customFormat="1" x14ac:dyDescent="0.2">
      <c r="A129" s="123" t="s">
        <v>476</v>
      </c>
      <c r="B129" s="122">
        <v>116834</v>
      </c>
      <c r="C129" s="122">
        <v>7183</v>
      </c>
      <c r="D129" s="178">
        <v>1.00161104718265</v>
      </c>
      <c r="E129" s="122">
        <v>7171.3241662386899</v>
      </c>
      <c r="F129" s="122">
        <v>5831.6856019032302</v>
      </c>
      <c r="G129" s="122">
        <v>1355.32451510325</v>
      </c>
      <c r="H129" s="122"/>
      <c r="I129" s="122">
        <v>-38.679528042049199</v>
      </c>
      <c r="J129" s="122">
        <v>22.993577274266801</v>
      </c>
      <c r="L129" s="178">
        <v>0.986206896551724</v>
      </c>
      <c r="M129" s="178">
        <v>1.069</v>
      </c>
      <c r="N129" s="140">
        <v>5.7029631785268</v>
      </c>
      <c r="O129" s="140">
        <v>7.9146481332488801</v>
      </c>
    </row>
    <row r="130" spans="1:15" customFormat="1" x14ac:dyDescent="0.2">
      <c r="A130" s="123" t="s">
        <v>477</v>
      </c>
      <c r="B130" s="122">
        <v>322574</v>
      </c>
      <c r="C130" s="122">
        <v>8885</v>
      </c>
      <c r="D130" s="178">
        <v>1.00161104718265</v>
      </c>
      <c r="E130" s="122">
        <v>8870.8268040717103</v>
      </c>
      <c r="F130" s="122">
        <v>7273.33027751585</v>
      </c>
      <c r="G130" s="122">
        <v>1282.6707830207099</v>
      </c>
      <c r="H130" s="122"/>
      <c r="I130" s="122">
        <v>279.32409045706999</v>
      </c>
      <c r="J130" s="122">
        <v>35.501653078081297</v>
      </c>
      <c r="L130" s="178">
        <v>1.0379310344827599</v>
      </c>
      <c r="M130" s="178">
        <v>1.0780000000000001</v>
      </c>
      <c r="N130" s="140">
        <v>7.1127865234023799</v>
      </c>
      <c r="O130" s="140">
        <v>7.4903743017106201</v>
      </c>
    </row>
    <row r="131" spans="1:15" customFormat="1" x14ac:dyDescent="0.2">
      <c r="A131" s="123" t="s">
        <v>478</v>
      </c>
      <c r="B131" s="122">
        <v>12954</v>
      </c>
      <c r="C131" s="122">
        <v>6941</v>
      </c>
      <c r="D131" s="178">
        <v>1.00161104718265</v>
      </c>
      <c r="E131" s="122">
        <v>6929.6882761669503</v>
      </c>
      <c r="F131" s="122">
        <v>5888.8225727383096</v>
      </c>
      <c r="G131" s="122">
        <v>1323.2498906251999</v>
      </c>
      <c r="H131" s="122"/>
      <c r="I131" s="122">
        <v>-155.28085482505401</v>
      </c>
      <c r="J131" s="122">
        <v>-127.103332371508</v>
      </c>
      <c r="L131" s="178">
        <v>0.96724137931034504</v>
      </c>
      <c r="M131" s="178">
        <v>0.96099999999999997</v>
      </c>
      <c r="N131" s="140">
        <v>5.7588389686583303</v>
      </c>
      <c r="O131" s="140">
        <v>7.7273429056662</v>
      </c>
    </row>
    <row r="132" spans="1:15" customFormat="1" x14ac:dyDescent="0.2">
      <c r="A132" s="123" t="s">
        <v>479</v>
      </c>
      <c r="B132" s="122">
        <v>7211</v>
      </c>
      <c r="C132" s="122">
        <v>6997</v>
      </c>
      <c r="D132" s="178">
        <v>1.00161104718265</v>
      </c>
      <c r="E132" s="122">
        <v>6986.1246316410397</v>
      </c>
      <c r="F132" s="122">
        <v>5955.8990704635098</v>
      </c>
      <c r="G132" s="122">
        <v>1382.0990583952801</v>
      </c>
      <c r="H132" s="122"/>
      <c r="I132" s="122">
        <v>-155.28085482505401</v>
      </c>
      <c r="J132" s="122">
        <v>-196.59264239269899</v>
      </c>
      <c r="L132" s="178">
        <v>0.96724137931034504</v>
      </c>
      <c r="M132" s="178">
        <v>0.91100000000000003</v>
      </c>
      <c r="N132" s="140">
        <v>5.82443489113854</v>
      </c>
      <c r="O132" s="140">
        <v>8.0710026348633992</v>
      </c>
    </row>
    <row r="133" spans="1:15" customFormat="1" x14ac:dyDescent="0.2">
      <c r="A133" s="123" t="s">
        <v>480</v>
      </c>
      <c r="B133" s="122">
        <v>19065</v>
      </c>
      <c r="C133" s="122">
        <v>4548</v>
      </c>
      <c r="D133" s="178">
        <v>1.00161104718265</v>
      </c>
      <c r="E133" s="122">
        <v>4540.2436492353199</v>
      </c>
      <c r="F133" s="122">
        <v>3818.8862158710199</v>
      </c>
      <c r="G133" s="122">
        <v>1065.2696683136701</v>
      </c>
      <c r="H133" s="122"/>
      <c r="I133" s="122">
        <v>-261.28206099142602</v>
      </c>
      <c r="J133" s="122">
        <v>-82.630173957944805</v>
      </c>
      <c r="L133" s="178">
        <v>0.95</v>
      </c>
      <c r="M133" s="178">
        <v>0.99299999999999999</v>
      </c>
      <c r="N133" s="140">
        <v>3.73459218463152</v>
      </c>
      <c r="O133" s="140">
        <v>6.2208234985575697</v>
      </c>
    </row>
    <row r="134" spans="1:15" customFormat="1" x14ac:dyDescent="0.2">
      <c r="A134" s="123" t="s">
        <v>481</v>
      </c>
      <c r="B134" s="122">
        <v>18514</v>
      </c>
      <c r="C134" s="122">
        <v>7113</v>
      </c>
      <c r="D134" s="178">
        <v>1.00161104718265</v>
      </c>
      <c r="E134" s="122">
        <v>7101.5140699601898</v>
      </c>
      <c r="F134" s="122">
        <v>5860.1490091328897</v>
      </c>
      <c r="G134" s="122">
        <v>1283.8103976300499</v>
      </c>
      <c r="H134" s="122"/>
      <c r="I134" s="122">
        <v>-59.879769275323198</v>
      </c>
      <c r="J134" s="122">
        <v>17.434432472571199</v>
      </c>
      <c r="L134" s="178">
        <v>0.98275862068965503</v>
      </c>
      <c r="M134" s="178">
        <v>1.0649999999999999</v>
      </c>
      <c r="N134" s="140">
        <v>5.7307983147888102</v>
      </c>
      <c r="O134" s="140">
        <v>7.4970292751431398</v>
      </c>
    </row>
    <row r="135" spans="1:15" customFormat="1" x14ac:dyDescent="0.2">
      <c r="A135" s="123" t="s">
        <v>482</v>
      </c>
      <c r="B135" s="122">
        <v>15149</v>
      </c>
      <c r="C135" s="122">
        <v>7883</v>
      </c>
      <c r="D135" s="178">
        <v>1.00161104718265</v>
      </c>
      <c r="E135" s="122">
        <v>7870.0440018223599</v>
      </c>
      <c r="F135" s="122">
        <v>5973.8297285762201</v>
      </c>
      <c r="G135" s="122">
        <v>1492.1127713641999</v>
      </c>
      <c r="H135" s="122"/>
      <c r="I135" s="122">
        <v>215.723366757229</v>
      </c>
      <c r="J135" s="122">
        <v>188.37813512470299</v>
      </c>
      <c r="L135" s="178">
        <v>1.02758620689655</v>
      </c>
      <c r="M135" s="178">
        <v>1.1879999999999999</v>
      </c>
      <c r="N135" s="140">
        <v>5.84196976698132</v>
      </c>
      <c r="O135" s="140">
        <v>8.7134464321077303</v>
      </c>
    </row>
    <row r="136" spans="1:15" customFormat="1" x14ac:dyDescent="0.2">
      <c r="A136" s="123" t="s">
        <v>483</v>
      </c>
      <c r="B136" s="122">
        <v>23119</v>
      </c>
      <c r="C136" s="122">
        <v>9533</v>
      </c>
      <c r="D136" s="178">
        <v>1.00161104718265</v>
      </c>
      <c r="E136" s="122">
        <v>9517.3817890681203</v>
      </c>
      <c r="F136" s="122">
        <v>7351.1538008936004</v>
      </c>
      <c r="G136" s="122">
        <v>1762.12648629259</v>
      </c>
      <c r="H136" s="122"/>
      <c r="I136" s="122">
        <v>215.723366757229</v>
      </c>
      <c r="J136" s="122">
        <v>188.37813512470299</v>
      </c>
      <c r="L136" s="178">
        <v>1.02758620689655</v>
      </c>
      <c r="M136" s="178">
        <v>1.1879999999999999</v>
      </c>
      <c r="N136" s="140">
        <v>7.1888922531251396</v>
      </c>
      <c r="O136" s="140">
        <v>10.2902374670185</v>
      </c>
    </row>
    <row r="137" spans="1:15" customFormat="1" x14ac:dyDescent="0.2">
      <c r="A137" s="123" t="s">
        <v>484</v>
      </c>
      <c r="B137" s="122">
        <v>13655</v>
      </c>
      <c r="C137" s="122">
        <v>7489</v>
      </c>
      <c r="D137" s="178">
        <v>1.00161104718265</v>
      </c>
      <c r="E137" s="122">
        <v>7477.1957079079903</v>
      </c>
      <c r="F137" s="122">
        <v>6178.11202291464</v>
      </c>
      <c r="G137" s="122">
        <v>1486.06678664018</v>
      </c>
      <c r="H137" s="122"/>
      <c r="I137" s="122">
        <v>-59.879769275323198</v>
      </c>
      <c r="J137" s="122">
        <v>-127.103332371508</v>
      </c>
      <c r="L137" s="178">
        <v>0.98275862068965503</v>
      </c>
      <c r="M137" s="178">
        <v>0.96099999999999997</v>
      </c>
      <c r="N137" s="140">
        <v>6.0417429512998897</v>
      </c>
      <c r="O137" s="140">
        <v>8.6781398755034793</v>
      </c>
    </row>
    <row r="138" spans="1:15" customFormat="1" x14ac:dyDescent="0.2">
      <c r="A138" s="123" t="s">
        <v>485</v>
      </c>
      <c r="B138" s="122">
        <v>20462</v>
      </c>
      <c r="C138" s="122">
        <v>9684</v>
      </c>
      <c r="D138" s="178">
        <v>1.00161104718265</v>
      </c>
      <c r="E138" s="122">
        <v>9668.5776527480102</v>
      </c>
      <c r="F138" s="122">
        <v>7491.1257461533196</v>
      </c>
      <c r="G138" s="122">
        <v>1773.3504047127601</v>
      </c>
      <c r="H138" s="122"/>
      <c r="I138" s="122">
        <v>215.723366757229</v>
      </c>
      <c r="J138" s="122">
        <v>188.37813512470299</v>
      </c>
      <c r="L138" s="178">
        <v>1.02758620689655</v>
      </c>
      <c r="M138" s="178">
        <v>1.1879999999999999</v>
      </c>
      <c r="N138" s="140">
        <v>7.32577460658782</v>
      </c>
      <c r="O138" s="140">
        <v>10.355781448538799</v>
      </c>
    </row>
    <row r="139" spans="1:15" customFormat="1" x14ac:dyDescent="0.2">
      <c r="A139" s="123" t="s">
        <v>486</v>
      </c>
      <c r="B139" s="122">
        <v>13132</v>
      </c>
      <c r="C139" s="122">
        <v>6959</v>
      </c>
      <c r="D139" s="178">
        <v>1.00161104718265</v>
      </c>
      <c r="E139" s="122">
        <v>6948.0599873187202</v>
      </c>
      <c r="F139" s="122">
        <v>5988.0993943510302</v>
      </c>
      <c r="G139" s="122">
        <v>1348.34598633063</v>
      </c>
      <c r="H139" s="122"/>
      <c r="I139" s="122">
        <v>-261.28206099142602</v>
      </c>
      <c r="J139" s="122">
        <v>-127.103332371508</v>
      </c>
      <c r="L139" s="178">
        <v>0.95</v>
      </c>
      <c r="M139" s="178">
        <v>0.96099999999999997</v>
      </c>
      <c r="N139" s="140">
        <v>5.8559244593359701</v>
      </c>
      <c r="O139" s="140">
        <v>7.8738958269875097</v>
      </c>
    </row>
    <row r="140" spans="1:15" customFormat="1" x14ac:dyDescent="0.2">
      <c r="A140" s="123" t="s">
        <v>487</v>
      </c>
      <c r="B140" s="122">
        <v>43359</v>
      </c>
      <c r="C140" s="122">
        <v>7160</v>
      </c>
      <c r="D140" s="178">
        <v>1.00161104718265</v>
      </c>
      <c r="E140" s="122">
        <v>7148.6221504406503</v>
      </c>
      <c r="F140" s="122">
        <v>6023.3093725488498</v>
      </c>
      <c r="G140" s="122">
        <v>1428.8972063216399</v>
      </c>
      <c r="H140" s="122"/>
      <c r="I140" s="122">
        <v>-176.481096058329</v>
      </c>
      <c r="J140" s="122">
        <v>-127.103332371508</v>
      </c>
      <c r="L140" s="178">
        <v>0.96379310344827596</v>
      </c>
      <c r="M140" s="178">
        <v>0.96099999999999997</v>
      </c>
      <c r="N140" s="140">
        <v>5.8903572499365797</v>
      </c>
      <c r="O140" s="140">
        <v>8.3442883830346606</v>
      </c>
    </row>
    <row r="141" spans="1:15" customFormat="1" x14ac:dyDescent="0.2">
      <c r="A141" s="123" t="s">
        <v>488</v>
      </c>
      <c r="B141" s="122">
        <v>34667</v>
      </c>
      <c r="C141" s="122">
        <v>8185</v>
      </c>
      <c r="D141" s="178">
        <v>1.00161104718265</v>
      </c>
      <c r="E141" s="122">
        <v>8171.8368627725404</v>
      </c>
      <c r="F141" s="122">
        <v>6070.4745771439902</v>
      </c>
      <c r="G141" s="122">
        <v>1697.2607837466101</v>
      </c>
      <c r="H141" s="122"/>
      <c r="I141" s="122">
        <v>215.723366757229</v>
      </c>
      <c r="J141" s="122">
        <v>188.37813512470299</v>
      </c>
      <c r="L141" s="178">
        <v>1.02758620689655</v>
      </c>
      <c r="M141" s="178">
        <v>1.1879999999999999</v>
      </c>
      <c r="N141" s="140">
        <v>5.9364813799867298</v>
      </c>
      <c r="O141" s="140">
        <v>9.91144315920039</v>
      </c>
    </row>
    <row r="142" spans="1:15" customFormat="1" x14ac:dyDescent="0.2">
      <c r="A142" s="123" t="s">
        <v>489</v>
      </c>
      <c r="B142" s="122">
        <v>28985</v>
      </c>
      <c r="C142" s="122">
        <v>5998</v>
      </c>
      <c r="D142" s="178">
        <v>1.00161104718265</v>
      </c>
      <c r="E142" s="122">
        <v>5988.2050370609904</v>
      </c>
      <c r="F142" s="122">
        <v>5023.7754497554597</v>
      </c>
      <c r="G142" s="122">
        <v>1223.5408573218101</v>
      </c>
      <c r="H142" s="122"/>
      <c r="I142" s="122">
        <v>-176.481096058329</v>
      </c>
      <c r="J142" s="122">
        <v>-82.630173957944805</v>
      </c>
      <c r="L142" s="178">
        <v>0.96379310344827596</v>
      </c>
      <c r="M142" s="178">
        <v>0.99299999999999999</v>
      </c>
      <c r="N142" s="140">
        <v>4.9128859755045697</v>
      </c>
      <c r="O142" s="140">
        <v>7.1450750388131796</v>
      </c>
    </row>
    <row r="143" spans="1:15" customFormat="1" x14ac:dyDescent="0.2">
      <c r="A143" s="123" t="s">
        <v>490</v>
      </c>
      <c r="B143" s="122">
        <v>15193</v>
      </c>
      <c r="C143" s="122">
        <v>8453</v>
      </c>
      <c r="D143" s="178">
        <v>1.00161104718265</v>
      </c>
      <c r="E143" s="122">
        <v>8439.0858760321698</v>
      </c>
      <c r="F143" s="122">
        <v>6844.9605545886297</v>
      </c>
      <c r="G143" s="122">
        <v>1636.5706582462999</v>
      </c>
      <c r="H143" s="122"/>
      <c r="I143" s="122">
        <v>-59.879769275323198</v>
      </c>
      <c r="J143" s="122">
        <v>17.434432472571199</v>
      </c>
      <c r="L143" s="178">
        <v>0.98275862068965503</v>
      </c>
      <c r="M143" s="178">
        <v>1.0649999999999999</v>
      </c>
      <c r="N143" s="140">
        <v>6.6938721779766999</v>
      </c>
      <c r="O143" s="140">
        <v>9.5570328440729302</v>
      </c>
    </row>
    <row r="144" spans="1:15" customFormat="1" x14ac:dyDescent="0.2">
      <c r="A144" s="123" t="s">
        <v>491</v>
      </c>
      <c r="B144" s="122">
        <v>40732</v>
      </c>
      <c r="C144" s="122">
        <v>6710</v>
      </c>
      <c r="D144" s="178">
        <v>1.00161104718265</v>
      </c>
      <c r="E144" s="122">
        <v>6699.13471554638</v>
      </c>
      <c r="F144" s="122">
        <v>5653.6144168792698</v>
      </c>
      <c r="G144" s="122">
        <v>1349.10472709695</v>
      </c>
      <c r="H144" s="122"/>
      <c r="I144" s="122">
        <v>-176.481096058329</v>
      </c>
      <c r="J144" s="122">
        <v>-127.103332371508</v>
      </c>
      <c r="L144" s="178">
        <v>0.96379310344827596</v>
      </c>
      <c r="M144" s="178">
        <v>0.96099999999999997</v>
      </c>
      <c r="N144" s="140">
        <v>5.52882254738289</v>
      </c>
      <c r="O144" s="140">
        <v>7.8783266228027102</v>
      </c>
    </row>
    <row r="145" spans="1:15" customFormat="1" x14ac:dyDescent="0.2">
      <c r="A145" s="123" t="s">
        <v>492</v>
      </c>
      <c r="B145" s="122">
        <v>9831</v>
      </c>
      <c r="C145" s="122">
        <v>6252</v>
      </c>
      <c r="D145" s="178">
        <v>1.00161104718265</v>
      </c>
      <c r="E145" s="122">
        <v>6242.2162187352897</v>
      </c>
      <c r="F145" s="122">
        <v>5231.9528757786402</v>
      </c>
      <c r="G145" s="122">
        <v>1362.1368401744</v>
      </c>
      <c r="H145" s="122"/>
      <c r="I145" s="122">
        <v>-155.28085482505401</v>
      </c>
      <c r="J145" s="122">
        <v>-196.59264239269899</v>
      </c>
      <c r="L145" s="178">
        <v>0.96724137931034504</v>
      </c>
      <c r="M145" s="178">
        <v>0.91100000000000003</v>
      </c>
      <c r="N145" s="140">
        <v>5.11646831451531</v>
      </c>
      <c r="O145" s="140">
        <v>7.95442986471366</v>
      </c>
    </row>
    <row r="146" spans="1:15" customFormat="1" x14ac:dyDescent="0.2">
      <c r="A146" s="123" t="s">
        <v>493</v>
      </c>
      <c r="B146" s="122">
        <v>14102</v>
      </c>
      <c r="C146" s="122">
        <v>6834</v>
      </c>
      <c r="D146" s="178">
        <v>1.00161104718265</v>
      </c>
      <c r="E146" s="122">
        <v>6823.3423847145104</v>
      </c>
      <c r="F146" s="122">
        <v>5684.9792914439904</v>
      </c>
      <c r="G146" s="122">
        <v>1420.7472804670799</v>
      </c>
      <c r="H146" s="122"/>
      <c r="I146" s="122">
        <v>-155.28085482505401</v>
      </c>
      <c r="J146" s="122">
        <v>-127.103332371508</v>
      </c>
      <c r="L146" s="178">
        <v>0.96724137931034504</v>
      </c>
      <c r="M146" s="178">
        <v>0.96099999999999997</v>
      </c>
      <c r="N146" s="140">
        <v>5.5594951070770096</v>
      </c>
      <c r="O146" s="140">
        <v>8.2966955041838002</v>
      </c>
    </row>
    <row r="147" spans="1:15" customFormat="1" ht="14.25" customHeight="1" x14ac:dyDescent="0.2">
      <c r="A147" s="18" t="s">
        <v>494</v>
      </c>
      <c r="B147" s="19"/>
      <c r="C147" s="19"/>
      <c r="D147" s="179"/>
      <c r="E147" s="19"/>
      <c r="F147" s="19"/>
      <c r="G147" s="19"/>
      <c r="H147" s="19"/>
      <c r="I147" s="19"/>
      <c r="J147" s="19"/>
      <c r="L147" s="179"/>
      <c r="M147" s="179"/>
      <c r="N147" s="68"/>
      <c r="O147" s="68"/>
    </row>
    <row r="148" spans="1:15" customFormat="1" x14ac:dyDescent="0.2">
      <c r="A148" s="123" t="s">
        <v>495</v>
      </c>
      <c r="B148" s="122">
        <v>42949</v>
      </c>
      <c r="C148" s="122">
        <v>6908</v>
      </c>
      <c r="D148" s="178">
        <v>1.00161104718265</v>
      </c>
      <c r="E148" s="122">
        <v>6897.3394608450199</v>
      </c>
      <c r="F148" s="122">
        <v>5847.4812880009404</v>
      </c>
      <c r="G148" s="122">
        <v>1308.96944286035</v>
      </c>
      <c r="H148" s="122"/>
      <c r="I148" s="122">
        <v>-176.481096058329</v>
      </c>
      <c r="J148" s="122">
        <v>-82.630173957944805</v>
      </c>
      <c r="L148" s="178">
        <v>0.96379310344827596</v>
      </c>
      <c r="M148" s="178">
        <v>0.99299999999999999</v>
      </c>
      <c r="N148" s="140">
        <v>5.7184102074553502</v>
      </c>
      <c r="O148" s="140">
        <v>7.6439498009266797</v>
      </c>
    </row>
    <row r="149" spans="1:15" customFormat="1" x14ac:dyDescent="0.2">
      <c r="A149" s="123" t="s">
        <v>496</v>
      </c>
      <c r="B149" s="122">
        <v>96952</v>
      </c>
      <c r="C149" s="122">
        <v>7463</v>
      </c>
      <c r="D149" s="178">
        <v>1.00161104718265</v>
      </c>
      <c r="E149" s="122">
        <v>7450.9108657592496</v>
      </c>
      <c r="F149" s="122">
        <v>6121.5889722562897</v>
      </c>
      <c r="G149" s="122">
        <v>1345.00784427074</v>
      </c>
      <c r="H149" s="122"/>
      <c r="I149" s="122">
        <v>-38.679528042049199</v>
      </c>
      <c r="J149" s="122">
        <v>22.993577274266801</v>
      </c>
      <c r="L149" s="178">
        <v>0.986206896551724</v>
      </c>
      <c r="M149" s="178">
        <v>1.069</v>
      </c>
      <c r="N149" s="140">
        <v>5.9864675303242798</v>
      </c>
      <c r="O149" s="140">
        <v>7.8544021783975602</v>
      </c>
    </row>
    <row r="150" spans="1:15" customFormat="1" x14ac:dyDescent="0.2">
      <c r="A150" s="123" t="s">
        <v>497</v>
      </c>
      <c r="B150" s="122">
        <v>10514</v>
      </c>
      <c r="C150" s="122">
        <v>7386</v>
      </c>
      <c r="D150" s="178">
        <v>1.00161104718265</v>
      </c>
      <c r="E150" s="122">
        <v>7374.3586512656602</v>
      </c>
      <c r="F150" s="122">
        <v>6214.7894548662598</v>
      </c>
      <c r="G150" s="122">
        <v>1511.4426936171501</v>
      </c>
      <c r="H150" s="122"/>
      <c r="I150" s="122">
        <v>-155.28085482505401</v>
      </c>
      <c r="J150" s="122">
        <v>-196.59264239269899</v>
      </c>
      <c r="L150" s="178">
        <v>0.96724137931034504</v>
      </c>
      <c r="M150" s="178">
        <v>0.91100000000000003</v>
      </c>
      <c r="N150" s="140">
        <v>6.0776108046414299</v>
      </c>
      <c r="O150" s="140">
        <v>8.8263268023587607</v>
      </c>
    </row>
    <row r="151" spans="1:15" customFormat="1" x14ac:dyDescent="0.2">
      <c r="A151" s="123" t="s">
        <v>498</v>
      </c>
      <c r="B151" s="122">
        <v>79144</v>
      </c>
      <c r="C151" s="122">
        <v>8696</v>
      </c>
      <c r="D151" s="178">
        <v>1.00161104718265</v>
      </c>
      <c r="E151" s="122">
        <v>8682.1667610570003</v>
      </c>
      <c r="F151" s="122">
        <v>6517.0434502219896</v>
      </c>
      <c r="G151" s="122">
        <v>1761.0218089530799</v>
      </c>
      <c r="H151" s="122"/>
      <c r="I151" s="122">
        <v>215.723366757229</v>
      </c>
      <c r="J151" s="122">
        <v>188.37813512470299</v>
      </c>
      <c r="L151" s="178">
        <v>1.02758620689655</v>
      </c>
      <c r="M151" s="178">
        <v>1.1879999999999999</v>
      </c>
      <c r="N151" s="140">
        <v>6.37319316688568</v>
      </c>
      <c r="O151" s="140">
        <v>10.2837865157182</v>
      </c>
    </row>
    <row r="152" spans="1:15" customFormat="1" x14ac:dyDescent="0.2">
      <c r="A152" s="123" t="s">
        <v>499</v>
      </c>
      <c r="B152" s="122">
        <v>24195</v>
      </c>
      <c r="C152" s="122">
        <v>6537</v>
      </c>
      <c r="D152" s="178">
        <v>1.00161104718265</v>
      </c>
      <c r="E152" s="122">
        <v>6526.1180055262803</v>
      </c>
      <c r="F152" s="122">
        <v>5523.87059247049</v>
      </c>
      <c r="G152" s="122">
        <v>1346.1596480051501</v>
      </c>
      <c r="H152" s="122"/>
      <c r="I152" s="122">
        <v>-261.28206099142602</v>
      </c>
      <c r="J152" s="122">
        <v>-82.630173957944805</v>
      </c>
      <c r="L152" s="178">
        <v>0.95</v>
      </c>
      <c r="M152" s="178">
        <v>0.99299999999999999</v>
      </c>
      <c r="N152" s="140">
        <v>5.4019425501136604</v>
      </c>
      <c r="O152" s="140">
        <v>7.8611283323000603</v>
      </c>
    </row>
    <row r="153" spans="1:15" customFormat="1" x14ac:dyDescent="0.2">
      <c r="A153" s="123" t="s">
        <v>500</v>
      </c>
      <c r="B153" s="122">
        <v>61030</v>
      </c>
      <c r="C153" s="122">
        <v>7395</v>
      </c>
      <c r="D153" s="178">
        <v>1.00161104718265</v>
      </c>
      <c r="E153" s="122">
        <v>7382.7828147494301</v>
      </c>
      <c r="F153" s="122">
        <v>6005.0712646571501</v>
      </c>
      <c r="G153" s="122">
        <v>1393.3975008600601</v>
      </c>
      <c r="H153" s="122"/>
      <c r="I153" s="122">
        <v>-38.679528042049199</v>
      </c>
      <c r="J153" s="122">
        <v>22.993577274266801</v>
      </c>
      <c r="L153" s="178">
        <v>0.986206896551724</v>
      </c>
      <c r="M153" s="178">
        <v>1.069</v>
      </c>
      <c r="N153" s="140">
        <v>5.8725217106341097</v>
      </c>
      <c r="O153" s="140">
        <v>8.1369818122234996</v>
      </c>
    </row>
    <row r="154" spans="1:15" customFormat="1" ht="14.25" customHeight="1" x14ac:dyDescent="0.2">
      <c r="A154" s="18" t="s">
        <v>501</v>
      </c>
      <c r="B154" s="19"/>
      <c r="C154" s="19"/>
      <c r="D154" s="179"/>
      <c r="E154" s="19"/>
      <c r="F154" s="19"/>
      <c r="G154" s="19"/>
      <c r="H154" s="19"/>
      <c r="I154" s="19"/>
      <c r="J154" s="19"/>
      <c r="L154" s="179"/>
      <c r="M154" s="179"/>
      <c r="N154" s="68"/>
      <c r="O154" s="68"/>
    </row>
    <row r="155" spans="1:15" customFormat="1" x14ac:dyDescent="0.2">
      <c r="A155" s="123" t="s">
        <v>502</v>
      </c>
      <c r="B155" s="122">
        <v>28862</v>
      </c>
      <c r="C155" s="122">
        <v>8652</v>
      </c>
      <c r="D155" s="178">
        <v>1.00161104718265</v>
      </c>
      <c r="E155" s="122">
        <v>8638.3506718697408</v>
      </c>
      <c r="F155" s="122">
        <v>6660.7780382321198</v>
      </c>
      <c r="G155" s="122">
        <v>1573.4711317556901</v>
      </c>
      <c r="H155" s="122"/>
      <c r="I155" s="122">
        <v>215.723366757229</v>
      </c>
      <c r="J155" s="122">
        <v>188.37813512470299</v>
      </c>
      <c r="L155" s="178">
        <v>1.02758620689655</v>
      </c>
      <c r="M155" s="178">
        <v>1.1879999999999999</v>
      </c>
      <c r="N155" s="140">
        <v>6.5137551105259499</v>
      </c>
      <c r="O155" s="140">
        <v>9.1885524218695895</v>
      </c>
    </row>
    <row r="156" spans="1:15" customFormat="1" x14ac:dyDescent="0.2">
      <c r="A156" s="123" t="s">
        <v>503</v>
      </c>
      <c r="B156" s="122">
        <v>39602</v>
      </c>
      <c r="C156" s="122">
        <v>7514</v>
      </c>
      <c r="D156" s="178">
        <v>1.00161104718265</v>
      </c>
      <c r="E156" s="122">
        <v>7502.0281135660398</v>
      </c>
      <c r="F156" s="122">
        <v>6295.2084685814398</v>
      </c>
      <c r="G156" s="122">
        <v>1510.4040734144401</v>
      </c>
      <c r="H156" s="122"/>
      <c r="I156" s="122">
        <v>-176.481096058329</v>
      </c>
      <c r="J156" s="122">
        <v>-127.103332371508</v>
      </c>
      <c r="L156" s="178">
        <v>0.96379310344827596</v>
      </c>
      <c r="M156" s="178">
        <v>0.96099999999999997</v>
      </c>
      <c r="N156" s="140">
        <v>6.1562547346093597</v>
      </c>
      <c r="O156" s="140">
        <v>8.8202616029493495</v>
      </c>
    </row>
    <row r="157" spans="1:15" customFormat="1" x14ac:dyDescent="0.2">
      <c r="A157" s="123" t="s">
        <v>504</v>
      </c>
      <c r="B157" s="122">
        <v>9626</v>
      </c>
      <c r="C157" s="122">
        <v>5139</v>
      </c>
      <c r="D157" s="178">
        <v>1.00161104718265</v>
      </c>
      <c r="E157" s="122">
        <v>5130.4682095609896</v>
      </c>
      <c r="F157" s="122">
        <v>4567.8952155269799</v>
      </c>
      <c r="G157" s="122">
        <v>1179.44950666769</v>
      </c>
      <c r="H157" s="122"/>
      <c r="I157" s="122">
        <v>-420.28387024097901</v>
      </c>
      <c r="J157" s="122">
        <v>-196.59264239269899</v>
      </c>
      <c r="L157" s="178">
        <v>0.92413793103448305</v>
      </c>
      <c r="M157" s="178">
        <v>0.91100000000000003</v>
      </c>
      <c r="N157" s="140">
        <v>4.4670683565343898</v>
      </c>
      <c r="O157" s="140">
        <v>6.88759609391232</v>
      </c>
    </row>
    <row r="158" spans="1:15" customFormat="1" x14ac:dyDescent="0.2">
      <c r="A158" s="123" t="s">
        <v>505</v>
      </c>
      <c r="B158" s="122">
        <v>8799</v>
      </c>
      <c r="C158" s="122">
        <v>8823</v>
      </c>
      <c r="D158" s="178">
        <v>1.00161104718265</v>
      </c>
      <c r="E158" s="122">
        <v>8808.3960362278594</v>
      </c>
      <c r="F158" s="122">
        <v>6763.68232610833</v>
      </c>
      <c r="G158" s="122">
        <v>1640.6122082376</v>
      </c>
      <c r="H158" s="122"/>
      <c r="I158" s="122">
        <v>215.723366757229</v>
      </c>
      <c r="J158" s="122">
        <v>188.37813512470299</v>
      </c>
      <c r="L158" s="178">
        <v>1.02758620689655</v>
      </c>
      <c r="M158" s="178">
        <v>1.1879999999999999</v>
      </c>
      <c r="N158" s="140">
        <v>6.61438799863621</v>
      </c>
      <c r="O158" s="140">
        <v>9.5806341629730607</v>
      </c>
    </row>
    <row r="159" spans="1:15" customFormat="1" x14ac:dyDescent="0.2">
      <c r="A159" s="123" t="s">
        <v>506</v>
      </c>
      <c r="B159" s="122">
        <v>108488</v>
      </c>
      <c r="C159" s="122">
        <v>7746</v>
      </c>
      <c r="D159" s="178">
        <v>1.00161104718265</v>
      </c>
      <c r="E159" s="122">
        <v>7733.5987453841399</v>
      </c>
      <c r="F159" s="122">
        <v>6366.09166963599</v>
      </c>
      <c r="G159" s="122">
        <v>1383.1930265159299</v>
      </c>
      <c r="H159" s="122"/>
      <c r="I159" s="122">
        <v>-38.679528042049199</v>
      </c>
      <c r="J159" s="122">
        <v>22.993577274266801</v>
      </c>
      <c r="L159" s="178">
        <v>0.986206896551724</v>
      </c>
      <c r="M159" s="178">
        <v>1.069</v>
      </c>
      <c r="N159" s="140">
        <v>6.2255733352997602</v>
      </c>
      <c r="O159" s="140">
        <v>8.0773910478578301</v>
      </c>
    </row>
    <row r="160" spans="1:15" customFormat="1" x14ac:dyDescent="0.2">
      <c r="A160" s="123" t="s">
        <v>507</v>
      </c>
      <c r="B160" s="122">
        <v>4799</v>
      </c>
      <c r="C160" s="122">
        <v>6208</v>
      </c>
      <c r="D160" s="178">
        <v>1.00161104718265</v>
      </c>
      <c r="E160" s="122">
        <v>6197.6095456063103</v>
      </c>
      <c r="F160" s="122">
        <v>5518.7732280793198</v>
      </c>
      <c r="G160" s="122">
        <v>1323.83799568882</v>
      </c>
      <c r="H160" s="122"/>
      <c r="I160" s="122">
        <v>-356.68314654115699</v>
      </c>
      <c r="J160" s="122">
        <v>-288.31853162067301</v>
      </c>
      <c r="L160" s="178">
        <v>0.93448275862068997</v>
      </c>
      <c r="M160" s="178">
        <v>0.84499999999999997</v>
      </c>
      <c r="N160" s="140">
        <v>5.3969576995207298</v>
      </c>
      <c r="O160" s="140">
        <v>7.7307772452594303</v>
      </c>
    </row>
    <row r="161" spans="1:15" customFormat="1" x14ac:dyDescent="0.2">
      <c r="A161" s="123" t="s">
        <v>508</v>
      </c>
      <c r="B161" s="122">
        <v>5590</v>
      </c>
      <c r="C161" s="122">
        <v>6977</v>
      </c>
      <c r="D161" s="178">
        <v>1.00161104718265</v>
      </c>
      <c r="E161" s="122">
        <v>6965.5164251164297</v>
      </c>
      <c r="F161" s="122">
        <v>5872.00963083443</v>
      </c>
      <c r="G161" s="122">
        <v>1280.48989592883</v>
      </c>
      <c r="H161" s="122"/>
      <c r="I161" s="122">
        <v>-59.879769275323198</v>
      </c>
      <c r="J161" s="122">
        <v>-127.103332371508</v>
      </c>
      <c r="L161" s="178">
        <v>0.98275862068965503</v>
      </c>
      <c r="M161" s="178">
        <v>0.96099999999999997</v>
      </c>
      <c r="N161" s="140">
        <v>5.7423971377459804</v>
      </c>
      <c r="O161" s="140">
        <v>7.4776386404293396</v>
      </c>
    </row>
    <row r="162" spans="1:15" customFormat="1" x14ac:dyDescent="0.2">
      <c r="A162" s="123" t="s">
        <v>509</v>
      </c>
      <c r="B162" s="122">
        <v>32511</v>
      </c>
      <c r="C162" s="122">
        <v>7423</v>
      </c>
      <c r="D162" s="178">
        <v>1.00161104718265</v>
      </c>
      <c r="E162" s="122">
        <v>7411.3652844062499</v>
      </c>
      <c r="F162" s="122">
        <v>6211.9836867885697</v>
      </c>
      <c r="G162" s="122">
        <v>1458.49286763395</v>
      </c>
      <c r="H162" s="122"/>
      <c r="I162" s="122">
        <v>-176.481096058329</v>
      </c>
      <c r="J162" s="122">
        <v>-82.630173957944805</v>
      </c>
      <c r="L162" s="178">
        <v>0.96379310344827596</v>
      </c>
      <c r="M162" s="178">
        <v>0.99299999999999999</v>
      </c>
      <c r="N162" s="140">
        <v>6.0748669681031</v>
      </c>
      <c r="O162" s="140">
        <v>8.51711728338101</v>
      </c>
    </row>
    <row r="163" spans="1:15" customFormat="1" x14ac:dyDescent="0.2">
      <c r="A163" s="123" t="s">
        <v>510</v>
      </c>
      <c r="B163" s="122">
        <v>6495</v>
      </c>
      <c r="C163" s="122">
        <v>6163</v>
      </c>
      <c r="D163" s="178">
        <v>1.00161104718265</v>
      </c>
      <c r="E163" s="122">
        <v>6152.6047898959196</v>
      </c>
      <c r="F163" s="122">
        <v>5400.1832734372801</v>
      </c>
      <c r="G163" s="122">
        <v>1299.8087190711301</v>
      </c>
      <c r="H163" s="122"/>
      <c r="I163" s="122">
        <v>-420.28387024097901</v>
      </c>
      <c r="J163" s="122">
        <v>-127.103332371508</v>
      </c>
      <c r="L163" s="178">
        <v>0.92413793103448305</v>
      </c>
      <c r="M163" s="178">
        <v>0.96099999999999997</v>
      </c>
      <c r="N163" s="140">
        <v>5.2809853733641301</v>
      </c>
      <c r="O163" s="140">
        <v>7.5904541955350302</v>
      </c>
    </row>
    <row r="164" spans="1:15" customFormat="1" x14ac:dyDescent="0.2">
      <c r="A164" s="123" t="s">
        <v>511</v>
      </c>
      <c r="B164" s="122">
        <v>5644</v>
      </c>
      <c r="C164" s="122">
        <v>6579</v>
      </c>
      <c r="D164" s="178">
        <v>1.00161104718265</v>
      </c>
      <c r="E164" s="122">
        <v>6568.0425443874101</v>
      </c>
      <c r="F164" s="122">
        <v>5236.0570808298298</v>
      </c>
      <c r="G164" s="122">
        <v>1374.4308003603401</v>
      </c>
      <c r="H164" s="122"/>
      <c r="I164" s="122">
        <v>-59.879769275323198</v>
      </c>
      <c r="J164" s="122">
        <v>17.434432472571199</v>
      </c>
      <c r="L164" s="178">
        <v>0.98275862068965503</v>
      </c>
      <c r="M164" s="178">
        <v>1.0649999999999999</v>
      </c>
      <c r="N164" s="140">
        <v>5.1204819277108404</v>
      </c>
      <c r="O164" s="140">
        <v>8.0262225372076603</v>
      </c>
    </row>
    <row r="165" spans="1:15" customFormat="1" x14ac:dyDescent="0.2">
      <c r="A165" s="123" t="s">
        <v>512</v>
      </c>
      <c r="B165" s="122">
        <v>5229</v>
      </c>
      <c r="C165" s="122">
        <v>4878</v>
      </c>
      <c r="D165" s="178">
        <v>1.00161104718265</v>
      </c>
      <c r="E165" s="122">
        <v>4870.61253906211</v>
      </c>
      <c r="F165" s="122">
        <v>4360.9364295986998</v>
      </c>
      <c r="G165" s="122">
        <v>1126.5526220971001</v>
      </c>
      <c r="H165" s="122"/>
      <c r="I165" s="122">
        <v>-420.28387024097901</v>
      </c>
      <c r="J165" s="122">
        <v>-196.59264239269899</v>
      </c>
      <c r="L165" s="178">
        <v>0.92413793103448305</v>
      </c>
      <c r="M165" s="178">
        <v>0.91100000000000003</v>
      </c>
      <c r="N165" s="140">
        <v>4.2646777586536597</v>
      </c>
      <c r="O165" s="140">
        <v>6.5786957353222402</v>
      </c>
    </row>
    <row r="166" spans="1:15" customFormat="1" x14ac:dyDescent="0.2">
      <c r="A166" s="123" t="s">
        <v>513</v>
      </c>
      <c r="B166" s="122">
        <v>548190</v>
      </c>
      <c r="C166" s="122">
        <v>7896</v>
      </c>
      <c r="D166" s="178">
        <v>1.00161104718265</v>
      </c>
      <c r="E166" s="122">
        <v>7883.0970615329197</v>
      </c>
      <c r="F166" s="122">
        <v>6309.9498728878398</v>
      </c>
      <c r="G166" s="122">
        <v>1258.32144510993</v>
      </c>
      <c r="H166" s="122"/>
      <c r="I166" s="122">
        <v>279.32409045706999</v>
      </c>
      <c r="J166" s="122">
        <v>35.501653078081297</v>
      </c>
      <c r="L166" s="178">
        <v>1.0379310344827599</v>
      </c>
      <c r="M166" s="178">
        <v>1.0780000000000001</v>
      </c>
      <c r="N166" s="140">
        <v>6.1706707528411702</v>
      </c>
      <c r="O166" s="140">
        <v>7.3481821996023298</v>
      </c>
    </row>
    <row r="167" spans="1:15" customFormat="1" x14ac:dyDescent="0.2">
      <c r="A167" s="123" t="s">
        <v>514</v>
      </c>
      <c r="B167" s="122">
        <v>13160</v>
      </c>
      <c r="C167" s="122">
        <v>6909</v>
      </c>
      <c r="D167" s="178">
        <v>1.00161104718265</v>
      </c>
      <c r="E167" s="122">
        <v>6897.8398534002399</v>
      </c>
      <c r="F167" s="122">
        <v>5882.1151876563299</v>
      </c>
      <c r="G167" s="122">
        <v>1367.5981629616599</v>
      </c>
      <c r="H167" s="122"/>
      <c r="I167" s="122">
        <v>-155.28085482505401</v>
      </c>
      <c r="J167" s="122">
        <v>-196.59264239269899</v>
      </c>
      <c r="L167" s="178">
        <v>0.96724137931034504</v>
      </c>
      <c r="M167" s="178">
        <v>0.91100000000000003</v>
      </c>
      <c r="N167" s="140">
        <v>5.7522796352583603</v>
      </c>
      <c r="O167" s="140">
        <v>7.9863221884498499</v>
      </c>
    </row>
    <row r="168" spans="1:15" customFormat="1" x14ac:dyDescent="0.2">
      <c r="A168" s="123" t="s">
        <v>515</v>
      </c>
      <c r="B168" s="122">
        <v>9349</v>
      </c>
      <c r="C168" s="122">
        <v>6831</v>
      </c>
      <c r="D168" s="178">
        <v>1.00161104718265</v>
      </c>
      <c r="E168" s="122">
        <v>6820.3030866438603</v>
      </c>
      <c r="F168" s="122">
        <v>5884.5146794529801</v>
      </c>
      <c r="G168" s="122">
        <v>1287.6619044086401</v>
      </c>
      <c r="H168" s="122"/>
      <c r="I168" s="122">
        <v>-155.28085482505401</v>
      </c>
      <c r="J168" s="122">
        <v>-196.59264239269899</v>
      </c>
      <c r="L168" s="178">
        <v>0.96724137931034504</v>
      </c>
      <c r="M168" s="178">
        <v>0.91100000000000003</v>
      </c>
      <c r="N168" s="140">
        <v>5.7546261632260096</v>
      </c>
      <c r="O168" s="140">
        <v>7.5195208043640998</v>
      </c>
    </row>
    <row r="169" spans="1:15" customFormat="1" x14ac:dyDescent="0.2">
      <c r="A169" s="123" t="s">
        <v>516</v>
      </c>
      <c r="B169" s="122">
        <v>8983</v>
      </c>
      <c r="C169" s="122">
        <v>6611</v>
      </c>
      <c r="D169" s="178">
        <v>1.00161104718265</v>
      </c>
      <c r="E169" s="122">
        <v>6599.9633781901402</v>
      </c>
      <c r="F169" s="122">
        <v>5851.0694627724797</v>
      </c>
      <c r="G169" s="122">
        <v>1296.2811180301401</v>
      </c>
      <c r="H169" s="122"/>
      <c r="I169" s="122">
        <v>-420.28387024097901</v>
      </c>
      <c r="J169" s="122">
        <v>-127.103332371508</v>
      </c>
      <c r="L169" s="178">
        <v>0.92413793103448305</v>
      </c>
      <c r="M169" s="178">
        <v>0.96099999999999997</v>
      </c>
      <c r="N169" s="140">
        <v>5.7219191806746101</v>
      </c>
      <c r="O169" s="140">
        <v>7.5698541689858603</v>
      </c>
    </row>
    <row r="170" spans="1:15" customFormat="1" x14ac:dyDescent="0.2">
      <c r="A170" s="123" t="s">
        <v>517</v>
      </c>
      <c r="B170" s="122">
        <v>36651</v>
      </c>
      <c r="C170" s="122">
        <v>10188</v>
      </c>
      <c r="D170" s="178">
        <v>1.00161104718265</v>
      </c>
      <c r="E170" s="122">
        <v>10171.5675900931</v>
      </c>
      <c r="F170" s="122">
        <v>7895.76368330287</v>
      </c>
      <c r="G170" s="122">
        <v>1871.7024049082499</v>
      </c>
      <c r="H170" s="122"/>
      <c r="I170" s="122">
        <v>215.723366757229</v>
      </c>
      <c r="J170" s="122">
        <v>188.37813512470299</v>
      </c>
      <c r="L170" s="178">
        <v>1.02758620689655</v>
      </c>
      <c r="M170" s="178">
        <v>1.1879999999999999</v>
      </c>
      <c r="N170" s="140">
        <v>7.7214809964257496</v>
      </c>
      <c r="O170" s="140">
        <v>10.930124689640101</v>
      </c>
    </row>
    <row r="171" spans="1:15" customFormat="1" x14ac:dyDescent="0.2">
      <c r="A171" s="123" t="s">
        <v>518</v>
      </c>
      <c r="B171" s="122">
        <v>6764</v>
      </c>
      <c r="C171" s="122">
        <v>5183</v>
      </c>
      <c r="D171" s="178">
        <v>1.00161104718265</v>
      </c>
      <c r="E171" s="122">
        <v>5174.5145499681003</v>
      </c>
      <c r="F171" s="122">
        <v>4474.8826090314496</v>
      </c>
      <c r="G171" s="122">
        <v>1202.5459851355699</v>
      </c>
      <c r="H171" s="122"/>
      <c r="I171" s="122">
        <v>-420.28387024097901</v>
      </c>
      <c r="J171" s="122">
        <v>-82.630173957944805</v>
      </c>
      <c r="L171" s="178">
        <v>0.92413793103448305</v>
      </c>
      <c r="M171" s="178">
        <v>0.99299999999999999</v>
      </c>
      <c r="N171" s="140">
        <v>4.3761088113542304</v>
      </c>
      <c r="O171" s="140">
        <v>7.02247191011236</v>
      </c>
    </row>
    <row r="172" spans="1:15" customFormat="1" x14ac:dyDescent="0.2">
      <c r="A172" s="123" t="s">
        <v>519</v>
      </c>
      <c r="B172" s="122">
        <v>42730</v>
      </c>
      <c r="C172" s="122">
        <v>8372</v>
      </c>
      <c r="D172" s="178">
        <v>1.00161104718265</v>
      </c>
      <c r="E172" s="122">
        <v>8358.9782184400392</v>
      </c>
      <c r="F172" s="122">
        <v>6399.1463808787503</v>
      </c>
      <c r="G172" s="122">
        <v>1555.73033567936</v>
      </c>
      <c r="H172" s="122"/>
      <c r="I172" s="122">
        <v>215.723366757229</v>
      </c>
      <c r="J172" s="122">
        <v>188.37813512470299</v>
      </c>
      <c r="L172" s="178">
        <v>1.02758620689655</v>
      </c>
      <c r="M172" s="178">
        <v>1.1879999999999999</v>
      </c>
      <c r="N172" s="140">
        <v>6.2578984320149802</v>
      </c>
      <c r="O172" s="140">
        <v>9.0849520243388699</v>
      </c>
    </row>
    <row r="173" spans="1:15" customFormat="1" x14ac:dyDescent="0.2">
      <c r="A173" s="123" t="s">
        <v>520</v>
      </c>
      <c r="B173" s="122">
        <v>40181</v>
      </c>
      <c r="C173" s="122">
        <v>9569</v>
      </c>
      <c r="D173" s="178">
        <v>1.00161104718265</v>
      </c>
      <c r="E173" s="122">
        <v>9553.7880557917197</v>
      </c>
      <c r="F173" s="122">
        <v>7301.3529337791397</v>
      </c>
      <c r="G173" s="122">
        <v>1848.3336201306499</v>
      </c>
      <c r="H173" s="122"/>
      <c r="I173" s="122">
        <v>215.723366757229</v>
      </c>
      <c r="J173" s="122">
        <v>188.37813512470299</v>
      </c>
      <c r="L173" s="178">
        <v>1.02758620689655</v>
      </c>
      <c r="M173" s="178">
        <v>1.1879999999999999</v>
      </c>
      <c r="N173" s="140">
        <v>7.1401906373659196</v>
      </c>
      <c r="O173" s="140">
        <v>10.793658694407799</v>
      </c>
    </row>
    <row r="174" spans="1:15" customFormat="1" x14ac:dyDescent="0.2">
      <c r="A174" s="123" t="s">
        <v>521</v>
      </c>
      <c r="B174" s="122">
        <v>39009</v>
      </c>
      <c r="C174" s="122">
        <v>6692</v>
      </c>
      <c r="D174" s="178">
        <v>1.00161104718265</v>
      </c>
      <c r="E174" s="122">
        <v>6680.9418544689497</v>
      </c>
      <c r="F174" s="122">
        <v>5567.7949124479701</v>
      </c>
      <c r="G174" s="122">
        <v>1372.2582120372599</v>
      </c>
      <c r="H174" s="122"/>
      <c r="I174" s="122">
        <v>-176.481096058329</v>
      </c>
      <c r="J174" s="122">
        <v>-82.630173957944805</v>
      </c>
      <c r="L174" s="178">
        <v>0.96379310344827596</v>
      </c>
      <c r="M174" s="178">
        <v>0.99299999999999999</v>
      </c>
      <c r="N174" s="140">
        <v>5.4448973313850697</v>
      </c>
      <c r="O174" s="140">
        <v>8.0135353379989205</v>
      </c>
    </row>
    <row r="175" spans="1:15" customFormat="1" x14ac:dyDescent="0.2">
      <c r="A175" s="123" t="s">
        <v>522</v>
      </c>
      <c r="B175" s="122">
        <v>13178</v>
      </c>
      <c r="C175" s="122">
        <v>8121</v>
      </c>
      <c r="D175" s="178">
        <v>1.00161104718265</v>
      </c>
      <c r="E175" s="122">
        <v>8107.9345133481302</v>
      </c>
      <c r="F175" s="122">
        <v>6393.9795536609799</v>
      </c>
      <c r="G175" s="122">
        <v>1309.8534578052199</v>
      </c>
      <c r="H175" s="122"/>
      <c r="I175" s="122">
        <v>215.723366757229</v>
      </c>
      <c r="J175" s="122">
        <v>188.37813512470299</v>
      </c>
      <c r="L175" s="178">
        <v>1.02758620689655</v>
      </c>
      <c r="M175" s="178">
        <v>1.1879999999999999</v>
      </c>
      <c r="N175" s="140">
        <v>6.2528456518439803</v>
      </c>
      <c r="O175" s="140">
        <v>7.64911215662468</v>
      </c>
    </row>
    <row r="176" spans="1:15" customFormat="1" x14ac:dyDescent="0.2">
      <c r="A176" s="123" t="s">
        <v>523</v>
      </c>
      <c r="B176" s="122">
        <v>14464</v>
      </c>
      <c r="C176" s="122">
        <v>5706</v>
      </c>
      <c r="D176" s="178">
        <v>1.00161104718265</v>
      </c>
      <c r="E176" s="122">
        <v>5696.80125752806</v>
      </c>
      <c r="F176" s="122">
        <v>4842.7906254974596</v>
      </c>
      <c r="G176" s="122">
        <v>1167.3475705706501</v>
      </c>
      <c r="H176" s="122"/>
      <c r="I176" s="122">
        <v>-261.28206099142602</v>
      </c>
      <c r="J176" s="122">
        <v>-52.054877548620603</v>
      </c>
      <c r="L176" s="178">
        <v>0.95</v>
      </c>
      <c r="M176" s="178">
        <v>1.0149999999999999</v>
      </c>
      <c r="N176" s="140">
        <v>4.7358960176991198</v>
      </c>
      <c r="O176" s="140">
        <v>6.8169247787610603</v>
      </c>
    </row>
    <row r="177" spans="1:15" customFormat="1" x14ac:dyDescent="0.2">
      <c r="A177" s="123" t="s">
        <v>524</v>
      </c>
      <c r="B177" s="122">
        <v>24043</v>
      </c>
      <c r="C177" s="122">
        <v>6168</v>
      </c>
      <c r="D177" s="178">
        <v>1.00161104718265</v>
      </c>
      <c r="E177" s="122">
        <v>6158.5682667990304</v>
      </c>
      <c r="F177" s="122">
        <v>5265.3291214377005</v>
      </c>
      <c r="G177" s="122">
        <v>1237.1513803107</v>
      </c>
      <c r="H177" s="122"/>
      <c r="I177" s="122">
        <v>-261.28206099142602</v>
      </c>
      <c r="J177" s="122">
        <v>-82.630173957944805</v>
      </c>
      <c r="L177" s="178">
        <v>0.95</v>
      </c>
      <c r="M177" s="178">
        <v>0.99299999999999999</v>
      </c>
      <c r="N177" s="140">
        <v>5.1491078484382102</v>
      </c>
      <c r="O177" s="140">
        <v>7.2245560038264802</v>
      </c>
    </row>
    <row r="178" spans="1:15" customFormat="1" x14ac:dyDescent="0.2">
      <c r="A178" s="123" t="s">
        <v>525</v>
      </c>
      <c r="B178" s="122">
        <v>33906</v>
      </c>
      <c r="C178" s="122">
        <v>6792</v>
      </c>
      <c r="D178" s="178">
        <v>1.00161104718265</v>
      </c>
      <c r="E178" s="122">
        <v>6781.50283959426</v>
      </c>
      <c r="F178" s="122">
        <v>5561.3201087793996</v>
      </c>
      <c r="G178" s="122">
        <v>1479.29400083113</v>
      </c>
      <c r="H178" s="122"/>
      <c r="I178" s="122">
        <v>-176.481096058329</v>
      </c>
      <c r="J178" s="122">
        <v>-82.630173957944805</v>
      </c>
      <c r="L178" s="178">
        <v>0.96379310344827596</v>
      </c>
      <c r="M178" s="178">
        <v>0.99299999999999999</v>
      </c>
      <c r="N178" s="140">
        <v>5.4385654456438397</v>
      </c>
      <c r="O178" s="140">
        <v>8.6385890402878491</v>
      </c>
    </row>
    <row r="179" spans="1:15" customFormat="1" x14ac:dyDescent="0.2">
      <c r="A179" s="123" t="s">
        <v>526</v>
      </c>
      <c r="B179" s="122">
        <v>9169</v>
      </c>
      <c r="C179" s="122">
        <v>5677</v>
      </c>
      <c r="D179" s="178">
        <v>1.00161104718265</v>
      </c>
      <c r="E179" s="122">
        <v>5668.2409918685898</v>
      </c>
      <c r="F179" s="122">
        <v>4974.0073269433096</v>
      </c>
      <c r="G179" s="122">
        <v>1197.14770912421</v>
      </c>
      <c r="H179" s="122"/>
      <c r="I179" s="122">
        <v>-420.28387024097901</v>
      </c>
      <c r="J179" s="122">
        <v>-82.630173957944805</v>
      </c>
      <c r="L179" s="178">
        <v>0.92413793103448305</v>
      </c>
      <c r="M179" s="178">
        <v>0.99299999999999999</v>
      </c>
      <c r="N179" s="140">
        <v>4.8642163812847601</v>
      </c>
      <c r="O179" s="140">
        <v>6.9909477587523199</v>
      </c>
    </row>
    <row r="180" spans="1:15" customFormat="1" x14ac:dyDescent="0.2">
      <c r="A180" s="123" t="s">
        <v>527</v>
      </c>
      <c r="B180" s="122">
        <v>10205</v>
      </c>
      <c r="C180" s="122">
        <v>6589</v>
      </c>
      <c r="D180" s="178">
        <v>1.00161104718265</v>
      </c>
      <c r="E180" s="122">
        <v>6577.9040657322903</v>
      </c>
      <c r="F180" s="122">
        <v>5461.06100357581</v>
      </c>
      <c r="G180" s="122">
        <v>1303.82616380332</v>
      </c>
      <c r="H180" s="122"/>
      <c r="I180" s="122">
        <v>-59.879769275323198</v>
      </c>
      <c r="J180" s="122">
        <v>-127.103332371508</v>
      </c>
      <c r="L180" s="178">
        <v>0.98275862068965503</v>
      </c>
      <c r="M180" s="178">
        <v>0.96099999999999997</v>
      </c>
      <c r="N180" s="140">
        <v>5.3405193532582098</v>
      </c>
      <c r="O180" s="140">
        <v>7.6139147476727098</v>
      </c>
    </row>
    <row r="181" spans="1:15" customFormat="1" x14ac:dyDescent="0.2">
      <c r="A181" s="123" t="s">
        <v>528</v>
      </c>
      <c r="B181" s="122">
        <v>63340</v>
      </c>
      <c r="C181" s="122">
        <v>8716</v>
      </c>
      <c r="D181" s="178">
        <v>1.00161104718265</v>
      </c>
      <c r="E181" s="122">
        <v>8701.5923327495002</v>
      </c>
      <c r="F181" s="122">
        <v>6727.2718216641597</v>
      </c>
      <c r="G181" s="122">
        <v>1570.21900920341</v>
      </c>
      <c r="H181" s="122"/>
      <c r="I181" s="122">
        <v>215.723366757229</v>
      </c>
      <c r="J181" s="122">
        <v>188.37813512470299</v>
      </c>
      <c r="L181" s="178">
        <v>1.02758620689655</v>
      </c>
      <c r="M181" s="178">
        <v>1.1879999999999999</v>
      </c>
      <c r="N181" s="140">
        <v>6.5787811809283196</v>
      </c>
      <c r="O181" s="140">
        <v>9.1695610988317</v>
      </c>
    </row>
    <row r="182" spans="1:15" customFormat="1" x14ac:dyDescent="0.2">
      <c r="A182" s="123" t="s">
        <v>529</v>
      </c>
      <c r="B182" s="122">
        <v>15010</v>
      </c>
      <c r="C182" s="122">
        <v>5401</v>
      </c>
      <c r="D182" s="178">
        <v>1.00161104718265</v>
      </c>
      <c r="E182" s="122">
        <v>5392.3630760193701</v>
      </c>
      <c r="F182" s="122">
        <v>4421.3769137917498</v>
      </c>
      <c r="G182" s="122">
        <v>1157.96926387445</v>
      </c>
      <c r="H182" s="122"/>
      <c r="I182" s="122">
        <v>-59.879769275323198</v>
      </c>
      <c r="J182" s="122">
        <v>-127.103332371508</v>
      </c>
      <c r="L182" s="178">
        <v>0.98275862068965503</v>
      </c>
      <c r="M182" s="178">
        <v>0.96099999999999997</v>
      </c>
      <c r="N182" s="140">
        <v>4.3237841439040601</v>
      </c>
      <c r="O182" s="140">
        <v>6.7621585609593602</v>
      </c>
    </row>
    <row r="183" spans="1:15" customFormat="1" x14ac:dyDescent="0.2">
      <c r="A183" s="123" t="s">
        <v>530</v>
      </c>
      <c r="B183" s="122">
        <v>36977</v>
      </c>
      <c r="C183" s="122">
        <v>9428</v>
      </c>
      <c r="D183" s="178">
        <v>1.00161104718265</v>
      </c>
      <c r="E183" s="122">
        <v>9412.8365264311306</v>
      </c>
      <c r="F183" s="122">
        <v>7380.9189301775104</v>
      </c>
      <c r="G183" s="122">
        <v>1627.81609437169</v>
      </c>
      <c r="H183" s="122"/>
      <c r="I183" s="122">
        <v>215.723366757229</v>
      </c>
      <c r="J183" s="122">
        <v>188.37813512470299</v>
      </c>
      <c r="L183" s="178">
        <v>1.02758620689655</v>
      </c>
      <c r="M183" s="178">
        <v>1.1879999999999999</v>
      </c>
      <c r="N183" s="140">
        <v>7.2180003786137297</v>
      </c>
      <c r="O183" s="140">
        <v>9.5059090786164404</v>
      </c>
    </row>
    <row r="184" spans="1:15" customFormat="1" x14ac:dyDescent="0.2">
      <c r="A184" s="123" t="s">
        <v>531</v>
      </c>
      <c r="B184" s="122">
        <v>18711</v>
      </c>
      <c r="C184" s="122">
        <v>6618</v>
      </c>
      <c r="D184" s="178">
        <v>1.00161104718265</v>
      </c>
      <c r="E184" s="122">
        <v>6607.7107940545802</v>
      </c>
      <c r="F184" s="122">
        <v>5601.70715749587</v>
      </c>
      <c r="G184" s="122">
        <v>1349.91587150807</v>
      </c>
      <c r="H184" s="122"/>
      <c r="I184" s="122">
        <v>-261.28206099142602</v>
      </c>
      <c r="J184" s="122">
        <v>-82.630173957944805</v>
      </c>
      <c r="L184" s="178">
        <v>0.95</v>
      </c>
      <c r="M184" s="178">
        <v>0.99299999999999999</v>
      </c>
      <c r="N184" s="140">
        <v>5.4780610336165898</v>
      </c>
      <c r="O184" s="140">
        <v>7.8830634386189899</v>
      </c>
    </row>
    <row r="185" spans="1:15" customFormat="1" x14ac:dyDescent="0.2">
      <c r="A185" s="123" t="s">
        <v>532</v>
      </c>
      <c r="B185" s="122">
        <v>53555</v>
      </c>
      <c r="C185" s="122">
        <v>7023</v>
      </c>
      <c r="D185" s="178">
        <v>1.00161104718265</v>
      </c>
      <c r="E185" s="122">
        <v>7011.3090590030297</v>
      </c>
      <c r="F185" s="122">
        <v>5861.8120119118803</v>
      </c>
      <c r="G185" s="122">
        <v>1302.9845658752099</v>
      </c>
      <c r="H185" s="122"/>
      <c r="I185" s="122">
        <v>-176.481096058329</v>
      </c>
      <c r="J185" s="122">
        <v>22.993577274266801</v>
      </c>
      <c r="L185" s="178">
        <v>0.96379310344827596</v>
      </c>
      <c r="M185" s="178">
        <v>1.069</v>
      </c>
      <c r="N185" s="140">
        <v>5.7324246102138003</v>
      </c>
      <c r="O185" s="140">
        <v>7.6090000933619599</v>
      </c>
    </row>
    <row r="186" spans="1:15" customFormat="1" x14ac:dyDescent="0.2">
      <c r="A186" s="123" t="s">
        <v>533</v>
      </c>
      <c r="B186" s="122">
        <v>9006</v>
      </c>
      <c r="C186" s="122">
        <v>4410</v>
      </c>
      <c r="D186" s="178">
        <v>1.00161104718265</v>
      </c>
      <c r="E186" s="122">
        <v>4403.3299670663</v>
      </c>
      <c r="F186" s="122">
        <v>3644.7405991965902</v>
      </c>
      <c r="G186" s="122">
        <v>965.92510024338503</v>
      </c>
      <c r="H186" s="122"/>
      <c r="I186" s="122">
        <v>-155.28085482505401</v>
      </c>
      <c r="J186" s="122">
        <v>-52.054877548620603</v>
      </c>
      <c r="L186" s="178">
        <v>0.96724137931034504</v>
      </c>
      <c r="M186" s="178">
        <v>1.0149999999999999</v>
      </c>
      <c r="N186" s="140">
        <v>3.5642904730179898</v>
      </c>
      <c r="O186" s="140">
        <v>5.6406839884521398</v>
      </c>
    </row>
    <row r="187" spans="1:15" customFormat="1" x14ac:dyDescent="0.2">
      <c r="A187" s="123" t="s">
        <v>534</v>
      </c>
      <c r="B187" s="122">
        <v>25508</v>
      </c>
      <c r="C187" s="122">
        <v>7953</v>
      </c>
      <c r="D187" s="178">
        <v>1.00161104718265</v>
      </c>
      <c r="E187" s="122">
        <v>7940.0620333111301</v>
      </c>
      <c r="F187" s="122">
        <v>6478.2616216139104</v>
      </c>
      <c r="G187" s="122">
        <v>1648.7835133440401</v>
      </c>
      <c r="H187" s="122"/>
      <c r="I187" s="122">
        <v>-59.879769275323198</v>
      </c>
      <c r="J187" s="122">
        <v>-127.103332371508</v>
      </c>
      <c r="L187" s="178">
        <v>0.98275862068965503</v>
      </c>
      <c r="M187" s="178">
        <v>0.96099999999999997</v>
      </c>
      <c r="N187" s="140">
        <v>6.3352673671005197</v>
      </c>
      <c r="O187" s="140">
        <v>9.6283518896032607</v>
      </c>
    </row>
    <row r="188" spans="1:15" customFormat="1" x14ac:dyDescent="0.2">
      <c r="A188" s="123" t="s">
        <v>535</v>
      </c>
      <c r="B188" s="122">
        <v>12854</v>
      </c>
      <c r="C188" s="122">
        <v>7265</v>
      </c>
      <c r="D188" s="178">
        <v>1.00161104718265</v>
      </c>
      <c r="E188" s="122">
        <v>7252.90871243936</v>
      </c>
      <c r="F188" s="122">
        <v>6467.6392014811699</v>
      </c>
      <c r="G188" s="122">
        <v>1257.6082587477899</v>
      </c>
      <c r="H188" s="122"/>
      <c r="I188" s="122">
        <v>-420.28387024097901</v>
      </c>
      <c r="J188" s="122">
        <v>-52.054877548620603</v>
      </c>
      <c r="L188" s="178">
        <v>0.92413793103448305</v>
      </c>
      <c r="M188" s="178">
        <v>1.0149999999999999</v>
      </c>
      <c r="N188" s="140">
        <v>6.3248794149681</v>
      </c>
      <c r="O188" s="140">
        <v>7.3440174264820302</v>
      </c>
    </row>
    <row r="189" spans="1:15" customFormat="1" x14ac:dyDescent="0.2">
      <c r="A189" s="123" t="s">
        <v>536</v>
      </c>
      <c r="B189" s="122">
        <v>10506</v>
      </c>
      <c r="C189" s="122">
        <v>6652</v>
      </c>
      <c r="D189" s="178">
        <v>1.00161104718265</v>
      </c>
      <c r="E189" s="122">
        <v>6641.4559552297696</v>
      </c>
      <c r="F189" s="122">
        <v>5596.5963243995802</v>
      </c>
      <c r="G189" s="122">
        <v>1282.77065961319</v>
      </c>
      <c r="H189" s="122"/>
      <c r="I189" s="122">
        <v>-155.28085482505401</v>
      </c>
      <c r="J189" s="122">
        <v>-82.630173957944805</v>
      </c>
      <c r="L189" s="178">
        <v>0.96724137931034504</v>
      </c>
      <c r="M189" s="178">
        <v>0.99299999999999999</v>
      </c>
      <c r="N189" s="140">
        <v>5.4730630116124104</v>
      </c>
      <c r="O189" s="140">
        <v>7.4909575480677697</v>
      </c>
    </row>
    <row r="190" spans="1:15" customFormat="1" x14ac:dyDescent="0.2">
      <c r="A190" s="123" t="s">
        <v>537</v>
      </c>
      <c r="B190" s="122">
        <v>12455</v>
      </c>
      <c r="C190" s="122">
        <v>5832</v>
      </c>
      <c r="D190" s="178">
        <v>1.00161104718265</v>
      </c>
      <c r="E190" s="122">
        <v>5822.14670437107</v>
      </c>
      <c r="F190" s="122">
        <v>5131.3285204250096</v>
      </c>
      <c r="G190" s="122">
        <v>1163.15693173566</v>
      </c>
      <c r="H190" s="122"/>
      <c r="I190" s="122">
        <v>-420.28387024097901</v>
      </c>
      <c r="J190" s="122">
        <v>-52.054877548620603</v>
      </c>
      <c r="L190" s="178">
        <v>0.92413793103448305</v>
      </c>
      <c r="M190" s="178">
        <v>1.0149999999999999</v>
      </c>
      <c r="N190" s="140">
        <v>5.0180650341228397</v>
      </c>
      <c r="O190" s="140">
        <v>6.7924528301886804</v>
      </c>
    </row>
    <row r="191" spans="1:15" customFormat="1" x14ac:dyDescent="0.2">
      <c r="A191" s="123" t="s">
        <v>538</v>
      </c>
      <c r="B191" s="122">
        <v>10980</v>
      </c>
      <c r="C191" s="122">
        <v>6759</v>
      </c>
      <c r="D191" s="178">
        <v>1.00161104718265</v>
      </c>
      <c r="E191" s="122">
        <v>6747.6530478935001</v>
      </c>
      <c r="F191" s="122">
        <v>5671.6377855931696</v>
      </c>
      <c r="G191" s="122">
        <v>1358.3994494968999</v>
      </c>
      <c r="H191" s="122"/>
      <c r="I191" s="122">
        <v>-155.28085482505401</v>
      </c>
      <c r="J191" s="122">
        <v>-127.103332371508</v>
      </c>
      <c r="L191" s="178">
        <v>0.96724137931034504</v>
      </c>
      <c r="M191" s="178">
        <v>0.96099999999999997</v>
      </c>
      <c r="N191" s="140">
        <v>5.5464480874316902</v>
      </c>
      <c r="O191" s="140">
        <v>7.9326047358834204</v>
      </c>
    </row>
    <row r="192" spans="1:15" customFormat="1" x14ac:dyDescent="0.2">
      <c r="A192" s="123" t="s">
        <v>539</v>
      </c>
      <c r="B192" s="122">
        <v>12669</v>
      </c>
      <c r="C192" s="122">
        <v>6446</v>
      </c>
      <c r="D192" s="178">
        <v>1.00161104718265</v>
      </c>
      <c r="E192" s="122">
        <v>6435.4754189230798</v>
      </c>
      <c r="F192" s="122">
        <v>5690.3675035358601</v>
      </c>
      <c r="G192" s="122">
        <v>1202.98261877135</v>
      </c>
      <c r="H192" s="122"/>
      <c r="I192" s="122">
        <v>-261.28206099142602</v>
      </c>
      <c r="J192" s="122">
        <v>-196.59264239269899</v>
      </c>
      <c r="L192" s="178">
        <v>0.95</v>
      </c>
      <c r="M192" s="178">
        <v>0.91100000000000003</v>
      </c>
      <c r="N192" s="140">
        <v>5.5647643855079298</v>
      </c>
      <c r="O192" s="140">
        <v>7.0250217065277498</v>
      </c>
    </row>
    <row r="193" spans="1:15" customFormat="1" x14ac:dyDescent="0.2">
      <c r="A193" s="123" t="s">
        <v>540</v>
      </c>
      <c r="B193" s="122">
        <v>15315</v>
      </c>
      <c r="C193" s="122">
        <v>6597</v>
      </c>
      <c r="D193" s="178">
        <v>1.00161104718265</v>
      </c>
      <c r="E193" s="122">
        <v>6585.8967013408701</v>
      </c>
      <c r="F193" s="122">
        <v>5194.6480757044101</v>
      </c>
      <c r="G193" s="122">
        <v>1302.6285912507401</v>
      </c>
      <c r="H193" s="122"/>
      <c r="I193" s="122">
        <v>215.723366757229</v>
      </c>
      <c r="J193" s="122">
        <v>-127.103332371508</v>
      </c>
      <c r="L193" s="178">
        <v>1.02758620689655</v>
      </c>
      <c r="M193" s="178">
        <v>0.96099999999999997</v>
      </c>
      <c r="N193" s="140">
        <v>5.0799869409076104</v>
      </c>
      <c r="O193" s="140">
        <v>7.6069213189683298</v>
      </c>
    </row>
    <row r="194" spans="1:15" customFormat="1" x14ac:dyDescent="0.2">
      <c r="A194" s="123" t="s">
        <v>541</v>
      </c>
      <c r="B194" s="122">
        <v>11619</v>
      </c>
      <c r="C194" s="122">
        <v>6665</v>
      </c>
      <c r="D194" s="178">
        <v>1.00161104718265</v>
      </c>
      <c r="E194" s="122">
        <v>6653.9738255912898</v>
      </c>
      <c r="F194" s="122">
        <v>5694.1520997077296</v>
      </c>
      <c r="G194" s="122">
        <v>1311.6952231013199</v>
      </c>
      <c r="H194" s="122"/>
      <c r="I194" s="122">
        <v>-155.28085482505401</v>
      </c>
      <c r="J194" s="122">
        <v>-196.59264239269899</v>
      </c>
      <c r="L194" s="178">
        <v>0.96724137931034504</v>
      </c>
      <c r="M194" s="178">
        <v>0.91100000000000003</v>
      </c>
      <c r="N194" s="140">
        <v>5.56846544453051</v>
      </c>
      <c r="O194" s="140">
        <v>7.6598674584731903</v>
      </c>
    </row>
    <row r="195" spans="1:15" customFormat="1" x14ac:dyDescent="0.2">
      <c r="A195" s="123" t="s">
        <v>542</v>
      </c>
      <c r="B195" s="122">
        <v>57092</v>
      </c>
      <c r="C195" s="122">
        <v>7634</v>
      </c>
      <c r="D195" s="178">
        <v>1.00161104718265</v>
      </c>
      <c r="E195" s="122">
        <v>7622.0993109929504</v>
      </c>
      <c r="F195" s="122">
        <v>6200.7659791549104</v>
      </c>
      <c r="G195" s="122">
        <v>1437.0192826058201</v>
      </c>
      <c r="H195" s="122"/>
      <c r="I195" s="122">
        <v>-38.679528042049199</v>
      </c>
      <c r="J195" s="122">
        <v>22.993577274266801</v>
      </c>
      <c r="L195" s="178">
        <v>0.986206896551724</v>
      </c>
      <c r="M195" s="178">
        <v>1.069</v>
      </c>
      <c r="N195" s="140">
        <v>6.0638968682127103</v>
      </c>
      <c r="O195" s="140">
        <v>8.3917186295803301</v>
      </c>
    </row>
    <row r="196" spans="1:15" customFormat="1" x14ac:dyDescent="0.2">
      <c r="A196" s="123" t="s">
        <v>543</v>
      </c>
      <c r="B196" s="122">
        <v>9293</v>
      </c>
      <c r="C196" s="122">
        <v>5962</v>
      </c>
      <c r="D196" s="178">
        <v>1.00161104718265</v>
      </c>
      <c r="E196" s="122">
        <v>5952.7784927222201</v>
      </c>
      <c r="F196" s="122">
        <v>5314.7731009016697</v>
      </c>
      <c r="G196" s="122">
        <v>1254.8819044542199</v>
      </c>
      <c r="H196" s="122"/>
      <c r="I196" s="122">
        <v>-420.28387024097901</v>
      </c>
      <c r="J196" s="122">
        <v>-196.59264239269899</v>
      </c>
      <c r="L196" s="178">
        <v>0.92413793103448305</v>
      </c>
      <c r="M196" s="178">
        <v>0.91100000000000003</v>
      </c>
      <c r="N196" s="140">
        <v>5.19746045410524</v>
      </c>
      <c r="O196" s="140">
        <v>7.3280964166576998</v>
      </c>
    </row>
    <row r="197" spans="1:15" customFormat="1" x14ac:dyDescent="0.2">
      <c r="A197" s="123" t="s">
        <v>544</v>
      </c>
      <c r="B197" s="122">
        <v>54180</v>
      </c>
      <c r="C197" s="122">
        <v>7610</v>
      </c>
      <c r="D197" s="178">
        <v>1.00161104718265</v>
      </c>
      <c r="E197" s="122">
        <v>7597.51452358184</v>
      </c>
      <c r="F197" s="122">
        <v>6375.4989598097</v>
      </c>
      <c r="G197" s="122">
        <v>1375.5030825561901</v>
      </c>
      <c r="H197" s="122"/>
      <c r="I197" s="122">
        <v>-176.481096058329</v>
      </c>
      <c r="J197" s="122">
        <v>22.993577274266801</v>
      </c>
      <c r="L197" s="178">
        <v>0.96379310344827596</v>
      </c>
      <c r="M197" s="178">
        <v>1.069</v>
      </c>
      <c r="N197" s="140">
        <v>6.2347729789590298</v>
      </c>
      <c r="O197" s="140">
        <v>8.0324843115540805</v>
      </c>
    </row>
    <row r="198" spans="1:15" customFormat="1" x14ac:dyDescent="0.2">
      <c r="A198" s="123" t="s">
        <v>545</v>
      </c>
      <c r="B198" s="122">
        <v>23494</v>
      </c>
      <c r="C198" s="122">
        <v>6756</v>
      </c>
      <c r="D198" s="178">
        <v>1.00161104718265</v>
      </c>
      <c r="E198" s="122">
        <v>6745.6178978192302</v>
      </c>
      <c r="F198" s="122">
        <v>5614.69643457853</v>
      </c>
      <c r="G198" s="122">
        <v>1368.8324920237001</v>
      </c>
      <c r="H198" s="122"/>
      <c r="I198" s="122">
        <v>-155.28085482505401</v>
      </c>
      <c r="J198" s="122">
        <v>-82.630173957944805</v>
      </c>
      <c r="L198" s="178">
        <v>0.96724137931034504</v>
      </c>
      <c r="M198" s="178">
        <v>0.99299999999999999</v>
      </c>
      <c r="N198" s="140">
        <v>5.4907635992168196</v>
      </c>
      <c r="O198" s="140">
        <v>7.99353026304588</v>
      </c>
    </row>
    <row r="199" spans="1:15" customFormat="1" x14ac:dyDescent="0.2">
      <c r="A199" s="123" t="s">
        <v>546</v>
      </c>
      <c r="B199" s="122">
        <v>15662</v>
      </c>
      <c r="C199" s="122">
        <v>6560</v>
      </c>
      <c r="D199" s="178">
        <v>1.00161104718265</v>
      </c>
      <c r="E199" s="122">
        <v>6549.0130076039104</v>
      </c>
      <c r="F199" s="122">
        <v>5582.2904555963596</v>
      </c>
      <c r="G199" s="122">
        <v>1318.5960492253</v>
      </c>
      <c r="H199" s="122"/>
      <c r="I199" s="122">
        <v>-155.28085482505401</v>
      </c>
      <c r="J199" s="122">
        <v>-196.59264239269899</v>
      </c>
      <c r="L199" s="178">
        <v>0.96724137931034504</v>
      </c>
      <c r="M199" s="178">
        <v>0.91100000000000003</v>
      </c>
      <c r="N199" s="140">
        <v>5.4590729153364803</v>
      </c>
      <c r="O199" s="140">
        <v>7.7001660068956701</v>
      </c>
    </row>
    <row r="200" spans="1:15" customFormat="1" x14ac:dyDescent="0.2">
      <c r="A200" s="123" t="s">
        <v>547</v>
      </c>
      <c r="B200" s="122">
        <v>11165</v>
      </c>
      <c r="C200" s="122">
        <v>7337</v>
      </c>
      <c r="D200" s="178">
        <v>1.00161104718265</v>
      </c>
      <c r="E200" s="122">
        <v>7324.9068199390103</v>
      </c>
      <c r="F200" s="122">
        <v>6118.0253162883801</v>
      </c>
      <c r="G200" s="122">
        <v>1489.2656908471999</v>
      </c>
      <c r="H200" s="122"/>
      <c r="I200" s="122">
        <v>-155.28085482505401</v>
      </c>
      <c r="J200" s="122">
        <v>-127.103332371508</v>
      </c>
      <c r="L200" s="178">
        <v>0.96724137931034504</v>
      </c>
      <c r="M200" s="178">
        <v>0.96099999999999997</v>
      </c>
      <c r="N200" s="140">
        <v>5.9829825347066699</v>
      </c>
      <c r="O200" s="140">
        <v>8.6968204209583497</v>
      </c>
    </row>
    <row r="201" spans="1:15" customFormat="1" x14ac:dyDescent="0.2">
      <c r="A201" s="123" t="s">
        <v>548</v>
      </c>
      <c r="B201" s="122">
        <v>38381</v>
      </c>
      <c r="C201" s="122">
        <v>7376</v>
      </c>
      <c r="D201" s="178">
        <v>1.00161104718265</v>
      </c>
      <c r="E201" s="122">
        <v>7364.1409049137601</v>
      </c>
      <c r="F201" s="122">
        <v>6117.1500345886698</v>
      </c>
      <c r="G201" s="122">
        <v>1433.97397197192</v>
      </c>
      <c r="H201" s="122"/>
      <c r="I201" s="122">
        <v>-59.879769275323198</v>
      </c>
      <c r="J201" s="122">
        <v>-127.103332371508</v>
      </c>
      <c r="L201" s="178">
        <v>0.98275862068965503</v>
      </c>
      <c r="M201" s="178">
        <v>0.96099999999999997</v>
      </c>
      <c r="N201" s="140">
        <v>5.9821265730439501</v>
      </c>
      <c r="O201" s="140">
        <v>8.3739350199317393</v>
      </c>
    </row>
    <row r="202" spans="1:15" customFormat="1" x14ac:dyDescent="0.2">
      <c r="A202" s="123" t="s">
        <v>549</v>
      </c>
      <c r="B202" s="122">
        <v>12601</v>
      </c>
      <c r="C202" s="122">
        <v>6034</v>
      </c>
      <c r="D202" s="178">
        <v>1.00161104718265</v>
      </c>
      <c r="E202" s="122">
        <v>6024.4881028453101</v>
      </c>
      <c r="F202" s="122">
        <v>5055.6449878885296</v>
      </c>
      <c r="G202" s="122">
        <v>1312.7553499061401</v>
      </c>
      <c r="H202" s="122"/>
      <c r="I202" s="122">
        <v>-261.28206099142602</v>
      </c>
      <c r="J202" s="122">
        <v>-82.630173957944805</v>
      </c>
      <c r="L202" s="178">
        <v>0.95</v>
      </c>
      <c r="M202" s="178">
        <v>0.99299999999999999</v>
      </c>
      <c r="N202" s="140">
        <v>4.9440520593603701</v>
      </c>
      <c r="O202" s="140">
        <v>7.6660582493452898</v>
      </c>
    </row>
    <row r="203" spans="1:15" customFormat="1" x14ac:dyDescent="0.2">
      <c r="A203" s="123" t="s">
        <v>550</v>
      </c>
      <c r="B203" s="122">
        <v>12682</v>
      </c>
      <c r="C203" s="122">
        <v>7341</v>
      </c>
      <c r="D203" s="178">
        <v>1.00161104718265</v>
      </c>
      <c r="E203" s="122">
        <v>7329.6182311562197</v>
      </c>
      <c r="F203" s="122">
        <v>5386.1971815454799</v>
      </c>
      <c r="G203" s="122">
        <v>1539.31954772882</v>
      </c>
      <c r="H203" s="122"/>
      <c r="I203" s="122">
        <v>215.723366757229</v>
      </c>
      <c r="J203" s="122">
        <v>188.37813512470299</v>
      </c>
      <c r="L203" s="178">
        <v>1.02758620689655</v>
      </c>
      <c r="M203" s="178">
        <v>1.1879999999999999</v>
      </c>
      <c r="N203" s="140">
        <v>5.2673079955842903</v>
      </c>
      <c r="O203" s="140">
        <v>8.9891184355779892</v>
      </c>
    </row>
    <row r="204" spans="1:15" customFormat="1" ht="14.25" customHeight="1" x14ac:dyDescent="0.2">
      <c r="A204" s="18" t="s">
        <v>551</v>
      </c>
      <c r="B204" s="19"/>
      <c r="C204" s="19"/>
      <c r="D204" s="179"/>
      <c r="E204" s="19"/>
      <c r="F204" s="19"/>
      <c r="G204" s="19"/>
      <c r="H204" s="19"/>
      <c r="I204" s="19"/>
      <c r="J204" s="19"/>
      <c r="L204" s="179"/>
      <c r="M204" s="179"/>
      <c r="N204" s="68"/>
      <c r="O204" s="68"/>
    </row>
    <row r="205" spans="1:15" customFormat="1" x14ac:dyDescent="0.2">
      <c r="A205" s="123" t="s">
        <v>552</v>
      </c>
      <c r="B205" s="122">
        <v>25841</v>
      </c>
      <c r="C205" s="122">
        <v>6218</v>
      </c>
      <c r="D205" s="178">
        <v>1.00161104718265</v>
      </c>
      <c r="E205" s="122">
        <v>6208.09916089124</v>
      </c>
      <c r="F205" s="122">
        <v>5385.7023018302398</v>
      </c>
      <c r="G205" s="122">
        <v>1195.4705975120301</v>
      </c>
      <c r="H205" s="122"/>
      <c r="I205" s="122">
        <v>-176.481096058329</v>
      </c>
      <c r="J205" s="122">
        <v>-196.59264239269899</v>
      </c>
      <c r="L205" s="178">
        <v>0.96379310344827596</v>
      </c>
      <c r="M205" s="178">
        <v>0.91100000000000003</v>
      </c>
      <c r="N205" s="140">
        <v>5.2668240393173598</v>
      </c>
      <c r="O205" s="140">
        <v>6.9811539801091298</v>
      </c>
    </row>
    <row r="206" spans="1:15" customFormat="1" x14ac:dyDescent="0.2">
      <c r="A206" s="123" t="s">
        <v>553</v>
      </c>
      <c r="B206" s="122">
        <v>8505</v>
      </c>
      <c r="C206" s="122">
        <v>6432</v>
      </c>
      <c r="D206" s="178">
        <v>1.00161104718265</v>
      </c>
      <c r="E206" s="122">
        <v>6421.9984349119504</v>
      </c>
      <c r="F206" s="122">
        <v>5879.3332293015201</v>
      </c>
      <c r="G206" s="122">
        <v>1145.64385623987</v>
      </c>
      <c r="H206" s="122"/>
      <c r="I206" s="122">
        <v>-420.28387024097901</v>
      </c>
      <c r="J206" s="122">
        <v>-182.694780388461</v>
      </c>
      <c r="L206" s="178">
        <v>0.92413793103448305</v>
      </c>
      <c r="M206" s="178">
        <v>0.92100000000000004</v>
      </c>
      <c r="N206" s="140">
        <v>5.7495590828924197</v>
      </c>
      <c r="O206" s="140">
        <v>6.6901822457378</v>
      </c>
    </row>
    <row r="207" spans="1:15" customFormat="1" x14ac:dyDescent="0.2">
      <c r="A207" s="123" t="s">
        <v>554</v>
      </c>
      <c r="B207" s="122">
        <v>10625</v>
      </c>
      <c r="C207" s="122">
        <v>5239</v>
      </c>
      <c r="D207" s="178">
        <v>1.00161104718265</v>
      </c>
      <c r="E207" s="122">
        <v>5230.71238326818</v>
      </c>
      <c r="F207" s="122">
        <v>4648.4881342756998</v>
      </c>
      <c r="G207" s="122">
        <v>1199.10076162616</v>
      </c>
      <c r="H207" s="122"/>
      <c r="I207" s="122">
        <v>-420.28387024097901</v>
      </c>
      <c r="J207" s="122">
        <v>-196.59264239269899</v>
      </c>
      <c r="L207" s="178">
        <v>0.92413793103448305</v>
      </c>
      <c r="M207" s="178">
        <v>0.91100000000000003</v>
      </c>
      <c r="N207" s="140">
        <v>4.54588235294118</v>
      </c>
      <c r="O207" s="140">
        <v>7.0023529411764702</v>
      </c>
    </row>
    <row r="208" spans="1:15" customFormat="1" x14ac:dyDescent="0.2">
      <c r="A208" s="123" t="s">
        <v>555</v>
      </c>
      <c r="B208" s="122">
        <v>11379</v>
      </c>
      <c r="C208" s="122">
        <v>7383</v>
      </c>
      <c r="D208" s="178">
        <v>1.00161104718265</v>
      </c>
      <c r="E208" s="122">
        <v>7370.8266116619798</v>
      </c>
      <c r="F208" s="122">
        <v>5958.0338415137203</v>
      </c>
      <c r="G208" s="122">
        <v>1455.23810695102</v>
      </c>
      <c r="H208" s="122"/>
      <c r="I208" s="122">
        <v>-59.879769275323198</v>
      </c>
      <c r="J208" s="122">
        <v>17.434432472571199</v>
      </c>
      <c r="L208" s="178">
        <v>0.98275862068965503</v>
      </c>
      <c r="M208" s="178">
        <v>1.0649999999999999</v>
      </c>
      <c r="N208" s="140">
        <v>5.8265225415238602</v>
      </c>
      <c r="O208" s="140">
        <v>8.4981105545302693</v>
      </c>
    </row>
    <row r="209" spans="1:15" customFormat="1" x14ac:dyDescent="0.2">
      <c r="A209" s="123" t="s">
        <v>556</v>
      </c>
      <c r="B209" s="122">
        <v>8945</v>
      </c>
      <c r="C209" s="122">
        <v>6012</v>
      </c>
      <c r="D209" s="178">
        <v>1.00161104718265</v>
      </c>
      <c r="E209" s="122">
        <v>6002.4804361431297</v>
      </c>
      <c r="F209" s="122">
        <v>5109.9977971490398</v>
      </c>
      <c r="G209" s="122">
        <v>1244.3561362118301</v>
      </c>
      <c r="H209" s="122"/>
      <c r="I209" s="122">
        <v>-155.28085482505401</v>
      </c>
      <c r="J209" s="122">
        <v>-196.59264239269899</v>
      </c>
      <c r="L209" s="178">
        <v>0.96724137931034504</v>
      </c>
      <c r="M209" s="178">
        <v>0.91100000000000003</v>
      </c>
      <c r="N209" s="140">
        <v>4.9972051425377302</v>
      </c>
      <c r="O209" s="140">
        <v>7.2666294019005004</v>
      </c>
    </row>
    <row r="210" spans="1:15" customFormat="1" x14ac:dyDescent="0.2">
      <c r="A210" s="123" t="s">
        <v>557</v>
      </c>
      <c r="B210" s="122">
        <v>11824</v>
      </c>
      <c r="C210" s="122">
        <v>4528</v>
      </c>
      <c r="D210" s="178">
        <v>1.00161104718265</v>
      </c>
      <c r="E210" s="122">
        <v>4520.9537498504096</v>
      </c>
      <c r="F210" s="122">
        <v>4004.1478460401399</v>
      </c>
      <c r="G210" s="122">
        <v>974.68060719438995</v>
      </c>
      <c r="H210" s="122"/>
      <c r="I210" s="122">
        <v>-261.28206099142602</v>
      </c>
      <c r="J210" s="122">
        <v>-196.59264239269899</v>
      </c>
      <c r="L210" s="178">
        <v>0.95</v>
      </c>
      <c r="M210" s="178">
        <v>0.91100000000000003</v>
      </c>
      <c r="N210" s="140">
        <v>3.9157645466847102</v>
      </c>
      <c r="O210" s="140">
        <v>5.6918132611637304</v>
      </c>
    </row>
    <row r="211" spans="1:15" customFormat="1" x14ac:dyDescent="0.2">
      <c r="A211" s="123" t="s">
        <v>558</v>
      </c>
      <c r="B211" s="122">
        <v>15420</v>
      </c>
      <c r="C211" s="122">
        <v>9138</v>
      </c>
      <c r="D211" s="178">
        <v>1.00161104718265</v>
      </c>
      <c r="E211" s="122">
        <v>9123.6146030856507</v>
      </c>
      <c r="F211" s="122">
        <v>7480.2869937531304</v>
      </c>
      <c r="G211" s="122">
        <v>1685.7729461352701</v>
      </c>
      <c r="H211" s="122"/>
      <c r="I211" s="122">
        <v>-59.879769275323198</v>
      </c>
      <c r="J211" s="122">
        <v>17.434432472571199</v>
      </c>
      <c r="L211" s="178">
        <v>0.98275862068965503</v>
      </c>
      <c r="M211" s="178">
        <v>1.0649999999999999</v>
      </c>
      <c r="N211" s="140">
        <v>7.3151750972762697</v>
      </c>
      <c r="O211" s="140">
        <v>9.8443579766537006</v>
      </c>
    </row>
    <row r="212" spans="1:15" customFormat="1" x14ac:dyDescent="0.2">
      <c r="A212" s="123" t="s">
        <v>559</v>
      </c>
      <c r="B212" s="122">
        <v>89245</v>
      </c>
      <c r="C212" s="122">
        <v>6860</v>
      </c>
      <c r="D212" s="178">
        <v>1.00161104718265</v>
      </c>
      <c r="E212" s="122">
        <v>6848.9416713242899</v>
      </c>
      <c r="F212" s="122">
        <v>5632.7634728637504</v>
      </c>
      <c r="G212" s="122">
        <v>1231.86414922833</v>
      </c>
      <c r="H212" s="122"/>
      <c r="I212" s="122">
        <v>-38.679528042049199</v>
      </c>
      <c r="J212" s="122">
        <v>22.993577274266801</v>
      </c>
      <c r="L212" s="178">
        <v>0.986206896551724</v>
      </c>
      <c r="M212" s="178">
        <v>1.069</v>
      </c>
      <c r="N212" s="140">
        <v>5.5084318449212804</v>
      </c>
      <c r="O212" s="140">
        <v>7.1936803182251099</v>
      </c>
    </row>
    <row r="213" spans="1:15" customFormat="1" x14ac:dyDescent="0.2">
      <c r="A213" s="123" t="s">
        <v>560</v>
      </c>
      <c r="B213" s="122">
        <v>11802</v>
      </c>
      <c r="C213" s="122">
        <v>7587</v>
      </c>
      <c r="D213" s="178">
        <v>1.00161104718265</v>
      </c>
      <c r="E213" s="122">
        <v>7574.6181787064797</v>
      </c>
      <c r="F213" s="122">
        <v>6177.70910187562</v>
      </c>
      <c r="G213" s="122">
        <v>1439.35441363361</v>
      </c>
      <c r="H213" s="122"/>
      <c r="I213" s="122">
        <v>-59.879769275323198</v>
      </c>
      <c r="J213" s="122">
        <v>17.434432472571199</v>
      </c>
      <c r="L213" s="178">
        <v>0.98275862068965503</v>
      </c>
      <c r="M213" s="178">
        <v>1.0649999999999999</v>
      </c>
      <c r="N213" s="140">
        <v>6.0413489239112002</v>
      </c>
      <c r="O213" s="140">
        <v>8.4053550245721098</v>
      </c>
    </row>
    <row r="214" spans="1:15" customFormat="1" x14ac:dyDescent="0.2">
      <c r="A214" s="123" t="s">
        <v>561</v>
      </c>
      <c r="B214" s="122">
        <v>24270</v>
      </c>
      <c r="C214" s="122">
        <v>6176</v>
      </c>
      <c r="D214" s="178">
        <v>1.00161104718265</v>
      </c>
      <c r="E214" s="122">
        <v>6165.7678113370202</v>
      </c>
      <c r="F214" s="122">
        <v>5304.5614947087797</v>
      </c>
      <c r="G214" s="122">
        <v>1205.1185515776101</v>
      </c>
      <c r="H214" s="122"/>
      <c r="I214" s="122">
        <v>-261.28206099142602</v>
      </c>
      <c r="J214" s="122">
        <v>-82.630173957944805</v>
      </c>
      <c r="L214" s="178">
        <v>0.95</v>
      </c>
      <c r="M214" s="178">
        <v>0.99299999999999999</v>
      </c>
      <c r="N214" s="140">
        <v>5.1874742480428502</v>
      </c>
      <c r="O214" s="140">
        <v>7.0374948496085699</v>
      </c>
    </row>
    <row r="215" spans="1:15" customFormat="1" x14ac:dyDescent="0.2">
      <c r="A215" s="123" t="s">
        <v>562</v>
      </c>
      <c r="B215" s="122">
        <v>3663</v>
      </c>
      <c r="C215" s="122">
        <v>4971</v>
      </c>
      <c r="D215" s="178">
        <v>1.00161104718265</v>
      </c>
      <c r="E215" s="122">
        <v>4962.6178467376903</v>
      </c>
      <c r="F215" s="122">
        <v>4410.7627986062398</v>
      </c>
      <c r="G215" s="122">
        <v>1168.7315607651201</v>
      </c>
      <c r="H215" s="122"/>
      <c r="I215" s="122">
        <v>-420.28387024097901</v>
      </c>
      <c r="J215" s="122">
        <v>-196.59264239269899</v>
      </c>
      <c r="L215" s="178">
        <v>0.92413793103448305</v>
      </c>
      <c r="M215" s="178">
        <v>0.91100000000000003</v>
      </c>
      <c r="N215" s="140">
        <v>4.3134043134043099</v>
      </c>
      <c r="O215" s="140">
        <v>6.8250068250068301</v>
      </c>
    </row>
    <row r="216" spans="1:15" customFormat="1" x14ac:dyDescent="0.2">
      <c r="A216" s="123" t="s">
        <v>563</v>
      </c>
      <c r="B216" s="122">
        <v>4032</v>
      </c>
      <c r="C216" s="122">
        <v>5606</v>
      </c>
      <c r="D216" s="178">
        <v>1.00161104718265</v>
      </c>
      <c r="E216" s="122">
        <v>5597.1017708360896</v>
      </c>
      <c r="F216" s="122">
        <v>4539.6883782614796</v>
      </c>
      <c r="G216" s="122">
        <v>1244.39649422144</v>
      </c>
      <c r="H216" s="122"/>
      <c r="I216" s="122">
        <v>-59.879769275323198</v>
      </c>
      <c r="J216" s="122">
        <v>-127.103332371508</v>
      </c>
      <c r="L216" s="178">
        <v>0.98275862068965503</v>
      </c>
      <c r="M216" s="178">
        <v>0.96099999999999997</v>
      </c>
      <c r="N216" s="140">
        <v>4.4394841269841301</v>
      </c>
      <c r="O216" s="140">
        <v>7.26686507936508</v>
      </c>
    </row>
    <row r="217" spans="1:15" customFormat="1" x14ac:dyDescent="0.2">
      <c r="A217" s="123" t="s">
        <v>564</v>
      </c>
      <c r="B217" s="122">
        <v>13208</v>
      </c>
      <c r="C217" s="122">
        <v>5712</v>
      </c>
      <c r="D217" s="178">
        <v>1.00161104718265</v>
      </c>
      <c r="E217" s="122">
        <v>5702.4301566860304</v>
      </c>
      <c r="F217" s="122">
        <v>4954.9177349499496</v>
      </c>
      <c r="G217" s="122">
        <v>1191.4892631159701</v>
      </c>
      <c r="H217" s="122"/>
      <c r="I217" s="122">
        <v>-261.28206099142602</v>
      </c>
      <c r="J217" s="122">
        <v>-182.694780388461</v>
      </c>
      <c r="L217" s="178">
        <v>0.95</v>
      </c>
      <c r="M217" s="178">
        <v>0.92100000000000004</v>
      </c>
      <c r="N217" s="140">
        <v>4.8455481526347697</v>
      </c>
      <c r="O217" s="140">
        <v>6.9579043004239898</v>
      </c>
    </row>
    <row r="218" spans="1:15" customFormat="1" x14ac:dyDescent="0.2">
      <c r="A218" s="123" t="s">
        <v>565</v>
      </c>
      <c r="B218" s="122">
        <v>15366</v>
      </c>
      <c r="C218" s="122">
        <v>5529</v>
      </c>
      <c r="D218" s="178">
        <v>1.00161104718265</v>
      </c>
      <c r="E218" s="122">
        <v>5520.35808326188</v>
      </c>
      <c r="F218" s="122">
        <v>4631.7162481778296</v>
      </c>
      <c r="G218" s="122">
        <v>1232.55407003342</v>
      </c>
      <c r="H218" s="122"/>
      <c r="I218" s="122">
        <v>-261.28206099142602</v>
      </c>
      <c r="J218" s="122">
        <v>-82.630173957944805</v>
      </c>
      <c r="L218" s="178">
        <v>0.95</v>
      </c>
      <c r="M218" s="178">
        <v>0.99299999999999999</v>
      </c>
      <c r="N218" s="140">
        <v>4.5294806716126503</v>
      </c>
      <c r="O218" s="140">
        <v>7.1977092281660804</v>
      </c>
    </row>
    <row r="219" spans="1:15" customFormat="1" x14ac:dyDescent="0.2">
      <c r="A219" s="123" t="s">
        <v>566</v>
      </c>
      <c r="B219" s="122">
        <v>11910</v>
      </c>
      <c r="C219" s="122">
        <v>5097</v>
      </c>
      <c r="D219" s="178">
        <v>1.00161104718265</v>
      </c>
      <c r="E219" s="122">
        <v>5089.2907879814202</v>
      </c>
      <c r="F219" s="122">
        <v>4747.9583929077498</v>
      </c>
      <c r="G219" s="122">
        <v>986.33407323549602</v>
      </c>
      <c r="H219" s="122"/>
      <c r="I219" s="122">
        <v>-356.68314654115699</v>
      </c>
      <c r="J219" s="122">
        <v>-288.31853162067301</v>
      </c>
      <c r="L219" s="178">
        <v>0.93448275862068997</v>
      </c>
      <c r="M219" s="178">
        <v>0.84499999999999997</v>
      </c>
      <c r="N219" s="140">
        <v>4.6431570109151998</v>
      </c>
      <c r="O219" s="140">
        <v>5.7598656591099902</v>
      </c>
    </row>
    <row r="220" spans="1:15" customFormat="1" x14ac:dyDescent="0.2">
      <c r="A220" s="123" t="s">
        <v>567</v>
      </c>
      <c r="B220" s="122">
        <v>9869</v>
      </c>
      <c r="C220" s="122">
        <v>5590</v>
      </c>
      <c r="D220" s="178">
        <v>1.00161104718265</v>
      </c>
      <c r="E220" s="122">
        <v>5581.4732154777103</v>
      </c>
      <c r="F220" s="122">
        <v>4932.0484976587404</v>
      </c>
      <c r="G220" s="122">
        <v>1294.42639598081</v>
      </c>
      <c r="H220" s="122"/>
      <c r="I220" s="122">
        <v>-356.68314654115699</v>
      </c>
      <c r="J220" s="122">
        <v>-288.31853162067301</v>
      </c>
      <c r="L220" s="178">
        <v>0.93448275862068997</v>
      </c>
      <c r="M220" s="178">
        <v>0.84499999999999997</v>
      </c>
      <c r="N220" s="140">
        <v>4.8231837065558798</v>
      </c>
      <c r="O220" s="140">
        <v>7.5590232039720302</v>
      </c>
    </row>
    <row r="221" spans="1:15" customFormat="1" ht="14.25" customHeight="1" x14ac:dyDescent="0.2">
      <c r="A221" s="18" t="s">
        <v>568</v>
      </c>
      <c r="B221" s="19"/>
      <c r="C221" s="19"/>
      <c r="D221" s="179"/>
      <c r="E221" s="19"/>
      <c r="F221" s="19"/>
      <c r="G221" s="19"/>
      <c r="H221" s="19"/>
      <c r="I221" s="19"/>
      <c r="J221" s="19"/>
      <c r="L221" s="179"/>
      <c r="M221" s="179"/>
      <c r="N221" s="68"/>
      <c r="O221" s="68"/>
    </row>
    <row r="222" spans="1:15" customFormat="1" x14ac:dyDescent="0.2">
      <c r="A222" s="123" t="s">
        <v>569</v>
      </c>
      <c r="B222" s="122">
        <v>11151</v>
      </c>
      <c r="C222" s="122">
        <v>5562</v>
      </c>
      <c r="D222" s="178">
        <v>1.00161104718265</v>
      </c>
      <c r="E222" s="122">
        <v>5552.9594921396101</v>
      </c>
      <c r="F222" s="122">
        <v>4924.4077323514402</v>
      </c>
      <c r="G222" s="122">
        <v>1245.4282724218499</v>
      </c>
      <c r="H222" s="122"/>
      <c r="I222" s="122">
        <v>-420.28387024097901</v>
      </c>
      <c r="J222" s="122">
        <v>-196.59264239269899</v>
      </c>
      <c r="L222" s="178">
        <v>0.92413793103448305</v>
      </c>
      <c r="M222" s="178">
        <v>0.91100000000000003</v>
      </c>
      <c r="N222" s="140">
        <v>4.8157115953726102</v>
      </c>
      <c r="O222" s="140">
        <v>7.27289032373778</v>
      </c>
    </row>
    <row r="223" spans="1:15" customFormat="1" x14ac:dyDescent="0.2">
      <c r="A223" s="123" t="s">
        <v>570</v>
      </c>
      <c r="B223" s="122">
        <v>9543</v>
      </c>
      <c r="C223" s="122">
        <v>5203</v>
      </c>
      <c r="D223" s="178">
        <v>1.00161104718265</v>
      </c>
      <c r="E223" s="122">
        <v>5194.4199046491203</v>
      </c>
      <c r="F223" s="122">
        <v>4586.1935570735204</v>
      </c>
      <c r="G223" s="122">
        <v>1155.6135501880799</v>
      </c>
      <c r="H223" s="122"/>
      <c r="I223" s="122">
        <v>-420.28387024097901</v>
      </c>
      <c r="J223" s="122">
        <v>-127.103332371508</v>
      </c>
      <c r="L223" s="178">
        <v>0.92413793103448305</v>
      </c>
      <c r="M223" s="178">
        <v>0.96099999999999997</v>
      </c>
      <c r="N223" s="140">
        <v>4.4849627999580797</v>
      </c>
      <c r="O223" s="140">
        <v>6.7484019700303897</v>
      </c>
    </row>
    <row r="224" spans="1:15" customFormat="1" x14ac:dyDescent="0.2">
      <c r="A224" s="123" t="s">
        <v>571</v>
      </c>
      <c r="B224" s="122">
        <v>15509</v>
      </c>
      <c r="C224" s="122">
        <v>6545</v>
      </c>
      <c r="D224" s="178">
        <v>1.00161104718265</v>
      </c>
      <c r="E224" s="122">
        <v>6534.5521456203396</v>
      </c>
      <c r="F224" s="122">
        <v>5564.8336355177598</v>
      </c>
      <c r="G224" s="122">
        <v>1358.10390346551</v>
      </c>
      <c r="H224" s="122"/>
      <c r="I224" s="122">
        <v>-261.28206099142602</v>
      </c>
      <c r="J224" s="122">
        <v>-127.103332371508</v>
      </c>
      <c r="L224" s="178">
        <v>0.95</v>
      </c>
      <c r="M224" s="178">
        <v>0.96099999999999997</v>
      </c>
      <c r="N224" s="140">
        <v>5.4420014185311798</v>
      </c>
      <c r="O224" s="140">
        <v>7.9308788445418799</v>
      </c>
    </row>
    <row r="225" spans="1:15" customFormat="1" x14ac:dyDescent="0.2">
      <c r="A225" s="123" t="s">
        <v>572</v>
      </c>
      <c r="B225" s="122">
        <v>7032</v>
      </c>
      <c r="C225" s="122">
        <v>5267</v>
      </c>
      <c r="D225" s="178">
        <v>1.00161104718265</v>
      </c>
      <c r="E225" s="122">
        <v>5258.1580564324804</v>
      </c>
      <c r="F225" s="122">
        <v>4711.5052873477798</v>
      </c>
      <c r="G225" s="122">
        <v>1049.5668132836299</v>
      </c>
      <c r="H225" s="122"/>
      <c r="I225" s="122">
        <v>-420.28387024097901</v>
      </c>
      <c r="J225" s="122">
        <v>-82.630173957944805</v>
      </c>
      <c r="L225" s="178">
        <v>0.92413793103448305</v>
      </c>
      <c r="M225" s="178">
        <v>0.99299999999999999</v>
      </c>
      <c r="N225" s="140">
        <v>4.6075085324232097</v>
      </c>
      <c r="O225" s="140">
        <v>6.1291240045506301</v>
      </c>
    </row>
    <row r="226" spans="1:15" customFormat="1" x14ac:dyDescent="0.2">
      <c r="A226" s="123" t="s">
        <v>573</v>
      </c>
      <c r="B226" s="122">
        <v>30283</v>
      </c>
      <c r="C226" s="122">
        <v>6065</v>
      </c>
      <c r="D226" s="178">
        <v>1.00161104718265</v>
      </c>
      <c r="E226" s="122">
        <v>6055.60263093703</v>
      </c>
      <c r="F226" s="122">
        <v>5132.6095310122801</v>
      </c>
      <c r="G226" s="122">
        <v>1296.06683837578</v>
      </c>
      <c r="H226" s="122"/>
      <c r="I226" s="122">
        <v>-176.481096058329</v>
      </c>
      <c r="J226" s="122">
        <v>-196.59264239269899</v>
      </c>
      <c r="L226" s="178">
        <v>0.96379310344827596</v>
      </c>
      <c r="M226" s="178">
        <v>0.91100000000000003</v>
      </c>
      <c r="N226" s="140">
        <v>5.0193177690453403</v>
      </c>
      <c r="O226" s="140">
        <v>7.5686028464815198</v>
      </c>
    </row>
    <row r="227" spans="1:15" customFormat="1" x14ac:dyDescent="0.2">
      <c r="A227" s="123" t="s">
        <v>574</v>
      </c>
      <c r="B227" s="122">
        <v>21154</v>
      </c>
      <c r="C227" s="122">
        <v>8501</v>
      </c>
      <c r="D227" s="178">
        <v>1.00161104718265</v>
      </c>
      <c r="E227" s="122">
        <v>8487.1517818361499</v>
      </c>
      <c r="F227" s="122">
        <v>6980.2058100719796</v>
      </c>
      <c r="G227" s="122">
        <v>1549.3913085669201</v>
      </c>
      <c r="H227" s="122"/>
      <c r="I227" s="122">
        <v>-59.879769275323198</v>
      </c>
      <c r="J227" s="122">
        <v>17.434432472571199</v>
      </c>
      <c r="L227" s="178">
        <v>0.98275862068965503</v>
      </c>
      <c r="M227" s="178">
        <v>1.0649999999999999</v>
      </c>
      <c r="N227" s="140">
        <v>6.82613217358419</v>
      </c>
      <c r="O227" s="140">
        <v>9.0479341968421991</v>
      </c>
    </row>
    <row r="228" spans="1:15" customFormat="1" x14ac:dyDescent="0.2">
      <c r="A228" s="123" t="s">
        <v>575</v>
      </c>
      <c r="B228" s="122">
        <v>5656</v>
      </c>
      <c r="C228" s="122">
        <v>4953</v>
      </c>
      <c r="D228" s="178">
        <v>1.00161104718265</v>
      </c>
      <c r="E228" s="122">
        <v>4944.6044696632898</v>
      </c>
      <c r="F228" s="122">
        <v>4194.4219630775897</v>
      </c>
      <c r="G228" s="122">
        <v>1102.05600380345</v>
      </c>
      <c r="H228" s="122"/>
      <c r="I228" s="122">
        <v>-155.28085482505401</v>
      </c>
      <c r="J228" s="122">
        <v>-196.59264239269899</v>
      </c>
      <c r="L228" s="178">
        <v>0.96724137931034504</v>
      </c>
      <c r="M228" s="178">
        <v>0.91100000000000003</v>
      </c>
      <c r="N228" s="140">
        <v>4.1018387553041</v>
      </c>
      <c r="O228" s="140">
        <v>6.4356435643564396</v>
      </c>
    </row>
    <row r="229" spans="1:15" customFormat="1" x14ac:dyDescent="0.2">
      <c r="A229" s="123" t="s">
        <v>576</v>
      </c>
      <c r="B229" s="122">
        <v>7492</v>
      </c>
      <c r="C229" s="122">
        <v>8965</v>
      </c>
      <c r="D229" s="178">
        <v>1.00161104718265</v>
      </c>
      <c r="E229" s="122">
        <v>8950.3646485871195</v>
      </c>
      <c r="F229" s="122">
        <v>7452.2670390077601</v>
      </c>
      <c r="G229" s="122">
        <v>1540.5429463821099</v>
      </c>
      <c r="H229" s="122"/>
      <c r="I229" s="122">
        <v>-59.879769275323198</v>
      </c>
      <c r="J229" s="122">
        <v>17.434432472571199</v>
      </c>
      <c r="L229" s="178">
        <v>0.98275862068965503</v>
      </c>
      <c r="M229" s="178">
        <v>1.0649999999999999</v>
      </c>
      <c r="N229" s="140">
        <v>7.2877736252002103</v>
      </c>
      <c r="O229" s="140">
        <v>8.9962626801921992</v>
      </c>
    </row>
    <row r="230" spans="1:15" customFormat="1" x14ac:dyDescent="0.2">
      <c r="A230" s="123" t="s">
        <v>577</v>
      </c>
      <c r="B230" s="122">
        <v>23562</v>
      </c>
      <c r="C230" s="122">
        <v>6543</v>
      </c>
      <c r="D230" s="178">
        <v>1.00161104718265</v>
      </c>
      <c r="E230" s="122">
        <v>6532.0172656495697</v>
      </c>
      <c r="F230" s="122">
        <v>5676.6109031312499</v>
      </c>
      <c r="G230" s="122">
        <v>1313.2810659024401</v>
      </c>
      <c r="H230" s="122"/>
      <c r="I230" s="122">
        <v>-261.28206099142602</v>
      </c>
      <c r="J230" s="122">
        <v>-196.59264239269899</v>
      </c>
      <c r="L230" s="178">
        <v>0.95</v>
      </c>
      <c r="M230" s="178">
        <v>0.91100000000000003</v>
      </c>
      <c r="N230" s="140">
        <v>5.5513114336643703</v>
      </c>
      <c r="O230" s="140">
        <v>7.6691282573635497</v>
      </c>
    </row>
    <row r="231" spans="1:15" customFormat="1" x14ac:dyDescent="0.2">
      <c r="A231" s="123" t="s">
        <v>578</v>
      </c>
      <c r="B231" s="122">
        <v>4928</v>
      </c>
      <c r="C231" s="122">
        <v>4531</v>
      </c>
      <c r="D231" s="178">
        <v>1.00161104718265</v>
      </c>
      <c r="E231" s="122">
        <v>4523.7104203026101</v>
      </c>
      <c r="F231" s="122">
        <v>4108.5447892645798</v>
      </c>
      <c r="G231" s="122">
        <v>1032.0421436717099</v>
      </c>
      <c r="H231" s="122"/>
      <c r="I231" s="122">
        <v>-420.28387024097901</v>
      </c>
      <c r="J231" s="122">
        <v>-196.59264239269899</v>
      </c>
      <c r="L231" s="178">
        <v>0.92413793103448305</v>
      </c>
      <c r="M231" s="178">
        <v>0.91100000000000003</v>
      </c>
      <c r="N231" s="140">
        <v>4.0178571428571397</v>
      </c>
      <c r="O231" s="140">
        <v>6.02678571428571</v>
      </c>
    </row>
    <row r="232" spans="1:15" customFormat="1" x14ac:dyDescent="0.2">
      <c r="A232" s="123" t="s">
        <v>579</v>
      </c>
      <c r="B232" s="122">
        <v>10502</v>
      </c>
      <c r="C232" s="122">
        <v>6156</v>
      </c>
      <c r="D232" s="178">
        <v>1.00161104718265</v>
      </c>
      <c r="E232" s="122">
        <v>6146.47692676104</v>
      </c>
      <c r="F232" s="122">
        <v>5384.5157550496397</v>
      </c>
      <c r="G232" s="122">
        <v>1309.3483743238801</v>
      </c>
      <c r="H232" s="122"/>
      <c r="I232" s="122">
        <v>-420.28387024097901</v>
      </c>
      <c r="J232" s="122">
        <v>-127.103332371508</v>
      </c>
      <c r="L232" s="178">
        <v>0.92413793103448305</v>
      </c>
      <c r="M232" s="178">
        <v>0.96099999999999997</v>
      </c>
      <c r="N232" s="140">
        <v>5.2656636831079799</v>
      </c>
      <c r="O232" s="140">
        <v>7.64616263568844</v>
      </c>
    </row>
    <row r="233" spans="1:15" customFormat="1" x14ac:dyDescent="0.2">
      <c r="A233" s="123" t="s">
        <v>568</v>
      </c>
      <c r="B233" s="122">
        <v>144200</v>
      </c>
      <c r="C233" s="122">
        <v>7967</v>
      </c>
      <c r="D233" s="178">
        <v>1.00161104718265</v>
      </c>
      <c r="E233" s="122">
        <v>7954.3911937147996</v>
      </c>
      <c r="F233" s="122">
        <v>6577.21733254437</v>
      </c>
      <c r="G233" s="122">
        <v>1392.8598119382</v>
      </c>
      <c r="H233" s="122"/>
      <c r="I233" s="122">
        <v>-38.679528042049199</v>
      </c>
      <c r="J233" s="122">
        <v>22.993577274266801</v>
      </c>
      <c r="L233" s="178">
        <v>0.986206896551724</v>
      </c>
      <c r="M233" s="178">
        <v>1.069</v>
      </c>
      <c r="N233" s="140">
        <v>6.4320388349514603</v>
      </c>
      <c r="O233" s="140">
        <v>8.1338418862690691</v>
      </c>
    </row>
    <row r="234" spans="1:15" customFormat="1" ht="14.25" customHeight="1" x14ac:dyDescent="0.2">
      <c r="A234" s="18" t="s">
        <v>580</v>
      </c>
      <c r="B234" s="19"/>
      <c r="C234" s="19"/>
      <c r="D234" s="179"/>
      <c r="E234" s="19"/>
      <c r="F234" s="19"/>
      <c r="G234" s="19"/>
      <c r="H234" s="19"/>
      <c r="I234" s="19"/>
      <c r="J234" s="19"/>
      <c r="L234" s="179"/>
      <c r="M234" s="179"/>
      <c r="N234" s="68"/>
      <c r="O234" s="68"/>
    </row>
    <row r="235" spans="1:15" customFormat="1" x14ac:dyDescent="0.2">
      <c r="A235" s="123" t="s">
        <v>581</v>
      </c>
      <c r="B235" s="122">
        <v>13858</v>
      </c>
      <c r="C235" s="122">
        <v>6230</v>
      </c>
      <c r="D235" s="178">
        <v>1.00161104718265</v>
      </c>
      <c r="E235" s="122">
        <v>6219.7226655610602</v>
      </c>
      <c r="F235" s="122">
        <v>5453.0240874561096</v>
      </c>
      <c r="G235" s="122">
        <v>1224.57328148907</v>
      </c>
      <c r="H235" s="122"/>
      <c r="I235" s="122">
        <v>-261.28206099142602</v>
      </c>
      <c r="J235" s="122">
        <v>-196.59264239269899</v>
      </c>
      <c r="L235" s="178">
        <v>0.95</v>
      </c>
      <c r="M235" s="178">
        <v>0.91100000000000003</v>
      </c>
      <c r="N235" s="140">
        <v>5.3326598354740904</v>
      </c>
      <c r="O235" s="140">
        <v>7.1511040554192498</v>
      </c>
    </row>
    <row r="236" spans="1:15" customFormat="1" x14ac:dyDescent="0.2">
      <c r="A236" s="123" t="s">
        <v>582</v>
      </c>
      <c r="B236" s="122">
        <v>13286</v>
      </c>
      <c r="C236" s="122">
        <v>7289</v>
      </c>
      <c r="D236" s="178">
        <v>1.00161104718265</v>
      </c>
      <c r="E236" s="122">
        <v>7276.9618690194602</v>
      </c>
      <c r="F236" s="122">
        <v>6234.2513135310801</v>
      </c>
      <c r="G236" s="122">
        <v>1394.58405270613</v>
      </c>
      <c r="H236" s="122"/>
      <c r="I236" s="122">
        <v>-155.28085482505401</v>
      </c>
      <c r="J236" s="122">
        <v>-196.59264239269899</v>
      </c>
      <c r="L236" s="178">
        <v>0.96724137931034504</v>
      </c>
      <c r="M236" s="178">
        <v>0.91100000000000003</v>
      </c>
      <c r="N236" s="140">
        <v>6.0966430829444498</v>
      </c>
      <c r="O236" s="140">
        <v>8.1439108836369094</v>
      </c>
    </row>
    <row r="237" spans="1:15" customFormat="1" x14ac:dyDescent="0.2">
      <c r="A237" s="123" t="s">
        <v>583</v>
      </c>
      <c r="B237" s="122">
        <v>15645</v>
      </c>
      <c r="C237" s="122">
        <v>7197</v>
      </c>
      <c r="D237" s="178">
        <v>1.00161104718265</v>
      </c>
      <c r="E237" s="122">
        <v>7185.7423125991199</v>
      </c>
      <c r="F237" s="122">
        <v>6222.3568709995598</v>
      </c>
      <c r="G237" s="122">
        <v>1351.7708349625</v>
      </c>
      <c r="H237" s="122"/>
      <c r="I237" s="122">
        <v>-261.28206099142602</v>
      </c>
      <c r="J237" s="122">
        <v>-127.103332371508</v>
      </c>
      <c r="L237" s="178">
        <v>0.95</v>
      </c>
      <c r="M237" s="178">
        <v>0.96099999999999997</v>
      </c>
      <c r="N237" s="140">
        <v>6.0850111856823297</v>
      </c>
      <c r="O237" s="140">
        <v>7.8938958133588999</v>
      </c>
    </row>
    <row r="238" spans="1:15" customFormat="1" x14ac:dyDescent="0.2">
      <c r="A238" s="123" t="s">
        <v>584</v>
      </c>
      <c r="B238" s="122">
        <v>8343</v>
      </c>
      <c r="C238" s="122">
        <v>6676</v>
      </c>
      <c r="D238" s="178">
        <v>1.00161104718265</v>
      </c>
      <c r="E238" s="122">
        <v>6664.8755553891697</v>
      </c>
      <c r="F238" s="122">
        <v>5478.7163245233396</v>
      </c>
      <c r="G238" s="122">
        <v>1373.14233251266</v>
      </c>
      <c r="H238" s="122"/>
      <c r="I238" s="122">
        <v>-59.879769275323198</v>
      </c>
      <c r="J238" s="122">
        <v>-127.103332371508</v>
      </c>
      <c r="L238" s="178">
        <v>0.98275862068965503</v>
      </c>
      <c r="M238" s="178">
        <v>0.96099999999999997</v>
      </c>
      <c r="N238" s="140">
        <v>5.3577849694354596</v>
      </c>
      <c r="O238" s="140">
        <v>8.0186983099604507</v>
      </c>
    </row>
    <row r="239" spans="1:15" customFormat="1" x14ac:dyDescent="0.2">
      <c r="A239" s="123" t="s">
        <v>585</v>
      </c>
      <c r="B239" s="122">
        <v>25557</v>
      </c>
      <c r="C239" s="122">
        <v>6522</v>
      </c>
      <c r="D239" s="178">
        <v>1.00161104718265</v>
      </c>
      <c r="E239" s="122">
        <v>6511.7541605021997</v>
      </c>
      <c r="F239" s="122">
        <v>5641.6062841723096</v>
      </c>
      <c r="G239" s="122">
        <v>1328.0225797140199</v>
      </c>
      <c r="H239" s="122"/>
      <c r="I239" s="122">
        <v>-261.28206099142602</v>
      </c>
      <c r="J239" s="122">
        <v>-196.59264239269899</v>
      </c>
      <c r="L239" s="178">
        <v>0.95</v>
      </c>
      <c r="M239" s="178">
        <v>0.91100000000000003</v>
      </c>
      <c r="N239" s="140">
        <v>5.5170794694212901</v>
      </c>
      <c r="O239" s="140">
        <v>7.7552138357397196</v>
      </c>
    </row>
    <row r="240" spans="1:15" customFormat="1" x14ac:dyDescent="0.2">
      <c r="A240" s="123" t="s">
        <v>586</v>
      </c>
      <c r="B240" s="122">
        <v>5803</v>
      </c>
      <c r="C240" s="122">
        <v>6425</v>
      </c>
      <c r="D240" s="178">
        <v>1.00161104718265</v>
      </c>
      <c r="E240" s="122">
        <v>6415.1382164420102</v>
      </c>
      <c r="F240" s="122">
        <v>5374.5338618445603</v>
      </c>
      <c r="G240" s="122">
        <v>1227.58745624427</v>
      </c>
      <c r="H240" s="122"/>
      <c r="I240" s="122">
        <v>-59.879769275323198</v>
      </c>
      <c r="J240" s="122">
        <v>-127.103332371508</v>
      </c>
      <c r="L240" s="178">
        <v>0.98275862068965503</v>
      </c>
      <c r="M240" s="178">
        <v>0.96099999999999997</v>
      </c>
      <c r="N240" s="140">
        <v>5.2559021195933102</v>
      </c>
      <c r="O240" s="140">
        <v>7.1687058418059602</v>
      </c>
    </row>
    <row r="241" spans="1:15" customFormat="1" x14ac:dyDescent="0.2">
      <c r="A241" s="123" t="s">
        <v>587</v>
      </c>
      <c r="B241" s="122">
        <v>22109</v>
      </c>
      <c r="C241" s="122">
        <v>6930</v>
      </c>
      <c r="D241" s="178">
        <v>1.00161104718265</v>
      </c>
      <c r="E241" s="122">
        <v>6919.0662897418597</v>
      </c>
      <c r="F241" s="122">
        <v>5971.04957929997</v>
      </c>
      <c r="G241" s="122">
        <v>1291.92894539126</v>
      </c>
      <c r="H241" s="122"/>
      <c r="I241" s="122">
        <v>-261.28206099142602</v>
      </c>
      <c r="J241" s="122">
        <v>-82.630173957944805</v>
      </c>
      <c r="L241" s="178">
        <v>0.95</v>
      </c>
      <c r="M241" s="178">
        <v>0.99299999999999999</v>
      </c>
      <c r="N241" s="140">
        <v>5.8392509837622697</v>
      </c>
      <c r="O241" s="140">
        <v>7.5444389162784402</v>
      </c>
    </row>
    <row r="242" spans="1:15" customFormat="1" x14ac:dyDescent="0.2">
      <c r="A242" s="123" t="s">
        <v>588</v>
      </c>
      <c r="B242" s="122">
        <v>4472</v>
      </c>
      <c r="C242" s="122">
        <v>5855</v>
      </c>
      <c r="D242" s="178">
        <v>1.00161104718265</v>
      </c>
      <c r="E242" s="122">
        <v>5845.5870964678998</v>
      </c>
      <c r="F242" s="122">
        <v>5190.6004135491303</v>
      </c>
      <c r="G242" s="122">
        <v>1202.3738855312599</v>
      </c>
      <c r="H242" s="122"/>
      <c r="I242" s="122">
        <v>-420.28387024097901</v>
      </c>
      <c r="J242" s="122">
        <v>-127.103332371508</v>
      </c>
      <c r="L242" s="178">
        <v>0.92413793103448305</v>
      </c>
      <c r="M242" s="178">
        <v>0.96099999999999997</v>
      </c>
      <c r="N242" s="140">
        <v>5.0760286225402496</v>
      </c>
      <c r="O242" s="140">
        <v>7.0214669051878396</v>
      </c>
    </row>
    <row r="243" spans="1:15" customFormat="1" x14ac:dyDescent="0.2">
      <c r="A243" s="123" t="s">
        <v>589</v>
      </c>
      <c r="B243" s="122">
        <v>9985</v>
      </c>
      <c r="C243" s="122">
        <v>6912</v>
      </c>
      <c r="D243" s="178">
        <v>1.00161104718265</v>
      </c>
      <c r="E243" s="122">
        <v>6901.2030558857005</v>
      </c>
      <c r="F243" s="122">
        <v>5857.8938046947296</v>
      </c>
      <c r="G243" s="122">
        <v>1325.69343838753</v>
      </c>
      <c r="H243" s="122"/>
      <c r="I243" s="122">
        <v>-155.28085482505401</v>
      </c>
      <c r="J243" s="122">
        <v>-127.103332371508</v>
      </c>
      <c r="L243" s="178">
        <v>0.96724137931034504</v>
      </c>
      <c r="M243" s="178">
        <v>0.96099999999999997</v>
      </c>
      <c r="N243" s="140">
        <v>5.7285928893340001</v>
      </c>
      <c r="O243" s="140">
        <v>7.7416124186279403</v>
      </c>
    </row>
    <row r="244" spans="1:15" customFormat="1" x14ac:dyDescent="0.2">
      <c r="A244" s="123" t="s">
        <v>590</v>
      </c>
      <c r="B244" s="122">
        <v>145218</v>
      </c>
      <c r="C244" s="122">
        <v>7487</v>
      </c>
      <c r="D244" s="178">
        <v>1.00161104718265</v>
      </c>
      <c r="E244" s="122">
        <v>7474.5294566829598</v>
      </c>
      <c r="F244" s="122">
        <v>6100.1624118416503</v>
      </c>
      <c r="G244" s="122">
        <v>1390.05299560909</v>
      </c>
      <c r="H244" s="122"/>
      <c r="I244" s="122">
        <v>-38.679528042049199</v>
      </c>
      <c r="J244" s="122">
        <v>22.993577274266801</v>
      </c>
      <c r="L244" s="178">
        <v>0.986206896551724</v>
      </c>
      <c r="M244" s="178">
        <v>1.069</v>
      </c>
      <c r="N244" s="140">
        <v>5.96551391700753</v>
      </c>
      <c r="O244" s="140">
        <v>8.1174510046963899</v>
      </c>
    </row>
    <row r="245" spans="1:15" customFormat="1" ht="14.25" customHeight="1" x14ac:dyDescent="0.2">
      <c r="A245" s="18" t="s">
        <v>591</v>
      </c>
      <c r="B245" s="19"/>
      <c r="C245" s="19"/>
      <c r="D245" s="179"/>
      <c r="E245" s="19"/>
      <c r="F245" s="19"/>
      <c r="G245" s="19"/>
      <c r="H245" s="19"/>
      <c r="I245" s="19"/>
      <c r="J245" s="19"/>
      <c r="L245" s="179"/>
      <c r="M245" s="179"/>
      <c r="N245" s="68"/>
      <c r="O245" s="68"/>
    </row>
    <row r="246" spans="1:15" customFormat="1" x14ac:dyDescent="0.2">
      <c r="A246" s="123" t="s">
        <v>592</v>
      </c>
      <c r="B246" s="122">
        <v>22781</v>
      </c>
      <c r="C246" s="122">
        <v>6233</v>
      </c>
      <c r="D246" s="178">
        <v>1.00161104718265</v>
      </c>
      <c r="E246" s="122">
        <v>6223.3222987301297</v>
      </c>
      <c r="F246" s="122">
        <v>5471.7274433247403</v>
      </c>
      <c r="G246" s="122">
        <v>1209.4695587895101</v>
      </c>
      <c r="H246" s="122"/>
      <c r="I246" s="122">
        <v>-261.28206099142602</v>
      </c>
      <c r="J246" s="122">
        <v>-196.59264239269899</v>
      </c>
      <c r="L246" s="178">
        <v>0.95</v>
      </c>
      <c r="M246" s="178">
        <v>0.91100000000000003</v>
      </c>
      <c r="N246" s="140">
        <v>5.3509503533646496</v>
      </c>
      <c r="O246" s="140">
        <v>7.0629032966068204</v>
      </c>
    </row>
    <row r="247" spans="1:15" customFormat="1" x14ac:dyDescent="0.2">
      <c r="A247" s="123" t="s">
        <v>593</v>
      </c>
      <c r="B247" s="122">
        <v>50988</v>
      </c>
      <c r="C247" s="122">
        <v>7612</v>
      </c>
      <c r="D247" s="178">
        <v>1.00161104718265</v>
      </c>
      <c r="E247" s="122">
        <v>7599.8786533265702</v>
      </c>
      <c r="F247" s="122">
        <v>6371.5159170143697</v>
      </c>
      <c r="G247" s="122">
        <v>1487.4740063284701</v>
      </c>
      <c r="H247" s="122"/>
      <c r="I247" s="122">
        <v>-176.481096058329</v>
      </c>
      <c r="J247" s="122">
        <v>-82.630173957944805</v>
      </c>
      <c r="L247" s="178">
        <v>0.96379310344827596</v>
      </c>
      <c r="M247" s="178">
        <v>0.99299999999999999</v>
      </c>
      <c r="N247" s="140">
        <v>6.2308778536126104</v>
      </c>
      <c r="O247" s="140">
        <v>8.6863575743312094</v>
      </c>
    </row>
    <row r="248" spans="1:15" customFormat="1" x14ac:dyDescent="0.2">
      <c r="A248" s="123" t="s">
        <v>594</v>
      </c>
      <c r="B248" s="122">
        <v>57062</v>
      </c>
      <c r="C248" s="122">
        <v>7419</v>
      </c>
      <c r="D248" s="178">
        <v>1.00161104718265</v>
      </c>
      <c r="E248" s="122">
        <v>7406.6637896038301</v>
      </c>
      <c r="F248" s="122">
        <v>6031.99061136009</v>
      </c>
      <c r="G248" s="122">
        <v>1390.3591290115201</v>
      </c>
      <c r="H248" s="122"/>
      <c r="I248" s="122">
        <v>-38.679528042049199</v>
      </c>
      <c r="J248" s="122">
        <v>22.993577274266801</v>
      </c>
      <c r="L248" s="178">
        <v>0.986206896551724</v>
      </c>
      <c r="M248" s="178">
        <v>1.069</v>
      </c>
      <c r="N248" s="140">
        <v>5.8988468683186701</v>
      </c>
      <c r="O248" s="140">
        <v>8.1192387227927494</v>
      </c>
    </row>
    <row r="249" spans="1:15" customFormat="1" x14ac:dyDescent="0.2">
      <c r="A249" s="123" t="s">
        <v>595</v>
      </c>
      <c r="B249" s="122">
        <v>10079</v>
      </c>
      <c r="C249" s="122">
        <v>7553</v>
      </c>
      <c r="D249" s="178">
        <v>1.00161104718265</v>
      </c>
      <c r="E249" s="122">
        <v>7540.6703507890197</v>
      </c>
      <c r="F249" s="122">
        <v>6280.1025928527897</v>
      </c>
      <c r="G249" s="122">
        <v>1447.5508595830599</v>
      </c>
      <c r="H249" s="122"/>
      <c r="I249" s="122">
        <v>-59.879769275323198</v>
      </c>
      <c r="J249" s="122">
        <v>-127.103332371508</v>
      </c>
      <c r="L249" s="178">
        <v>0.98275862068965503</v>
      </c>
      <c r="M249" s="178">
        <v>0.96099999999999997</v>
      </c>
      <c r="N249" s="140">
        <v>6.1414822899097103</v>
      </c>
      <c r="O249" s="140">
        <v>8.4532195654330806</v>
      </c>
    </row>
    <row r="250" spans="1:15" customFormat="1" x14ac:dyDescent="0.2">
      <c r="A250" s="123" t="s">
        <v>596</v>
      </c>
      <c r="B250" s="122">
        <v>15235</v>
      </c>
      <c r="C250" s="122">
        <v>5576</v>
      </c>
      <c r="D250" s="178">
        <v>1.00161104718265</v>
      </c>
      <c r="E250" s="122">
        <v>5567.5068781319596</v>
      </c>
      <c r="F250" s="122">
        <v>4651.4066639471903</v>
      </c>
      <c r="G250" s="122">
        <v>1260.0124491341401</v>
      </c>
      <c r="H250" s="122"/>
      <c r="I250" s="122">
        <v>-261.28206099142602</v>
      </c>
      <c r="J250" s="122">
        <v>-82.630173957944805</v>
      </c>
      <c r="L250" s="178">
        <v>0.95</v>
      </c>
      <c r="M250" s="178">
        <v>0.99299999999999999</v>
      </c>
      <c r="N250" s="140">
        <v>4.54873646209386</v>
      </c>
      <c r="O250" s="140">
        <v>7.3580571053495296</v>
      </c>
    </row>
    <row r="251" spans="1:15" customFormat="1" x14ac:dyDescent="0.2">
      <c r="A251" s="123" t="s">
        <v>597</v>
      </c>
      <c r="B251" s="122">
        <v>15326</v>
      </c>
      <c r="C251" s="122">
        <v>5674</v>
      </c>
      <c r="D251" s="178">
        <v>1.00161104718265</v>
      </c>
      <c r="E251" s="122">
        <v>5664.70056772917</v>
      </c>
      <c r="F251" s="122">
        <v>4763.9031668466096</v>
      </c>
      <c r="G251" s="122">
        <v>1244.70963583194</v>
      </c>
      <c r="H251" s="122"/>
      <c r="I251" s="122">
        <v>-261.28206099142602</v>
      </c>
      <c r="J251" s="122">
        <v>-82.630173957944805</v>
      </c>
      <c r="L251" s="178">
        <v>0.95</v>
      </c>
      <c r="M251" s="178">
        <v>0.99299999999999999</v>
      </c>
      <c r="N251" s="140">
        <v>4.6587498368785099</v>
      </c>
      <c r="O251" s="140">
        <v>7.26869372308495</v>
      </c>
    </row>
    <row r="252" spans="1:15" customFormat="1" x14ac:dyDescent="0.2">
      <c r="A252" s="123" t="s">
        <v>598</v>
      </c>
      <c r="B252" s="122">
        <v>26362</v>
      </c>
      <c r="C252" s="122">
        <v>6648</v>
      </c>
      <c r="D252" s="178">
        <v>1.00161104718265</v>
      </c>
      <c r="E252" s="122">
        <v>6637.5125399218396</v>
      </c>
      <c r="F252" s="122">
        <v>5783.5277330911504</v>
      </c>
      <c r="G252" s="122">
        <v>1227.0585452817099</v>
      </c>
      <c r="H252" s="122"/>
      <c r="I252" s="122">
        <v>-176.481096058329</v>
      </c>
      <c r="J252" s="122">
        <v>-196.59264239269899</v>
      </c>
      <c r="L252" s="178">
        <v>0.96379310344827596</v>
      </c>
      <c r="M252" s="178">
        <v>0.91100000000000003</v>
      </c>
      <c r="N252" s="140">
        <v>5.6558682952734998</v>
      </c>
      <c r="O252" s="140">
        <v>7.1656171762385297</v>
      </c>
    </row>
    <row r="253" spans="1:15" customFormat="1" x14ac:dyDescent="0.2">
      <c r="A253" s="123" t="s">
        <v>599</v>
      </c>
      <c r="B253" s="122">
        <v>10036</v>
      </c>
      <c r="C253" s="122">
        <v>5504</v>
      </c>
      <c r="D253" s="178">
        <v>1.00161104718265</v>
      </c>
      <c r="E253" s="122">
        <v>5494.7959017684598</v>
      </c>
      <c r="F253" s="122">
        <v>4686.9542434549203</v>
      </c>
      <c r="G253" s="122">
        <v>1216.57968240332</v>
      </c>
      <c r="H253" s="122"/>
      <c r="I253" s="122">
        <v>-356.68314654115699</v>
      </c>
      <c r="J253" s="122">
        <v>-52.054877548620603</v>
      </c>
      <c r="L253" s="178">
        <v>0.93448275862068997</v>
      </c>
      <c r="M253" s="178">
        <v>1.0149999999999999</v>
      </c>
      <c r="N253" s="140">
        <v>4.5834994021522499</v>
      </c>
      <c r="O253" s="140">
        <v>7.1044240733359896</v>
      </c>
    </row>
    <row r="254" spans="1:15" customFormat="1" x14ac:dyDescent="0.2">
      <c r="A254" s="123" t="s">
        <v>600</v>
      </c>
      <c r="B254" s="122">
        <v>20101</v>
      </c>
      <c r="C254" s="122">
        <v>5916</v>
      </c>
      <c r="D254" s="178">
        <v>1.00161104718265</v>
      </c>
      <c r="E254" s="122">
        <v>5906.8879937147904</v>
      </c>
      <c r="F254" s="122">
        <v>5021.0323995430199</v>
      </c>
      <c r="G254" s="122">
        <v>1329.83243555166</v>
      </c>
      <c r="H254" s="122"/>
      <c r="I254" s="122">
        <v>-261.28206099142602</v>
      </c>
      <c r="J254" s="122">
        <v>-182.694780388461</v>
      </c>
      <c r="L254" s="178">
        <v>0.95</v>
      </c>
      <c r="M254" s="178">
        <v>0.92100000000000004</v>
      </c>
      <c r="N254" s="140">
        <v>4.91020347246406</v>
      </c>
      <c r="O254" s="140">
        <v>7.7657827968757802</v>
      </c>
    </row>
    <row r="255" spans="1:15" customFormat="1" x14ac:dyDescent="0.2">
      <c r="A255" s="123" t="s">
        <v>601</v>
      </c>
      <c r="B255" s="122">
        <v>6750</v>
      </c>
      <c r="C255" s="122">
        <v>5095</v>
      </c>
      <c r="D255" s="178">
        <v>1.00161104718265</v>
      </c>
      <c r="E255" s="122">
        <v>5086.6884742012498</v>
      </c>
      <c r="F255" s="122">
        <v>4378.1194317338604</v>
      </c>
      <c r="G255" s="122">
        <v>1192.35552138005</v>
      </c>
      <c r="H255" s="122"/>
      <c r="I255" s="122">
        <v>-356.68314654115699</v>
      </c>
      <c r="J255" s="122">
        <v>-127.103332371508</v>
      </c>
      <c r="L255" s="178">
        <v>0.93448275862068997</v>
      </c>
      <c r="M255" s="178">
        <v>0.96099999999999997</v>
      </c>
      <c r="N255" s="140">
        <v>4.2814814814814799</v>
      </c>
      <c r="O255" s="140">
        <v>6.9629629629629601</v>
      </c>
    </row>
    <row r="256" spans="1:15" customFormat="1" x14ac:dyDescent="0.2">
      <c r="A256" s="123" t="s">
        <v>602</v>
      </c>
      <c r="B256" s="122">
        <v>10759</v>
      </c>
      <c r="C256" s="122">
        <v>4652</v>
      </c>
      <c r="D256" s="178">
        <v>1.00161104718265</v>
      </c>
      <c r="E256" s="122">
        <v>4645.0109365119097</v>
      </c>
      <c r="F256" s="122">
        <v>3925.2893757623601</v>
      </c>
      <c r="G256" s="122">
        <v>1128.4595848393301</v>
      </c>
      <c r="H256" s="122"/>
      <c r="I256" s="122">
        <v>-356.68314654115699</v>
      </c>
      <c r="J256" s="122">
        <v>-52.054877548620603</v>
      </c>
      <c r="L256" s="178">
        <v>0.93448275862068997</v>
      </c>
      <c r="M256" s="178">
        <v>1.0149999999999999</v>
      </c>
      <c r="N256" s="140">
        <v>3.83864671437866</v>
      </c>
      <c r="O256" s="140">
        <v>6.5898317687517398</v>
      </c>
    </row>
    <row r="257" spans="1:15" customFormat="1" x14ac:dyDescent="0.2">
      <c r="A257" s="123" t="s">
        <v>603</v>
      </c>
      <c r="B257" s="122">
        <v>10790</v>
      </c>
      <c r="C257" s="122">
        <v>5873</v>
      </c>
      <c r="D257" s="178">
        <v>1.00161104718265</v>
      </c>
      <c r="E257" s="122">
        <v>5863.5158937879296</v>
      </c>
      <c r="F257" s="122">
        <v>5146.0253301187204</v>
      </c>
      <c r="G257" s="122">
        <v>1264.8777662816899</v>
      </c>
      <c r="H257" s="122"/>
      <c r="I257" s="122">
        <v>-420.28387024097901</v>
      </c>
      <c r="J257" s="122">
        <v>-127.103332371508</v>
      </c>
      <c r="L257" s="178">
        <v>0.92413793103448305</v>
      </c>
      <c r="M257" s="178">
        <v>0.96099999999999997</v>
      </c>
      <c r="N257" s="140">
        <v>5.0324374420759996</v>
      </c>
      <c r="O257" s="140">
        <v>7.3864689527340097</v>
      </c>
    </row>
    <row r="258" spans="1:15" customFormat="1" x14ac:dyDescent="0.2">
      <c r="A258" s="123" t="s">
        <v>604</v>
      </c>
      <c r="B258" s="122">
        <v>11009</v>
      </c>
      <c r="C258" s="122">
        <v>6730</v>
      </c>
      <c r="D258" s="178">
        <v>1.00161104718265</v>
      </c>
      <c r="E258" s="122">
        <v>6719.16234670425</v>
      </c>
      <c r="F258" s="122">
        <v>5573.1009949148602</v>
      </c>
      <c r="G258" s="122">
        <v>1333.04445343622</v>
      </c>
      <c r="H258" s="122"/>
      <c r="I258" s="122">
        <v>-59.879769275323198</v>
      </c>
      <c r="J258" s="122">
        <v>-127.103332371508</v>
      </c>
      <c r="L258" s="178">
        <v>0.98275862068965503</v>
      </c>
      <c r="M258" s="178">
        <v>0.96099999999999997</v>
      </c>
      <c r="N258" s="140">
        <v>5.4500862930329701</v>
      </c>
      <c r="O258" s="140">
        <v>7.7845399218821001</v>
      </c>
    </row>
    <row r="259" spans="1:15" customFormat="1" x14ac:dyDescent="0.2">
      <c r="A259" s="123" t="s">
        <v>605</v>
      </c>
      <c r="B259" s="122">
        <v>6715</v>
      </c>
      <c r="C259" s="122">
        <v>5685</v>
      </c>
      <c r="D259" s="178">
        <v>1.00161104718265</v>
      </c>
      <c r="E259" s="122">
        <v>5675.6954041519002</v>
      </c>
      <c r="F259" s="122">
        <v>5040.5219633529096</v>
      </c>
      <c r="G259" s="122">
        <v>1280.1751189608301</v>
      </c>
      <c r="H259" s="122"/>
      <c r="I259" s="122">
        <v>-356.68314654115699</v>
      </c>
      <c r="J259" s="122">
        <v>-288.31853162067301</v>
      </c>
      <c r="L259" s="178">
        <v>0.93448275862068997</v>
      </c>
      <c r="M259" s="178">
        <v>0.84499999999999997</v>
      </c>
      <c r="N259" s="140">
        <v>4.9292628443782602</v>
      </c>
      <c r="O259" s="140">
        <v>7.4758004467609798</v>
      </c>
    </row>
    <row r="260" spans="1:15" customFormat="1" x14ac:dyDescent="0.2">
      <c r="A260" s="123" t="s">
        <v>606</v>
      </c>
      <c r="B260" s="122">
        <v>7035</v>
      </c>
      <c r="C260" s="122">
        <v>5816</v>
      </c>
      <c r="D260" s="178">
        <v>1.00161104718265</v>
      </c>
      <c r="E260" s="122">
        <v>5806.59524308461</v>
      </c>
      <c r="F260" s="122">
        <v>4898.4573805891896</v>
      </c>
      <c r="G260" s="122">
        <v>1316.8758865851901</v>
      </c>
      <c r="H260" s="122"/>
      <c r="I260" s="122">
        <v>-356.68314654115699</v>
      </c>
      <c r="J260" s="122">
        <v>-52.054877548620603</v>
      </c>
      <c r="L260" s="178">
        <v>0.93448275862068997</v>
      </c>
      <c r="M260" s="178">
        <v>1.0149999999999999</v>
      </c>
      <c r="N260" s="140">
        <v>4.7903340440653901</v>
      </c>
      <c r="O260" s="140">
        <v>7.6901208244491803</v>
      </c>
    </row>
    <row r="261" spans="1:15" customFormat="1" ht="14.25" customHeight="1" x14ac:dyDescent="0.2">
      <c r="A261" s="18" t="s">
        <v>607</v>
      </c>
      <c r="B261" s="19"/>
      <c r="C261" s="19"/>
      <c r="D261" s="179"/>
      <c r="E261" s="19"/>
      <c r="F261" s="19"/>
      <c r="G261" s="19"/>
      <c r="H261" s="19"/>
      <c r="I261" s="19"/>
      <c r="J261" s="19"/>
      <c r="L261" s="179"/>
      <c r="M261" s="179"/>
      <c r="N261" s="68"/>
      <c r="O261" s="68"/>
    </row>
    <row r="262" spans="1:15" customFormat="1" x14ac:dyDescent="0.2">
      <c r="A262" s="123" t="s">
        <v>608</v>
      </c>
      <c r="B262" s="122">
        <v>26594</v>
      </c>
      <c r="C262" s="122">
        <v>6286</v>
      </c>
      <c r="D262" s="178">
        <v>1.00161104718265</v>
      </c>
      <c r="E262" s="122">
        <v>6275.8712217184202</v>
      </c>
      <c r="F262" s="122">
        <v>5360.0969379751496</v>
      </c>
      <c r="G262" s="122">
        <v>1274.9501601900599</v>
      </c>
      <c r="H262" s="122"/>
      <c r="I262" s="122">
        <v>-176.481096058329</v>
      </c>
      <c r="J262" s="122">
        <v>-182.694780388461</v>
      </c>
      <c r="L262" s="178">
        <v>0.96379310344827596</v>
      </c>
      <c r="M262" s="178">
        <v>0.92100000000000004</v>
      </c>
      <c r="N262" s="140">
        <v>5.2417838610212799</v>
      </c>
      <c r="O262" s="140">
        <v>7.4452884109197601</v>
      </c>
    </row>
    <row r="263" spans="1:15" customFormat="1" x14ac:dyDescent="0.2">
      <c r="A263" s="123" t="s">
        <v>609</v>
      </c>
      <c r="B263" s="122">
        <v>98877</v>
      </c>
      <c r="C263" s="122">
        <v>7295</v>
      </c>
      <c r="D263" s="178">
        <v>1.00161104718265</v>
      </c>
      <c r="E263" s="122">
        <v>7283.7390335621803</v>
      </c>
      <c r="F263" s="122">
        <v>5926.9144964053703</v>
      </c>
      <c r="G263" s="122">
        <v>1372.5104879245901</v>
      </c>
      <c r="H263" s="122"/>
      <c r="I263" s="122">
        <v>-38.679528042049199</v>
      </c>
      <c r="J263" s="122">
        <v>22.993577274266801</v>
      </c>
      <c r="L263" s="178">
        <v>0.986206896551724</v>
      </c>
      <c r="M263" s="178">
        <v>1.069</v>
      </c>
      <c r="N263" s="140">
        <v>5.7960900917301297</v>
      </c>
      <c r="O263" s="140">
        <v>8.0150085459712592</v>
      </c>
    </row>
    <row r="264" spans="1:15" customFormat="1" x14ac:dyDescent="0.2">
      <c r="A264" s="123" t="s">
        <v>610</v>
      </c>
      <c r="B264" s="122">
        <v>9435</v>
      </c>
      <c r="C264" s="122">
        <v>5727</v>
      </c>
      <c r="D264" s="178">
        <v>1.00161104718265</v>
      </c>
      <c r="E264" s="122">
        <v>5717.5870468783296</v>
      </c>
      <c r="F264" s="122">
        <v>4898.8040137014696</v>
      </c>
      <c r="G264" s="122">
        <v>1170.6565303946199</v>
      </c>
      <c r="H264" s="122"/>
      <c r="I264" s="122">
        <v>-155.28085482505401</v>
      </c>
      <c r="J264" s="122">
        <v>-196.59264239269899</v>
      </c>
      <c r="L264" s="178">
        <v>0.96724137931034504</v>
      </c>
      <c r="M264" s="178">
        <v>0.91100000000000003</v>
      </c>
      <c r="N264" s="140">
        <v>4.7906730259671404</v>
      </c>
      <c r="O264" s="140">
        <v>6.8362480127185998</v>
      </c>
    </row>
    <row r="265" spans="1:15" customFormat="1" x14ac:dyDescent="0.2">
      <c r="A265" s="123" t="s">
        <v>611</v>
      </c>
      <c r="B265" s="122">
        <v>36975</v>
      </c>
      <c r="C265" s="122">
        <v>6309</v>
      </c>
      <c r="D265" s="178">
        <v>1.00161104718265</v>
      </c>
      <c r="E265" s="122">
        <v>6298.50320269245</v>
      </c>
      <c r="F265" s="122">
        <v>5296.0750441076798</v>
      </c>
      <c r="G265" s="122">
        <v>1361.60403503156</v>
      </c>
      <c r="H265" s="122"/>
      <c r="I265" s="122">
        <v>-176.481096058329</v>
      </c>
      <c r="J265" s="122">
        <v>-182.694780388461</v>
      </c>
      <c r="L265" s="178">
        <v>0.96379310344827596</v>
      </c>
      <c r="M265" s="178">
        <v>0.92100000000000004</v>
      </c>
      <c r="N265" s="140">
        <v>5.1791751183231902</v>
      </c>
      <c r="O265" s="140">
        <v>7.95131845841785</v>
      </c>
    </row>
    <row r="266" spans="1:15" customFormat="1" x14ac:dyDescent="0.2">
      <c r="A266" s="123" t="s">
        <v>612</v>
      </c>
      <c r="B266" s="122">
        <v>19027</v>
      </c>
      <c r="C266" s="122">
        <v>5548</v>
      </c>
      <c r="D266" s="178">
        <v>1.00161104718265</v>
      </c>
      <c r="E266" s="122">
        <v>5539.0253503895801</v>
      </c>
      <c r="F266" s="122">
        <v>4869.1304970860801</v>
      </c>
      <c r="G266" s="122">
        <v>1314.8965314653401</v>
      </c>
      <c r="H266" s="122"/>
      <c r="I266" s="122">
        <v>-356.68314654115699</v>
      </c>
      <c r="J266" s="122">
        <v>-288.31853162067301</v>
      </c>
      <c r="L266" s="178">
        <v>0.93448275862068997</v>
      </c>
      <c r="M266" s="178">
        <v>0.84499999999999997</v>
      </c>
      <c r="N266" s="140">
        <v>4.7616544909864897</v>
      </c>
      <c r="O266" s="140">
        <v>7.6785620434119899</v>
      </c>
    </row>
    <row r="267" spans="1:15" customFormat="1" x14ac:dyDescent="0.2">
      <c r="A267" s="123" t="s">
        <v>613</v>
      </c>
      <c r="B267" s="122">
        <v>9490</v>
      </c>
      <c r="C267" s="122">
        <v>6252</v>
      </c>
      <c r="D267" s="178">
        <v>1.00161104718265</v>
      </c>
      <c r="E267" s="122">
        <v>6242.3503063520902</v>
      </c>
      <c r="F267" s="122">
        <v>5624.6800739858199</v>
      </c>
      <c r="G267" s="122">
        <v>1326.27263422792</v>
      </c>
      <c r="H267" s="122"/>
      <c r="I267" s="122">
        <v>-420.28387024097901</v>
      </c>
      <c r="J267" s="122">
        <v>-288.31853162067301</v>
      </c>
      <c r="L267" s="178">
        <v>0.92413793103448305</v>
      </c>
      <c r="M267" s="178">
        <v>0.84499999999999997</v>
      </c>
      <c r="N267" s="140">
        <v>5.50052687038988</v>
      </c>
      <c r="O267" s="140">
        <v>7.7449947312961003</v>
      </c>
    </row>
    <row r="268" spans="1:15" customFormat="1" x14ac:dyDescent="0.2">
      <c r="A268" s="123" t="s">
        <v>614</v>
      </c>
      <c r="B268" s="122">
        <v>5849</v>
      </c>
      <c r="C268" s="122">
        <v>5206</v>
      </c>
      <c r="D268" s="178">
        <v>1.00161104718265</v>
      </c>
      <c r="E268" s="122">
        <v>5197.62441106596</v>
      </c>
      <c r="F268" s="122">
        <v>4563.0205079608004</v>
      </c>
      <c r="G268" s="122">
        <v>1118.39038201783</v>
      </c>
      <c r="H268" s="122"/>
      <c r="I268" s="122">
        <v>-356.68314654115699</v>
      </c>
      <c r="J268" s="122">
        <v>-127.103332371508</v>
      </c>
      <c r="L268" s="178">
        <v>0.93448275862068997</v>
      </c>
      <c r="M268" s="178">
        <v>0.96099999999999997</v>
      </c>
      <c r="N268" s="140">
        <v>4.4623012480765896</v>
      </c>
      <c r="O268" s="140">
        <v>6.5310309454607598</v>
      </c>
    </row>
    <row r="269" spans="1:15" customFormat="1" x14ac:dyDescent="0.2">
      <c r="A269" s="123" t="s">
        <v>615</v>
      </c>
      <c r="B269" s="122">
        <v>11469</v>
      </c>
      <c r="C269" s="122">
        <v>5634</v>
      </c>
      <c r="D269" s="178">
        <v>1.00161104718265</v>
      </c>
      <c r="E269" s="122">
        <v>5625.4296851092804</v>
      </c>
      <c r="F269" s="122">
        <v>4939.4403674502</v>
      </c>
      <c r="G269" s="122">
        <v>1239.2651065929299</v>
      </c>
      <c r="H269" s="122"/>
      <c r="I269" s="122">
        <v>-356.68314654115699</v>
      </c>
      <c r="J269" s="122">
        <v>-196.59264239269899</v>
      </c>
      <c r="L269" s="178">
        <v>0.93448275862068997</v>
      </c>
      <c r="M269" s="178">
        <v>0.91100000000000003</v>
      </c>
      <c r="N269" s="140">
        <v>4.8304124160781203</v>
      </c>
      <c r="O269" s="140">
        <v>7.2368994681314804</v>
      </c>
    </row>
    <row r="270" spans="1:15" customFormat="1" x14ac:dyDescent="0.2">
      <c r="A270" s="123" t="s">
        <v>616</v>
      </c>
      <c r="B270" s="122">
        <v>38314</v>
      </c>
      <c r="C270" s="122">
        <v>6333</v>
      </c>
      <c r="D270" s="178">
        <v>1.00161104718265</v>
      </c>
      <c r="E270" s="122">
        <v>6322.4384687825604</v>
      </c>
      <c r="F270" s="122">
        <v>5369.8730199697102</v>
      </c>
      <c r="G270" s="122">
        <v>1325.6391872638801</v>
      </c>
      <c r="H270" s="122"/>
      <c r="I270" s="122">
        <v>-176.481096058329</v>
      </c>
      <c r="J270" s="122">
        <v>-196.59264239269899</v>
      </c>
      <c r="L270" s="178">
        <v>0.96379310344827596</v>
      </c>
      <c r="M270" s="178">
        <v>0.91100000000000003</v>
      </c>
      <c r="N270" s="140">
        <v>5.2513441561831202</v>
      </c>
      <c r="O270" s="140">
        <v>7.7412956099598098</v>
      </c>
    </row>
    <row r="271" spans="1:15" customFormat="1" x14ac:dyDescent="0.2">
      <c r="A271" s="123" t="s">
        <v>617</v>
      </c>
      <c r="B271" s="122">
        <v>25785</v>
      </c>
      <c r="C271" s="122">
        <v>5948</v>
      </c>
      <c r="D271" s="178">
        <v>1.00161104718265</v>
      </c>
      <c r="E271" s="122">
        <v>5938.0803013759096</v>
      </c>
      <c r="F271" s="122">
        <v>5123.7615770214497</v>
      </c>
      <c r="G271" s="122">
        <v>1173.49460080124</v>
      </c>
      <c r="H271" s="122"/>
      <c r="I271" s="122">
        <v>-176.481096058329</v>
      </c>
      <c r="J271" s="122">
        <v>-182.694780388461</v>
      </c>
      <c r="L271" s="178">
        <v>0.96379310344827596</v>
      </c>
      <c r="M271" s="178">
        <v>0.92100000000000004</v>
      </c>
      <c r="N271" s="140">
        <v>5.0106651153771598</v>
      </c>
      <c r="O271" s="140">
        <v>6.8528214077952301</v>
      </c>
    </row>
    <row r="272" spans="1:15" customFormat="1" ht="14.25" customHeight="1" x14ac:dyDescent="0.2">
      <c r="A272" s="18" t="s">
        <v>618</v>
      </c>
      <c r="B272" s="19"/>
      <c r="C272" s="19"/>
      <c r="D272" s="179"/>
      <c r="E272" s="19"/>
      <c r="F272" s="19"/>
      <c r="G272" s="19"/>
      <c r="H272" s="19"/>
      <c r="I272" s="19"/>
      <c r="J272" s="19"/>
      <c r="L272" s="179"/>
      <c r="M272" s="179"/>
      <c r="N272" s="68"/>
      <c r="O272" s="68"/>
    </row>
    <row r="273" spans="1:15" customFormat="1" x14ac:dyDescent="0.2">
      <c r="A273" s="123" t="s">
        <v>619</v>
      </c>
      <c r="B273" s="122">
        <v>25066</v>
      </c>
      <c r="C273" s="122">
        <v>6242</v>
      </c>
      <c r="D273" s="178">
        <v>1.00161104718265</v>
      </c>
      <c r="E273" s="122">
        <v>6232.1766364912901</v>
      </c>
      <c r="F273" s="122">
        <v>5258.4944115229</v>
      </c>
      <c r="G273" s="122">
        <v>1332.85810141518</v>
      </c>
      <c r="H273" s="122"/>
      <c r="I273" s="122">
        <v>-176.481096058329</v>
      </c>
      <c r="J273" s="122">
        <v>-182.694780388461</v>
      </c>
      <c r="L273" s="178">
        <v>0.96379310344827596</v>
      </c>
      <c r="M273" s="178">
        <v>0.92100000000000004</v>
      </c>
      <c r="N273" s="140">
        <v>5.14242400063831</v>
      </c>
      <c r="O273" s="140">
        <v>7.78345168754488</v>
      </c>
    </row>
    <row r="274" spans="1:15" customFormat="1" x14ac:dyDescent="0.2">
      <c r="A274" s="123" t="s">
        <v>620</v>
      </c>
      <c r="B274" s="122">
        <v>18359</v>
      </c>
      <c r="C274" s="122">
        <v>4811</v>
      </c>
      <c r="D274" s="178">
        <v>1.00161104718265</v>
      </c>
      <c r="E274" s="122">
        <v>4803.5442924790796</v>
      </c>
      <c r="F274" s="122">
        <v>4121.6986175021402</v>
      </c>
      <c r="G274" s="122">
        <v>1125.82251635683</v>
      </c>
      <c r="H274" s="122"/>
      <c r="I274" s="122">
        <v>-261.28206099142602</v>
      </c>
      <c r="J274" s="122">
        <v>-182.694780388461</v>
      </c>
      <c r="L274" s="178">
        <v>0.95</v>
      </c>
      <c r="M274" s="178">
        <v>0.92100000000000004</v>
      </c>
      <c r="N274" s="140">
        <v>4.0307206274851604</v>
      </c>
      <c r="O274" s="140">
        <v>6.5744321586143002</v>
      </c>
    </row>
    <row r="275" spans="1:15" customFormat="1" x14ac:dyDescent="0.2">
      <c r="A275" s="123" t="s">
        <v>621</v>
      </c>
      <c r="B275" s="122">
        <v>19783</v>
      </c>
      <c r="C275" s="122">
        <v>5769</v>
      </c>
      <c r="D275" s="178">
        <v>1.00161104718265</v>
      </c>
      <c r="E275" s="122">
        <v>5759.5368323315697</v>
      </c>
      <c r="F275" s="122">
        <v>5127.5872131117303</v>
      </c>
      <c r="G275" s="122">
        <v>1181.55021183194</v>
      </c>
      <c r="H275" s="122"/>
      <c r="I275" s="122">
        <v>-261.28206099142602</v>
      </c>
      <c r="J275" s="122">
        <v>-288.31853162067301</v>
      </c>
      <c r="L275" s="178">
        <v>0.95</v>
      </c>
      <c r="M275" s="178">
        <v>0.84499999999999997</v>
      </c>
      <c r="N275" s="140">
        <v>5.0144063084466497</v>
      </c>
      <c r="O275" s="140">
        <v>6.8998635191831399</v>
      </c>
    </row>
    <row r="276" spans="1:15" customFormat="1" x14ac:dyDescent="0.2">
      <c r="A276" s="123" t="s">
        <v>622</v>
      </c>
      <c r="B276" s="122">
        <v>97633</v>
      </c>
      <c r="C276" s="122">
        <v>7042</v>
      </c>
      <c r="D276" s="178">
        <v>1.00161104718265</v>
      </c>
      <c r="E276" s="122">
        <v>7031.12551029107</v>
      </c>
      <c r="F276" s="122">
        <v>5618.0509002691597</v>
      </c>
      <c r="G276" s="122">
        <v>1428.7605607897001</v>
      </c>
      <c r="H276" s="122"/>
      <c r="I276" s="122">
        <v>-38.679528042049199</v>
      </c>
      <c r="J276" s="122">
        <v>22.993577274266801</v>
      </c>
      <c r="L276" s="178">
        <v>0.986206896551724</v>
      </c>
      <c r="M276" s="178">
        <v>1.069</v>
      </c>
      <c r="N276" s="140">
        <v>5.49404402200076</v>
      </c>
      <c r="O276" s="140">
        <v>8.3434904181987708</v>
      </c>
    </row>
    <row r="277" spans="1:15" customFormat="1" x14ac:dyDescent="0.2">
      <c r="A277" s="123" t="s">
        <v>623</v>
      </c>
      <c r="B277" s="122">
        <v>17987</v>
      </c>
      <c r="C277" s="122">
        <v>6932</v>
      </c>
      <c r="D277" s="178">
        <v>1.00161104718265</v>
      </c>
      <c r="E277" s="122">
        <v>6920.9755737689302</v>
      </c>
      <c r="F277" s="122">
        <v>5531.5601632647904</v>
      </c>
      <c r="G277" s="122">
        <v>1431.8607473069001</v>
      </c>
      <c r="H277" s="122"/>
      <c r="I277" s="122">
        <v>-59.879769275323198</v>
      </c>
      <c r="J277" s="122">
        <v>17.434432472571199</v>
      </c>
      <c r="L277" s="178">
        <v>0.98275862068965503</v>
      </c>
      <c r="M277" s="178">
        <v>1.0649999999999999</v>
      </c>
      <c r="N277" s="140">
        <v>5.4094623895035303</v>
      </c>
      <c r="O277" s="140">
        <v>8.3615944849057708</v>
      </c>
    </row>
    <row r="278" spans="1:15" customFormat="1" x14ac:dyDescent="0.2">
      <c r="A278" s="123" t="s">
        <v>624</v>
      </c>
      <c r="B278" s="122">
        <v>9493</v>
      </c>
      <c r="C278" s="122">
        <v>4740</v>
      </c>
      <c r="D278" s="178">
        <v>1.00161104718265</v>
      </c>
      <c r="E278" s="122">
        <v>4732.0972882679698</v>
      </c>
      <c r="F278" s="122">
        <v>4211.7909901207804</v>
      </c>
      <c r="G278" s="122">
        <v>1165.30797630902</v>
      </c>
      <c r="H278" s="122"/>
      <c r="I278" s="122">
        <v>-356.68314654115699</v>
      </c>
      <c r="J278" s="122">
        <v>-288.31853162067301</v>
      </c>
      <c r="L278" s="178">
        <v>0.93448275862068997</v>
      </c>
      <c r="M278" s="178">
        <v>0.84499999999999997</v>
      </c>
      <c r="N278" s="140">
        <v>4.1188243969240501</v>
      </c>
      <c r="O278" s="140">
        <v>6.8050142210049502</v>
      </c>
    </row>
    <row r="279" spans="1:15" customFormat="1" x14ac:dyDescent="0.2">
      <c r="A279" s="123" t="s">
        <v>625</v>
      </c>
      <c r="B279" s="122">
        <v>55576</v>
      </c>
      <c r="C279" s="122">
        <v>7143</v>
      </c>
      <c r="D279" s="178">
        <v>1.00161104718265</v>
      </c>
      <c r="E279" s="122">
        <v>7131.5176234671599</v>
      </c>
      <c r="F279" s="122">
        <v>5810.56514316221</v>
      </c>
      <c r="G279" s="122">
        <v>1336.6384310727301</v>
      </c>
      <c r="H279" s="122"/>
      <c r="I279" s="122">
        <v>-38.679528042049199</v>
      </c>
      <c r="J279" s="122">
        <v>22.993577274266801</v>
      </c>
      <c r="L279" s="178">
        <v>0.986206896551724</v>
      </c>
      <c r="M279" s="178">
        <v>1.069</v>
      </c>
      <c r="N279" s="140">
        <v>5.6823089103209998</v>
      </c>
      <c r="O279" s="140">
        <v>7.8055275658557601</v>
      </c>
    </row>
    <row r="280" spans="1:15" customFormat="1" ht="14.25" customHeight="1" x14ac:dyDescent="0.2">
      <c r="A280" s="18" t="s">
        <v>626</v>
      </c>
      <c r="B280" s="19"/>
      <c r="C280" s="19"/>
      <c r="D280" s="179"/>
      <c r="E280" s="19"/>
      <c r="F280" s="19"/>
      <c r="G280" s="19"/>
      <c r="H280" s="19"/>
      <c r="I280" s="19"/>
      <c r="J280" s="19"/>
      <c r="L280" s="179"/>
      <c r="M280" s="179"/>
      <c r="N280" s="68"/>
      <c r="O280" s="68"/>
    </row>
    <row r="281" spans="1:15" customFormat="1" x14ac:dyDescent="0.2">
      <c r="A281" s="123" t="s">
        <v>627</v>
      </c>
      <c r="B281" s="122">
        <v>7032</v>
      </c>
      <c r="C281" s="122">
        <v>5522</v>
      </c>
      <c r="D281" s="178">
        <v>1.00161104718265</v>
      </c>
      <c r="E281" s="122">
        <v>5513.5427964185501</v>
      </c>
      <c r="F281" s="122">
        <v>4609.71350644829</v>
      </c>
      <c r="G281" s="122">
        <v>1312.56731406004</v>
      </c>
      <c r="H281" s="122"/>
      <c r="I281" s="122">
        <v>-356.68314654115699</v>
      </c>
      <c r="J281" s="122">
        <v>-52.054877548620603</v>
      </c>
      <c r="L281" s="178">
        <v>0.93448275862068997</v>
      </c>
      <c r="M281" s="178">
        <v>1.0149999999999999</v>
      </c>
      <c r="N281" s="140">
        <v>4.50796359499431</v>
      </c>
      <c r="O281" s="140">
        <v>7.6649601820250304</v>
      </c>
    </row>
    <row r="282" spans="1:15" customFormat="1" x14ac:dyDescent="0.2">
      <c r="A282" s="123" t="s">
        <v>628</v>
      </c>
      <c r="B282" s="122">
        <v>6455</v>
      </c>
      <c r="C282" s="122">
        <v>4606</v>
      </c>
      <c r="D282" s="178">
        <v>1.00161104718265</v>
      </c>
      <c r="E282" s="122">
        <v>4598.6131759853197</v>
      </c>
      <c r="F282" s="122">
        <v>4118.7993549663297</v>
      </c>
      <c r="G282" s="122">
        <v>1124.8154991808101</v>
      </c>
      <c r="H282" s="122"/>
      <c r="I282" s="122">
        <v>-356.68314654115699</v>
      </c>
      <c r="J282" s="122">
        <v>-288.31853162067301</v>
      </c>
      <c r="L282" s="178">
        <v>0.93448275862068997</v>
      </c>
      <c r="M282" s="178">
        <v>0.84499999999999997</v>
      </c>
      <c r="N282" s="140">
        <v>4.0278853601859002</v>
      </c>
      <c r="O282" s="140">
        <v>6.5685515104570102</v>
      </c>
    </row>
    <row r="283" spans="1:15" customFormat="1" x14ac:dyDescent="0.2">
      <c r="A283" s="123" t="s">
        <v>629</v>
      </c>
      <c r="B283" s="122">
        <v>10262</v>
      </c>
      <c r="C283" s="122">
        <v>4899</v>
      </c>
      <c r="D283" s="178">
        <v>1.00161104718265</v>
      </c>
      <c r="E283" s="122">
        <v>4890.9623442392403</v>
      </c>
      <c r="F283" s="122">
        <v>4215.0418574719797</v>
      </c>
      <c r="G283" s="122">
        <v>1084.65851085703</v>
      </c>
      <c r="H283" s="122"/>
      <c r="I283" s="122">
        <v>-356.68314654115699</v>
      </c>
      <c r="J283" s="122">
        <v>-52.054877548620603</v>
      </c>
      <c r="L283" s="178">
        <v>0.93448275862068997</v>
      </c>
      <c r="M283" s="178">
        <v>1.0149999999999999</v>
      </c>
      <c r="N283" s="140">
        <v>4.1220035080880901</v>
      </c>
      <c r="O283" s="140">
        <v>6.3340479438705897</v>
      </c>
    </row>
    <row r="284" spans="1:15" customFormat="1" x14ac:dyDescent="0.2">
      <c r="A284" s="123" t="s">
        <v>630</v>
      </c>
      <c r="B284" s="122">
        <v>14785</v>
      </c>
      <c r="C284" s="122">
        <v>8422</v>
      </c>
      <c r="D284" s="178">
        <v>1.00161104718265</v>
      </c>
      <c r="E284" s="122">
        <v>8408.0116768644893</v>
      </c>
      <c r="F284" s="122">
        <v>6819.4464084179299</v>
      </c>
      <c r="G284" s="122">
        <v>1775.5483700933901</v>
      </c>
      <c r="H284" s="122"/>
      <c r="I284" s="122">
        <v>-59.879769275323198</v>
      </c>
      <c r="J284" s="122">
        <v>-127.103332371508</v>
      </c>
      <c r="L284" s="178">
        <v>0.98275862068965503</v>
      </c>
      <c r="M284" s="178">
        <v>0.96099999999999997</v>
      </c>
      <c r="N284" s="140">
        <v>6.6689212039229</v>
      </c>
      <c r="O284" s="140">
        <v>10.368616841393299</v>
      </c>
    </row>
    <row r="285" spans="1:15" customFormat="1" x14ac:dyDescent="0.2">
      <c r="A285" s="123" t="s">
        <v>631</v>
      </c>
      <c r="B285" s="122">
        <v>5387</v>
      </c>
      <c r="C285" s="122">
        <v>5434</v>
      </c>
      <c r="D285" s="178">
        <v>1.00161104718265</v>
      </c>
      <c r="E285" s="122">
        <v>5425.2060088665103</v>
      </c>
      <c r="F285" s="122">
        <v>4935.3721619282896</v>
      </c>
      <c r="G285" s="122">
        <v>1134.8355251000601</v>
      </c>
      <c r="H285" s="122"/>
      <c r="I285" s="122">
        <v>-356.68314654115699</v>
      </c>
      <c r="J285" s="122">
        <v>-288.31853162067301</v>
      </c>
      <c r="L285" s="178">
        <v>0.93448275862068997</v>
      </c>
      <c r="M285" s="178">
        <v>0.84499999999999997</v>
      </c>
      <c r="N285" s="140">
        <v>4.82643400779655</v>
      </c>
      <c r="O285" s="140">
        <v>6.6270651568591097</v>
      </c>
    </row>
    <row r="286" spans="1:15" customFormat="1" x14ac:dyDescent="0.2">
      <c r="A286" s="123" t="s">
        <v>632</v>
      </c>
      <c r="B286" s="122">
        <v>11712</v>
      </c>
      <c r="C286" s="122">
        <v>5416</v>
      </c>
      <c r="D286" s="178">
        <v>1.00161104718265</v>
      </c>
      <c r="E286" s="122">
        <v>5407.7236078527903</v>
      </c>
      <c r="F286" s="122">
        <v>4985.3835830875896</v>
      </c>
      <c r="G286" s="122">
        <v>1067.3417029270199</v>
      </c>
      <c r="H286" s="122"/>
      <c r="I286" s="122">
        <v>-356.68314654115699</v>
      </c>
      <c r="J286" s="122">
        <v>-288.31853162067301</v>
      </c>
      <c r="L286" s="178">
        <v>0.93448275862068997</v>
      </c>
      <c r="M286" s="178">
        <v>0.84499999999999997</v>
      </c>
      <c r="N286" s="140">
        <v>4.8753415300546497</v>
      </c>
      <c r="O286" s="140">
        <v>6.2329234972677598</v>
      </c>
    </row>
    <row r="287" spans="1:15" customFormat="1" x14ac:dyDescent="0.2">
      <c r="A287" s="123" t="s">
        <v>633</v>
      </c>
      <c r="B287" s="122">
        <v>10677</v>
      </c>
      <c r="C287" s="122">
        <v>6536</v>
      </c>
      <c r="D287" s="178">
        <v>1.00161104718265</v>
      </c>
      <c r="E287" s="122">
        <v>6525.5096614690201</v>
      </c>
      <c r="F287" s="122">
        <v>5535.6947015460401</v>
      </c>
      <c r="G287" s="122">
        <v>1398.5529840127599</v>
      </c>
      <c r="H287" s="122"/>
      <c r="I287" s="122">
        <v>-356.68314654115699</v>
      </c>
      <c r="J287" s="122">
        <v>-52.054877548620603</v>
      </c>
      <c r="L287" s="178">
        <v>0.93448275862068997</v>
      </c>
      <c r="M287" s="178">
        <v>1.0149999999999999</v>
      </c>
      <c r="N287" s="140">
        <v>5.4135056663856904</v>
      </c>
      <c r="O287" s="140">
        <v>8.1670881333708003</v>
      </c>
    </row>
    <row r="288" spans="1:15" customFormat="1" x14ac:dyDescent="0.2">
      <c r="A288" s="123" t="s">
        <v>634</v>
      </c>
      <c r="B288" s="122">
        <v>61066</v>
      </c>
      <c r="C288" s="122">
        <v>7271</v>
      </c>
      <c r="D288" s="178">
        <v>1.00161104718265</v>
      </c>
      <c r="E288" s="122">
        <v>7258.8404710514296</v>
      </c>
      <c r="F288" s="122">
        <v>5909.43172912094</v>
      </c>
      <c r="G288" s="122">
        <v>1365.0946926982799</v>
      </c>
      <c r="H288" s="122"/>
      <c r="I288" s="122">
        <v>-38.679528042049199</v>
      </c>
      <c r="J288" s="122">
        <v>22.993577274266801</v>
      </c>
      <c r="L288" s="178">
        <v>0.986206896551724</v>
      </c>
      <c r="M288" s="178">
        <v>1.069</v>
      </c>
      <c r="N288" s="140">
        <v>5.7789932204500003</v>
      </c>
      <c r="O288" s="140">
        <v>7.9717027478465896</v>
      </c>
    </row>
    <row r="289" spans="1:15" customFormat="1" ht="14.25" customHeight="1" x14ac:dyDescent="0.2">
      <c r="A289" s="18" t="s">
        <v>635</v>
      </c>
      <c r="B289" s="19"/>
      <c r="C289" s="19"/>
      <c r="D289" s="179"/>
      <c r="E289" s="19"/>
      <c r="F289" s="19"/>
      <c r="G289" s="19"/>
      <c r="H289" s="19"/>
      <c r="I289" s="19"/>
      <c r="J289" s="19"/>
      <c r="L289" s="179"/>
      <c r="M289" s="179"/>
      <c r="N289" s="68"/>
      <c r="O289" s="68"/>
    </row>
    <row r="290" spans="1:15" customFormat="1" x14ac:dyDescent="0.2">
      <c r="A290" s="123" t="s">
        <v>636</v>
      </c>
      <c r="B290" s="122">
        <v>2453</v>
      </c>
      <c r="C290" s="122">
        <v>5471</v>
      </c>
      <c r="D290" s="178">
        <v>1.00161104718265</v>
      </c>
      <c r="E290" s="122">
        <v>5462.6201603648697</v>
      </c>
      <c r="F290" s="122">
        <v>4668.8939472333104</v>
      </c>
      <c r="G290" s="122">
        <v>1277.5126920442301</v>
      </c>
      <c r="H290" s="122"/>
      <c r="I290" s="122">
        <v>-356.68314654115699</v>
      </c>
      <c r="J290" s="122">
        <v>-127.103332371508</v>
      </c>
      <c r="L290" s="178">
        <v>0.93448275862068997</v>
      </c>
      <c r="M290" s="178">
        <v>0.96099999999999997</v>
      </c>
      <c r="N290" s="140">
        <v>4.5658377496942499</v>
      </c>
      <c r="O290" s="140">
        <v>7.4602527517325701</v>
      </c>
    </row>
    <row r="291" spans="1:15" customFormat="1" x14ac:dyDescent="0.2">
      <c r="A291" s="123" t="s">
        <v>637</v>
      </c>
      <c r="B291" s="122">
        <v>2740</v>
      </c>
      <c r="C291" s="122">
        <v>5770</v>
      </c>
      <c r="D291" s="178">
        <v>1.00161104718265</v>
      </c>
      <c r="E291" s="122">
        <v>5760.8565124327697</v>
      </c>
      <c r="F291" s="122">
        <v>5000.8953931291799</v>
      </c>
      <c r="G291" s="122">
        <v>1168.6991433933599</v>
      </c>
      <c r="H291" s="122"/>
      <c r="I291" s="122">
        <v>-356.68314654115699</v>
      </c>
      <c r="J291" s="122">
        <v>-52.054877548620603</v>
      </c>
      <c r="L291" s="178">
        <v>0.93448275862068997</v>
      </c>
      <c r="M291" s="178">
        <v>1.0149999999999999</v>
      </c>
      <c r="N291" s="140">
        <v>4.89051094890511</v>
      </c>
      <c r="O291" s="140">
        <v>6.8248175182481701</v>
      </c>
    </row>
    <row r="292" spans="1:15" customFormat="1" x14ac:dyDescent="0.2">
      <c r="A292" s="123" t="s">
        <v>638</v>
      </c>
      <c r="B292" s="122">
        <v>12177</v>
      </c>
      <c r="C292" s="122">
        <v>6067</v>
      </c>
      <c r="D292" s="178">
        <v>1.00161104718265</v>
      </c>
      <c r="E292" s="122">
        <v>6057.3185467595404</v>
      </c>
      <c r="F292" s="122">
        <v>5332.4519889499697</v>
      </c>
      <c r="G292" s="122">
        <v>1264.2444847391901</v>
      </c>
      <c r="H292" s="122"/>
      <c r="I292" s="122">
        <v>-356.68314654115699</v>
      </c>
      <c r="J292" s="122">
        <v>-182.694780388461</v>
      </c>
      <c r="L292" s="178">
        <v>0.93448275862068997</v>
      </c>
      <c r="M292" s="178">
        <v>0.92100000000000004</v>
      </c>
      <c r="N292" s="140">
        <v>5.2147491171881404</v>
      </c>
      <c r="O292" s="140">
        <v>7.3827707974049401</v>
      </c>
    </row>
    <row r="293" spans="1:15" customFormat="1" x14ac:dyDescent="0.2">
      <c r="A293" s="123" t="s">
        <v>639</v>
      </c>
      <c r="B293" s="122">
        <v>3109</v>
      </c>
      <c r="C293" s="122">
        <v>5964</v>
      </c>
      <c r="D293" s="178">
        <v>1.00161104718265</v>
      </c>
      <c r="E293" s="122">
        <v>5954.1891085323296</v>
      </c>
      <c r="F293" s="122">
        <v>5229.6176410581202</v>
      </c>
      <c r="G293" s="122">
        <v>1277.8472564080701</v>
      </c>
      <c r="H293" s="122"/>
      <c r="I293" s="122">
        <v>-356.68314654115699</v>
      </c>
      <c r="J293" s="122">
        <v>-196.59264239269899</v>
      </c>
      <c r="L293" s="178">
        <v>0.93448275862068997</v>
      </c>
      <c r="M293" s="178">
        <v>0.91100000000000003</v>
      </c>
      <c r="N293" s="140">
        <v>5.1141846252814398</v>
      </c>
      <c r="O293" s="140">
        <v>7.462206497266</v>
      </c>
    </row>
    <row r="294" spans="1:15" customFormat="1" x14ac:dyDescent="0.2">
      <c r="A294" s="123" t="s">
        <v>640</v>
      </c>
      <c r="B294" s="122">
        <v>7060</v>
      </c>
      <c r="C294" s="122">
        <v>5625</v>
      </c>
      <c r="D294" s="178">
        <v>1.00161104718265</v>
      </c>
      <c r="E294" s="122">
        <v>5615.8224272879297</v>
      </c>
      <c r="F294" s="122">
        <v>4968.0156318661702</v>
      </c>
      <c r="G294" s="122">
        <v>1292.8084735836001</v>
      </c>
      <c r="H294" s="122"/>
      <c r="I294" s="122">
        <v>-356.68314654115699</v>
      </c>
      <c r="J294" s="122">
        <v>-288.31853162067301</v>
      </c>
      <c r="L294" s="178">
        <v>0.93448275862068997</v>
      </c>
      <c r="M294" s="178">
        <v>0.84499999999999997</v>
      </c>
      <c r="N294" s="140">
        <v>4.8583569405099203</v>
      </c>
      <c r="O294" s="140">
        <v>7.5495750708215299</v>
      </c>
    </row>
    <row r="295" spans="1:15" customFormat="1" x14ac:dyDescent="0.2">
      <c r="A295" s="123" t="s">
        <v>641</v>
      </c>
      <c r="B295" s="122">
        <v>4176</v>
      </c>
      <c r="C295" s="122">
        <v>6172</v>
      </c>
      <c r="D295" s="178">
        <v>1.00161104718265</v>
      </c>
      <c r="E295" s="122">
        <v>6162.5556824982696</v>
      </c>
      <c r="F295" s="122">
        <v>5362.62167896347</v>
      </c>
      <c r="G295" s="122">
        <v>1353.20979246865</v>
      </c>
      <c r="H295" s="122"/>
      <c r="I295" s="122">
        <v>-356.68314654115699</v>
      </c>
      <c r="J295" s="122">
        <v>-196.59264239269899</v>
      </c>
      <c r="L295" s="178">
        <v>0.93448275862068997</v>
      </c>
      <c r="M295" s="178">
        <v>0.91100000000000003</v>
      </c>
      <c r="N295" s="140">
        <v>5.2442528735632203</v>
      </c>
      <c r="O295" s="140">
        <v>7.9022988505747103</v>
      </c>
    </row>
    <row r="296" spans="1:15" customFormat="1" x14ac:dyDescent="0.2">
      <c r="A296" s="123" t="s">
        <v>642</v>
      </c>
      <c r="B296" s="122">
        <v>6771</v>
      </c>
      <c r="C296" s="122">
        <v>6218</v>
      </c>
      <c r="D296" s="178">
        <v>1.00161104718265</v>
      </c>
      <c r="E296" s="122">
        <v>6207.9972291577396</v>
      </c>
      <c r="F296" s="122">
        <v>5451.9005208338003</v>
      </c>
      <c r="G296" s="122">
        <v>1401.0983864857701</v>
      </c>
      <c r="H296" s="122"/>
      <c r="I296" s="122">
        <v>-356.68314654115699</v>
      </c>
      <c r="J296" s="122">
        <v>-288.31853162067301</v>
      </c>
      <c r="L296" s="178">
        <v>0.93448275862068997</v>
      </c>
      <c r="M296" s="178">
        <v>0.84499999999999997</v>
      </c>
      <c r="N296" s="140">
        <v>5.33156106926599</v>
      </c>
      <c r="O296" s="140">
        <v>8.1819524442475196</v>
      </c>
    </row>
    <row r="297" spans="1:15" customFormat="1" x14ac:dyDescent="0.2">
      <c r="A297" s="123" t="s">
        <v>643</v>
      </c>
      <c r="B297" s="122">
        <v>72031</v>
      </c>
      <c r="C297" s="122">
        <v>6750</v>
      </c>
      <c r="D297" s="178">
        <v>1.00161104718265</v>
      </c>
      <c r="E297" s="122">
        <v>6739.3886765595998</v>
      </c>
      <c r="F297" s="122">
        <v>5457.0441770672796</v>
      </c>
      <c r="G297" s="122">
        <v>1298.03045026009</v>
      </c>
      <c r="H297" s="122"/>
      <c r="I297" s="122">
        <v>-38.679528042049199</v>
      </c>
      <c r="J297" s="122">
        <v>22.993577274266801</v>
      </c>
      <c r="L297" s="178">
        <v>0.986206896551724</v>
      </c>
      <c r="M297" s="178">
        <v>1.069</v>
      </c>
      <c r="N297" s="140">
        <v>5.3365911899043503</v>
      </c>
      <c r="O297" s="140">
        <v>7.5800696922158499</v>
      </c>
    </row>
    <row r="298" spans="1:15" customFormat="1" x14ac:dyDescent="0.2">
      <c r="A298" s="123" t="s">
        <v>644</v>
      </c>
      <c r="B298" s="122">
        <v>2516</v>
      </c>
      <c r="C298" s="122">
        <v>5811</v>
      </c>
      <c r="D298" s="178">
        <v>1.00161104718265</v>
      </c>
      <c r="E298" s="122">
        <v>5802.0156769130699</v>
      </c>
      <c r="F298" s="122">
        <v>5364.84067872174</v>
      </c>
      <c r="G298" s="122">
        <v>1082.17667635316</v>
      </c>
      <c r="H298" s="122"/>
      <c r="I298" s="122">
        <v>-356.68314654115699</v>
      </c>
      <c r="J298" s="122">
        <v>-288.31853162067301</v>
      </c>
      <c r="L298" s="178">
        <v>0.93448275862068997</v>
      </c>
      <c r="M298" s="178">
        <v>0.84499999999999997</v>
      </c>
      <c r="N298" s="140">
        <v>5.2464228934817196</v>
      </c>
      <c r="O298" s="140">
        <v>6.31955484896661</v>
      </c>
    </row>
    <row r="299" spans="1:15" customFormat="1" x14ac:dyDescent="0.2">
      <c r="A299" s="123" t="s">
        <v>645</v>
      </c>
      <c r="B299" s="122">
        <v>5943</v>
      </c>
      <c r="C299" s="122">
        <v>5223</v>
      </c>
      <c r="D299" s="178">
        <v>1.00161104718265</v>
      </c>
      <c r="E299" s="122">
        <v>5214.5059770201997</v>
      </c>
      <c r="F299" s="122">
        <v>4490.8475435071005</v>
      </c>
      <c r="G299" s="122">
        <v>1132.39645760288</v>
      </c>
      <c r="H299" s="122"/>
      <c r="I299" s="122">
        <v>-356.68314654115699</v>
      </c>
      <c r="J299" s="122">
        <v>-52.054877548620603</v>
      </c>
      <c r="L299" s="178">
        <v>0.93448275862068997</v>
      </c>
      <c r="M299" s="178">
        <v>1.0149999999999999</v>
      </c>
      <c r="N299" s="140">
        <v>4.3917213528520902</v>
      </c>
      <c r="O299" s="140">
        <v>6.6128218071680998</v>
      </c>
    </row>
    <row r="300" spans="1:15" customFormat="1" x14ac:dyDescent="0.2">
      <c r="A300" s="123" t="s">
        <v>646</v>
      </c>
      <c r="B300" s="122">
        <v>120777</v>
      </c>
      <c r="C300" s="122">
        <v>7505</v>
      </c>
      <c r="D300" s="178">
        <v>1.00161104718265</v>
      </c>
      <c r="E300" s="122">
        <v>7492.7151958042195</v>
      </c>
      <c r="F300" s="122">
        <v>6186.5482460650701</v>
      </c>
      <c r="G300" s="122">
        <v>1321.8529005069299</v>
      </c>
      <c r="H300" s="122"/>
      <c r="I300" s="122">
        <v>-38.679528042049199</v>
      </c>
      <c r="J300" s="122">
        <v>22.993577274266801</v>
      </c>
      <c r="L300" s="178">
        <v>0.986206896551724</v>
      </c>
      <c r="M300" s="178">
        <v>1.069</v>
      </c>
      <c r="N300" s="140">
        <v>6.0499929622361899</v>
      </c>
      <c r="O300" s="140">
        <v>7.7191849441532696</v>
      </c>
    </row>
    <row r="301" spans="1:15" customFormat="1" x14ac:dyDescent="0.2">
      <c r="A301" s="123" t="s">
        <v>647</v>
      </c>
      <c r="B301" s="122">
        <v>6829</v>
      </c>
      <c r="C301" s="122">
        <v>5577</v>
      </c>
      <c r="D301" s="178">
        <v>1.00161104718265</v>
      </c>
      <c r="E301" s="122">
        <v>5568.2453516563</v>
      </c>
      <c r="F301" s="122">
        <v>4836.5863326804101</v>
      </c>
      <c r="G301" s="122">
        <v>1376.66069713772</v>
      </c>
      <c r="H301" s="122"/>
      <c r="I301" s="122">
        <v>-356.68314654115699</v>
      </c>
      <c r="J301" s="122">
        <v>-288.31853162067301</v>
      </c>
      <c r="L301" s="178">
        <v>0.93448275862068997</v>
      </c>
      <c r="M301" s="178">
        <v>0.84499999999999997</v>
      </c>
      <c r="N301" s="140">
        <v>4.7298286718406803</v>
      </c>
      <c r="O301" s="140">
        <v>8.0392443988870994</v>
      </c>
    </row>
    <row r="302" spans="1:15" customFormat="1" x14ac:dyDescent="0.2">
      <c r="A302" s="123" t="s">
        <v>648</v>
      </c>
      <c r="B302" s="122">
        <v>5371</v>
      </c>
      <c r="C302" s="122">
        <v>5955</v>
      </c>
      <c r="D302" s="178">
        <v>1.00161104718265</v>
      </c>
      <c r="E302" s="122">
        <v>5945.3094748476296</v>
      </c>
      <c r="F302" s="122">
        <v>5311.8106528864701</v>
      </c>
      <c r="G302" s="122">
        <v>1278.5005001229899</v>
      </c>
      <c r="H302" s="122"/>
      <c r="I302" s="122">
        <v>-356.68314654115699</v>
      </c>
      <c r="J302" s="122">
        <v>-288.31853162067301</v>
      </c>
      <c r="L302" s="178">
        <v>0.93448275862068997</v>
      </c>
      <c r="M302" s="178">
        <v>0.84499999999999997</v>
      </c>
      <c r="N302" s="140">
        <v>5.1945633960156403</v>
      </c>
      <c r="O302" s="140">
        <v>7.4660212250977498</v>
      </c>
    </row>
    <row r="303" spans="1:15" customFormat="1" x14ac:dyDescent="0.2">
      <c r="A303" s="123" t="s">
        <v>649</v>
      </c>
      <c r="B303" s="122">
        <v>8593</v>
      </c>
      <c r="C303" s="122">
        <v>7865</v>
      </c>
      <c r="D303" s="178">
        <v>1.00161104718265</v>
      </c>
      <c r="E303" s="122">
        <v>7852.4837892957103</v>
      </c>
      <c r="F303" s="122">
        <v>6580.72669143853</v>
      </c>
      <c r="G303" s="122">
        <v>1458.74019950401</v>
      </c>
      <c r="H303" s="122"/>
      <c r="I303" s="122">
        <v>-59.879769275323198</v>
      </c>
      <c r="J303" s="122">
        <v>-127.103332371508</v>
      </c>
      <c r="L303" s="178">
        <v>0.98275862068965503</v>
      </c>
      <c r="M303" s="178">
        <v>0.96099999999999997</v>
      </c>
      <c r="N303" s="140">
        <v>6.4354707319911597</v>
      </c>
      <c r="O303" s="140">
        <v>8.5185616199231902</v>
      </c>
    </row>
    <row r="304" spans="1:15" customFormat="1" x14ac:dyDescent="0.2">
      <c r="A304" s="123" t="s">
        <v>650</v>
      </c>
      <c r="B304" s="122">
        <v>2832</v>
      </c>
      <c r="C304" s="122">
        <v>4121</v>
      </c>
      <c r="D304" s="178">
        <v>1.00161104718265</v>
      </c>
      <c r="E304" s="122">
        <v>4114.8176393172398</v>
      </c>
      <c r="F304" s="122">
        <v>3574.6660878347202</v>
      </c>
      <c r="G304" s="122">
        <v>1185.1532296443499</v>
      </c>
      <c r="H304" s="122"/>
      <c r="I304" s="122">
        <v>-356.68314654115699</v>
      </c>
      <c r="J304" s="122">
        <v>-288.31853162067301</v>
      </c>
      <c r="L304" s="178">
        <v>0.93448275862068997</v>
      </c>
      <c r="M304" s="178">
        <v>0.84499999999999997</v>
      </c>
      <c r="N304" s="140">
        <v>3.4957627118644101</v>
      </c>
      <c r="O304" s="140">
        <v>6.9209039548022604</v>
      </c>
    </row>
    <row r="305" spans="1:15" customFormat="1" ht="14.25" customHeight="1" x14ac:dyDescent="0.2">
      <c r="A305" s="18" t="s">
        <v>651</v>
      </c>
      <c r="B305" s="19"/>
      <c r="C305" s="19"/>
      <c r="D305" s="179"/>
      <c r="E305" s="19"/>
      <c r="F305" s="19"/>
      <c r="G305" s="19"/>
      <c r="H305" s="19"/>
      <c r="I305" s="19"/>
      <c r="J305" s="19"/>
      <c r="L305" s="179"/>
      <c r="M305" s="179"/>
      <c r="N305" s="68"/>
      <c r="O305" s="68"/>
    </row>
    <row r="306" spans="1:15" customFormat="1" x14ac:dyDescent="0.2">
      <c r="A306" s="123" t="s">
        <v>652</v>
      </c>
      <c r="B306" s="122">
        <v>2887</v>
      </c>
      <c r="C306" s="122">
        <v>5307</v>
      </c>
      <c r="D306" s="178">
        <v>1.00161104718265</v>
      </c>
      <c r="E306" s="122">
        <v>5298.5952192695804</v>
      </c>
      <c r="F306" s="122">
        <v>4710.8404095666501</v>
      </c>
      <c r="G306" s="122">
        <v>996.49283379270298</v>
      </c>
      <c r="H306" s="122"/>
      <c r="I306" s="122">
        <v>-356.68314654115699</v>
      </c>
      <c r="J306" s="122">
        <v>-52.054877548620603</v>
      </c>
      <c r="L306" s="178">
        <v>0.93448275862068997</v>
      </c>
      <c r="M306" s="178">
        <v>1.0149999999999999</v>
      </c>
      <c r="N306" s="140">
        <v>4.6068583304468298</v>
      </c>
      <c r="O306" s="140">
        <v>5.8191894700380997</v>
      </c>
    </row>
    <row r="307" spans="1:15" customFormat="1" x14ac:dyDescent="0.2">
      <c r="A307" s="123" t="s">
        <v>653</v>
      </c>
      <c r="B307" s="122">
        <v>6471</v>
      </c>
      <c r="C307" s="122">
        <v>5931</v>
      </c>
      <c r="D307" s="178">
        <v>1.00161104718265</v>
      </c>
      <c r="E307" s="122">
        <v>5921.4364483182098</v>
      </c>
      <c r="F307" s="122">
        <v>5293.7928361821796</v>
      </c>
      <c r="G307" s="122">
        <v>1167.0215390656399</v>
      </c>
      <c r="H307" s="122"/>
      <c r="I307" s="122">
        <v>-356.68314654115699</v>
      </c>
      <c r="J307" s="122">
        <v>-182.694780388461</v>
      </c>
      <c r="L307" s="178">
        <v>0.93448275862068997</v>
      </c>
      <c r="M307" s="178">
        <v>0.92100000000000004</v>
      </c>
      <c r="N307" s="140">
        <v>5.1769432854272903</v>
      </c>
      <c r="O307" s="140">
        <v>6.81502086230876</v>
      </c>
    </row>
    <row r="308" spans="1:15" customFormat="1" x14ac:dyDescent="0.2">
      <c r="A308" s="123" t="s">
        <v>654</v>
      </c>
      <c r="B308" s="122">
        <v>27913</v>
      </c>
      <c r="C308" s="122">
        <v>5658</v>
      </c>
      <c r="D308" s="178">
        <v>1.00161104718265</v>
      </c>
      <c r="E308" s="122">
        <v>5648.4765557854998</v>
      </c>
      <c r="F308" s="122">
        <v>4799.0835929168697</v>
      </c>
      <c r="G308" s="122">
        <v>1208.5688393154201</v>
      </c>
      <c r="H308" s="122"/>
      <c r="I308" s="122">
        <v>-176.481096058329</v>
      </c>
      <c r="J308" s="122">
        <v>-182.694780388461</v>
      </c>
      <c r="L308" s="178">
        <v>0.96379310344827596</v>
      </c>
      <c r="M308" s="178">
        <v>0.92100000000000004</v>
      </c>
      <c r="N308" s="140">
        <v>4.6931537276537796</v>
      </c>
      <c r="O308" s="140">
        <v>7.0576433919678996</v>
      </c>
    </row>
    <row r="309" spans="1:15" customFormat="1" x14ac:dyDescent="0.2">
      <c r="A309" s="123" t="s">
        <v>655</v>
      </c>
      <c r="B309" s="122">
        <v>18123</v>
      </c>
      <c r="C309" s="122">
        <v>5521</v>
      </c>
      <c r="D309" s="178">
        <v>1.00161104718265</v>
      </c>
      <c r="E309" s="122">
        <v>5511.8572017623801</v>
      </c>
      <c r="F309" s="122">
        <v>4970.9495171429098</v>
      </c>
      <c r="G309" s="122">
        <v>1094.18347355332</v>
      </c>
      <c r="H309" s="122"/>
      <c r="I309" s="122">
        <v>-356.68314654115699</v>
      </c>
      <c r="J309" s="122">
        <v>-196.59264239269899</v>
      </c>
      <c r="L309" s="178">
        <v>0.93448275862068997</v>
      </c>
      <c r="M309" s="178">
        <v>0.91100000000000003</v>
      </c>
      <c r="N309" s="140">
        <v>4.8612260663245603</v>
      </c>
      <c r="O309" s="140">
        <v>6.3896705843403403</v>
      </c>
    </row>
    <row r="310" spans="1:15" customFormat="1" x14ac:dyDescent="0.2">
      <c r="A310" s="123" t="s">
        <v>656</v>
      </c>
      <c r="B310" s="122">
        <v>9831</v>
      </c>
      <c r="C310" s="122">
        <v>5922</v>
      </c>
      <c r="D310" s="178">
        <v>1.00161104718265</v>
      </c>
      <c r="E310" s="122">
        <v>5912.6278697478901</v>
      </c>
      <c r="F310" s="122">
        <v>5252.7558693205101</v>
      </c>
      <c r="G310" s="122">
        <v>1262.85065105683</v>
      </c>
      <c r="H310" s="122"/>
      <c r="I310" s="122">
        <v>-420.28387024097901</v>
      </c>
      <c r="J310" s="122">
        <v>-182.694780388461</v>
      </c>
      <c r="L310" s="178">
        <v>0.92413793103448305</v>
      </c>
      <c r="M310" s="178">
        <v>0.92100000000000004</v>
      </c>
      <c r="N310" s="140">
        <v>5.1368121249109997</v>
      </c>
      <c r="O310" s="140">
        <v>7.3746312684365796</v>
      </c>
    </row>
    <row r="311" spans="1:15" customFormat="1" x14ac:dyDescent="0.2">
      <c r="A311" s="123" t="s">
        <v>657</v>
      </c>
      <c r="B311" s="122">
        <v>5072</v>
      </c>
      <c r="C311" s="122">
        <v>5169</v>
      </c>
      <c r="D311" s="178">
        <v>1.00161104718265</v>
      </c>
      <c r="E311" s="122">
        <v>5160.7338236163996</v>
      </c>
      <c r="F311" s="122">
        <v>4516.0870869729097</v>
      </c>
      <c r="G311" s="122">
        <v>1053.38476073327</v>
      </c>
      <c r="H311" s="122"/>
      <c r="I311" s="122">
        <v>-356.68314654115699</v>
      </c>
      <c r="J311" s="122">
        <v>-52.054877548620603</v>
      </c>
      <c r="L311" s="178">
        <v>0.93448275862068997</v>
      </c>
      <c r="M311" s="178">
        <v>1.0149999999999999</v>
      </c>
      <c r="N311" s="140">
        <v>4.41640378548896</v>
      </c>
      <c r="O311" s="140">
        <v>6.1514195583596196</v>
      </c>
    </row>
    <row r="312" spans="1:15" customFormat="1" x14ac:dyDescent="0.2">
      <c r="A312" s="123" t="s">
        <v>658</v>
      </c>
      <c r="B312" s="122">
        <v>16248</v>
      </c>
      <c r="C312" s="122">
        <v>5185</v>
      </c>
      <c r="D312" s="178">
        <v>1.00161104718265</v>
      </c>
      <c r="E312" s="122">
        <v>5176.5482994821296</v>
      </c>
      <c r="F312" s="122">
        <v>4430.6381577757702</v>
      </c>
      <c r="G312" s="122">
        <v>1189.88698308624</v>
      </c>
      <c r="H312" s="122"/>
      <c r="I312" s="122">
        <v>-261.28206099142602</v>
      </c>
      <c r="J312" s="122">
        <v>-182.694780388461</v>
      </c>
      <c r="L312" s="178">
        <v>0.95</v>
      </c>
      <c r="M312" s="178">
        <v>0.92100000000000004</v>
      </c>
      <c r="N312" s="140">
        <v>4.33284096504185</v>
      </c>
      <c r="O312" s="140">
        <v>6.94854751354013</v>
      </c>
    </row>
    <row r="313" spans="1:15" customFormat="1" x14ac:dyDescent="0.2">
      <c r="A313" s="123" t="s">
        <v>659</v>
      </c>
      <c r="B313" s="122">
        <v>23178</v>
      </c>
      <c r="C313" s="122">
        <v>6669</v>
      </c>
      <c r="D313" s="178">
        <v>1.00161104718265</v>
      </c>
      <c r="E313" s="122">
        <v>6658.3640717694097</v>
      </c>
      <c r="F313" s="122">
        <v>5854.48232288913</v>
      </c>
      <c r="G313" s="122">
        <v>1247.8585902601701</v>
      </c>
      <c r="H313" s="122"/>
      <c r="I313" s="122">
        <v>-261.28206099142602</v>
      </c>
      <c r="J313" s="122">
        <v>-182.694780388461</v>
      </c>
      <c r="L313" s="178">
        <v>0.95</v>
      </c>
      <c r="M313" s="178">
        <v>0.92100000000000004</v>
      </c>
      <c r="N313" s="140">
        <v>5.7252567089481401</v>
      </c>
      <c r="O313" s="140">
        <v>7.2870825783070199</v>
      </c>
    </row>
    <row r="314" spans="1:15" customFormat="1" x14ac:dyDescent="0.2">
      <c r="A314" s="123" t="s">
        <v>660</v>
      </c>
      <c r="B314" s="122">
        <v>76088</v>
      </c>
      <c r="C314" s="122">
        <v>6614</v>
      </c>
      <c r="D314" s="178">
        <v>1.00161104718265</v>
      </c>
      <c r="E314" s="122">
        <v>6603.1632541932104</v>
      </c>
      <c r="F314" s="122">
        <v>5350.1941678027097</v>
      </c>
      <c r="G314" s="122">
        <v>1268.65503715828</v>
      </c>
      <c r="H314" s="122"/>
      <c r="I314" s="122">
        <v>-38.679528042049199</v>
      </c>
      <c r="J314" s="122">
        <v>22.993577274266801</v>
      </c>
      <c r="L314" s="178">
        <v>0.986206896551724</v>
      </c>
      <c r="M314" s="178">
        <v>1.069</v>
      </c>
      <c r="N314" s="140">
        <v>5.2320996740616099</v>
      </c>
      <c r="O314" s="140">
        <v>7.4085269687729998</v>
      </c>
    </row>
    <row r="315" spans="1:15" customFormat="1" x14ac:dyDescent="0.2">
      <c r="A315" s="123" t="s">
        <v>661</v>
      </c>
      <c r="B315" s="122">
        <v>6193</v>
      </c>
      <c r="C315" s="122">
        <v>5065</v>
      </c>
      <c r="D315" s="178">
        <v>1.00161104718265</v>
      </c>
      <c r="E315" s="122">
        <v>5056.8275391621</v>
      </c>
      <c r="F315" s="122">
        <v>4590.25963214891</v>
      </c>
      <c r="G315" s="122">
        <v>1111.5695851750199</v>
      </c>
      <c r="H315" s="122"/>
      <c r="I315" s="122">
        <v>-356.68314654115699</v>
      </c>
      <c r="J315" s="122">
        <v>-288.31853162067301</v>
      </c>
      <c r="L315" s="178">
        <v>0.93448275862068997</v>
      </c>
      <c r="M315" s="178">
        <v>0.84499999999999997</v>
      </c>
      <c r="N315" s="140">
        <v>4.4889391248183399</v>
      </c>
      <c r="O315" s="140">
        <v>6.4911997416437899</v>
      </c>
    </row>
    <row r="316" spans="1:15" customFormat="1" x14ac:dyDescent="0.2">
      <c r="A316" s="123" t="s">
        <v>662</v>
      </c>
      <c r="B316" s="122">
        <v>41548</v>
      </c>
      <c r="C316" s="122">
        <v>6317</v>
      </c>
      <c r="D316" s="178">
        <v>1.00161104718265</v>
      </c>
      <c r="E316" s="122">
        <v>6306.5136611170501</v>
      </c>
      <c r="F316" s="122">
        <v>5372.7563663769497</v>
      </c>
      <c r="G316" s="122">
        <v>1292.9331711868899</v>
      </c>
      <c r="H316" s="122"/>
      <c r="I316" s="122">
        <v>-176.481096058329</v>
      </c>
      <c r="J316" s="122">
        <v>-182.694780388461</v>
      </c>
      <c r="L316" s="178">
        <v>0.96379310344827596</v>
      </c>
      <c r="M316" s="178">
        <v>0.92100000000000004</v>
      </c>
      <c r="N316" s="140">
        <v>5.2541638586694903</v>
      </c>
      <c r="O316" s="140">
        <v>7.5503032636949996</v>
      </c>
    </row>
    <row r="317" spans="1:15" customFormat="1" x14ac:dyDescent="0.2">
      <c r="A317" s="123" t="s">
        <v>663</v>
      </c>
      <c r="B317" s="122">
        <v>8183</v>
      </c>
      <c r="C317" s="122">
        <v>5712</v>
      </c>
      <c r="D317" s="178">
        <v>1.00161104718265</v>
      </c>
      <c r="E317" s="122">
        <v>5702.3571962141004</v>
      </c>
      <c r="F317" s="122">
        <v>4961.0258533235601</v>
      </c>
      <c r="G317" s="122">
        <v>1280.70926982015</v>
      </c>
      <c r="H317" s="122"/>
      <c r="I317" s="122">
        <v>-356.68314654115699</v>
      </c>
      <c r="J317" s="122">
        <v>-182.694780388461</v>
      </c>
      <c r="L317" s="178">
        <v>0.93448275862068997</v>
      </c>
      <c r="M317" s="178">
        <v>0.92100000000000004</v>
      </c>
      <c r="N317" s="140">
        <v>4.85152144690211</v>
      </c>
      <c r="O317" s="140">
        <v>7.4789197115972099</v>
      </c>
    </row>
    <row r="318" spans="1:15" customFormat="1" x14ac:dyDescent="0.2">
      <c r="A318" s="123" t="s">
        <v>664</v>
      </c>
      <c r="B318" s="122">
        <v>3395</v>
      </c>
      <c r="C318" s="122">
        <v>3798</v>
      </c>
      <c r="D318" s="178">
        <v>1.00161104718265</v>
      </c>
      <c r="E318" s="122">
        <v>3792.27354383999</v>
      </c>
      <c r="F318" s="167">
        <v>3463.7903377992302</v>
      </c>
      <c r="G318" s="167">
        <v>973.48488420259105</v>
      </c>
      <c r="H318" s="167"/>
      <c r="I318" s="122">
        <v>-356.68314654115699</v>
      </c>
      <c r="J318" s="122">
        <v>-288.31853162067301</v>
      </c>
      <c r="L318" s="180">
        <v>0.93448275862068997</v>
      </c>
      <c r="M318" s="180">
        <v>0.84499999999999997</v>
      </c>
      <c r="N318" s="177">
        <v>3.3873343151693698</v>
      </c>
      <c r="O318" s="177">
        <v>5.68483063328424</v>
      </c>
    </row>
    <row r="319" spans="1:15" customFormat="1" x14ac:dyDescent="0.2">
      <c r="A319" s="123" t="s">
        <v>665</v>
      </c>
      <c r="B319" s="122">
        <v>4603</v>
      </c>
      <c r="C319" s="122">
        <v>4273</v>
      </c>
      <c r="D319" s="178">
        <v>1.00161104718265</v>
      </c>
      <c r="E319" s="122">
        <v>4265.7446090250196</v>
      </c>
      <c r="F319" s="167">
        <v>3887.68087815124</v>
      </c>
      <c r="G319" s="167">
        <v>1023.0654090356099</v>
      </c>
      <c r="H319" s="167"/>
      <c r="I319" s="122">
        <v>-356.68314654115699</v>
      </c>
      <c r="J319" s="122">
        <v>-288.31853162067301</v>
      </c>
      <c r="L319" s="180">
        <v>0.93448275862068997</v>
      </c>
      <c r="M319" s="180">
        <v>0.84499999999999997</v>
      </c>
      <c r="N319" s="177">
        <v>3.80186834673039</v>
      </c>
      <c r="O319" s="177">
        <v>5.9743645448620502</v>
      </c>
    </row>
    <row r="320" spans="1:15" ht="5.25" customHeight="1" thickBot="1" x14ac:dyDescent="0.25">
      <c r="A320" s="134"/>
      <c r="B320" s="60"/>
      <c r="C320" s="60"/>
      <c r="D320" s="181"/>
      <c r="E320" s="60"/>
      <c r="F320" s="60"/>
      <c r="G320" s="60"/>
      <c r="H320" s="60"/>
      <c r="I320" s="60"/>
      <c r="J320" s="60"/>
      <c r="L320" s="181"/>
      <c r="M320" s="181"/>
      <c r="N320" s="60"/>
      <c r="O320" s="60"/>
    </row>
    <row r="321" spans="1:13" x14ac:dyDescent="0.2">
      <c r="A321" s="135"/>
      <c r="B321" s="167"/>
      <c r="C321" s="167"/>
      <c r="D321" s="180"/>
      <c r="E321" s="167"/>
      <c r="I321" s="167"/>
      <c r="J321" s="167"/>
      <c r="L321" s="182"/>
      <c r="M321" s="182"/>
    </row>
    <row r="322" spans="1:13" x14ac:dyDescent="0.2">
      <c r="A322" s="112"/>
      <c r="B322" s="168"/>
      <c r="C322" s="168"/>
      <c r="D322" s="183"/>
      <c r="E322" s="168"/>
      <c r="I322" s="168"/>
      <c r="J322" s="168"/>
      <c r="L322" s="183"/>
      <c r="M322" s="183"/>
    </row>
    <row r="323" spans="1:13" x14ac:dyDescent="0.2"/>
    <row r="324" spans="1:13" x14ac:dyDescent="0.2"/>
    <row r="325" spans="1:13" x14ac:dyDescent="0.2"/>
    <row r="326" spans="1:13" x14ac:dyDescent="0.2"/>
    <row r="327" spans="1:13" x14ac:dyDescent="0.2"/>
  </sheetData>
  <mergeCells count="3">
    <mergeCell ref="F3:G3"/>
    <mergeCell ref="I3:J3"/>
    <mergeCell ref="L3:M3"/>
  </mergeCells>
  <conditionalFormatting sqref="L10:O319 B10:J319">
    <cfRule type="cellIs" dxfId="8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9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17.140625" customWidth="1"/>
    <col min="2" max="2" width="11.140625" customWidth="1"/>
    <col min="3" max="3" width="3.5703125" customWidth="1"/>
    <col min="4" max="5" width="10.28515625" customWidth="1"/>
    <col min="6" max="6" width="2.7109375" customWidth="1"/>
    <col min="7" max="7" width="10.85546875" customWidth="1"/>
    <col min="8" max="8" width="11.7109375" customWidth="1"/>
    <col min="9" max="9" width="12.42578125" style="66" customWidth="1"/>
    <col min="10" max="10" width="12.5703125" customWidth="1"/>
    <col min="11" max="11" width="8.85546875" customWidth="1"/>
    <col min="12" max="12" width="9" customWidth="1"/>
    <col min="13" max="14" width="9.140625" style="73" customWidth="1"/>
    <col min="15" max="15" width="4.7109375" customWidth="1"/>
    <col min="16" max="17" width="9.140625" customWidth="1"/>
    <col min="18" max="18" width="9.140625" style="73" customWidth="1"/>
    <col min="19" max="19" width="6" customWidth="1"/>
    <col min="20" max="20" width="11.42578125" customWidth="1"/>
    <col min="21" max="21" width="10.85546875" customWidth="1"/>
    <col min="22" max="22" width="6.140625" customWidth="1"/>
    <col min="23" max="16384" width="9.140625" hidden="1"/>
  </cols>
  <sheetData>
    <row r="1" spans="1:22" ht="16.5" thickBot="1" x14ac:dyDescent="0.3">
      <c r="A1" s="71" t="str">
        <f>"Tabell 5 Förskoleklass och grundskola, utjämningsåret "&amp;Innehåll!C46</f>
        <v>Tabell 5 Förskoleklass och grundskola, utjämningsåret 2017</v>
      </c>
      <c r="B1" s="70"/>
      <c r="C1" s="70"/>
      <c r="D1" s="70"/>
      <c r="E1" s="70"/>
      <c r="F1" s="70"/>
      <c r="G1" s="70"/>
      <c r="H1" s="70"/>
      <c r="J1" s="71" t="s">
        <v>73</v>
      </c>
      <c r="K1" s="70"/>
      <c r="L1" s="70"/>
      <c r="M1" s="72"/>
      <c r="N1" s="72"/>
      <c r="O1" s="70"/>
      <c r="P1" s="70"/>
      <c r="Q1" s="70"/>
      <c r="R1" s="72"/>
      <c r="S1" s="70"/>
      <c r="T1" s="70"/>
      <c r="U1" s="70"/>
      <c r="V1" s="66"/>
    </row>
    <row r="2" spans="1:22" x14ac:dyDescent="0.2">
      <c r="T2" s="661" t="s">
        <v>74</v>
      </c>
      <c r="U2" s="661"/>
    </row>
    <row r="3" spans="1:22" s="66" customFormat="1" x14ac:dyDescent="0.2">
      <c r="A3" t="s">
        <v>19</v>
      </c>
      <c r="B3"/>
      <c r="C3"/>
      <c r="D3" s="663" t="s">
        <v>75</v>
      </c>
      <c r="E3" s="663"/>
      <c r="F3" s="74"/>
      <c r="G3" s="663" t="s">
        <v>76</v>
      </c>
      <c r="H3" s="663"/>
      <c r="I3" s="74"/>
      <c r="K3" s="75" t="s">
        <v>77</v>
      </c>
      <c r="L3" s="75"/>
      <c r="M3" s="76"/>
      <c r="N3" s="76"/>
      <c r="P3" s="663" t="s">
        <v>78</v>
      </c>
      <c r="Q3" s="663"/>
      <c r="R3" s="663"/>
      <c r="S3" s="77"/>
      <c r="T3" s="662"/>
      <c r="U3" s="662"/>
      <c r="V3" s="77"/>
    </row>
    <row r="4" spans="1:22" s="66" customFormat="1" ht="63" customHeight="1" x14ac:dyDescent="0.2">
      <c r="A4" s="3" t="s">
        <v>47</v>
      </c>
      <c r="B4" s="78" t="s">
        <v>79</v>
      </c>
      <c r="C4" s="78"/>
      <c r="D4" s="78" t="s">
        <v>80</v>
      </c>
      <c r="E4" s="78" t="s">
        <v>81</v>
      </c>
      <c r="F4" s="78"/>
      <c r="G4" s="78" t="s">
        <v>82</v>
      </c>
      <c r="H4" s="78" t="s">
        <v>83</v>
      </c>
      <c r="I4" s="79"/>
      <c r="J4" s="78" t="str">
        <f>"Folkmängd 31/12 -"&amp;Innehåll!C46-2</f>
        <v>Folkmängd 31/12 -2015</v>
      </c>
      <c r="K4" s="78" t="s">
        <v>84</v>
      </c>
      <c r="L4" s="78" t="s">
        <v>85</v>
      </c>
      <c r="M4" s="88" t="s">
        <v>86</v>
      </c>
      <c r="N4" s="88" t="s">
        <v>87</v>
      </c>
      <c r="O4" s="89"/>
      <c r="P4" s="89" t="s">
        <v>88</v>
      </c>
      <c r="Q4" s="89" t="s">
        <v>89</v>
      </c>
      <c r="R4" s="88" t="s">
        <v>90</v>
      </c>
      <c r="S4" s="90"/>
      <c r="T4" s="88" t="s">
        <v>91</v>
      </c>
      <c r="U4" s="88" t="s">
        <v>90</v>
      </c>
    </row>
    <row r="5" spans="1:22" s="74" customFormat="1" ht="15.75" customHeight="1" x14ac:dyDescent="0.2">
      <c r="B5" s="80" t="s">
        <v>92</v>
      </c>
      <c r="C5" s="80"/>
      <c r="D5" s="80" t="s">
        <v>93</v>
      </c>
      <c r="E5" s="80" t="s">
        <v>94</v>
      </c>
      <c r="F5" s="80"/>
      <c r="G5" s="80" t="s">
        <v>95</v>
      </c>
      <c r="H5" s="80" t="s">
        <v>96</v>
      </c>
      <c r="I5" s="80"/>
      <c r="J5" s="80" t="s">
        <v>97</v>
      </c>
      <c r="K5" s="80" t="s">
        <v>98</v>
      </c>
      <c r="L5" s="80" t="s">
        <v>99</v>
      </c>
      <c r="M5" s="81" t="s">
        <v>100</v>
      </c>
      <c r="N5" s="81" t="s">
        <v>101</v>
      </c>
      <c r="O5" s="80"/>
      <c r="P5" s="80" t="s">
        <v>102</v>
      </c>
      <c r="Q5" s="80" t="s">
        <v>103</v>
      </c>
      <c r="R5" s="81" t="s">
        <v>104</v>
      </c>
      <c r="T5" s="74" t="s">
        <v>105</v>
      </c>
      <c r="U5" s="74" t="s">
        <v>106</v>
      </c>
    </row>
    <row r="6" spans="1:22" s="74" customFormat="1" ht="15.75" customHeight="1" x14ac:dyDescent="0.2">
      <c r="A6" s="65"/>
      <c r="B6" s="82" t="s">
        <v>107</v>
      </c>
      <c r="C6" s="82"/>
      <c r="D6" s="82" t="s">
        <v>108</v>
      </c>
      <c r="E6" s="82" t="s">
        <v>109</v>
      </c>
      <c r="F6" s="82"/>
      <c r="G6" s="82" t="s">
        <v>110</v>
      </c>
      <c r="H6" s="83" t="s">
        <v>111</v>
      </c>
      <c r="I6" s="80"/>
      <c r="J6" s="82"/>
      <c r="K6" s="82"/>
      <c r="L6" s="82"/>
      <c r="M6" s="84"/>
      <c r="N6" s="84"/>
      <c r="O6" s="82"/>
      <c r="P6" s="82"/>
      <c r="Q6" s="82"/>
      <c r="R6" s="84"/>
      <c r="S6" s="65"/>
      <c r="T6" s="65"/>
      <c r="U6" s="65"/>
    </row>
    <row r="7" spans="1:22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359</v>
      </c>
      <c r="B8" s="122">
        <v>11909</v>
      </c>
      <c r="C8" s="122"/>
      <c r="D8" s="122">
        <v>717.89786050335601</v>
      </c>
      <c r="E8" s="122">
        <v>11114.6296139059</v>
      </c>
      <c r="F8" s="122"/>
      <c r="G8" s="122">
        <v>295.85185428212901</v>
      </c>
      <c r="H8" s="122">
        <v>-219.62106057270501</v>
      </c>
      <c r="I8" s="122"/>
      <c r="J8" s="122">
        <v>89425</v>
      </c>
      <c r="K8" s="122">
        <v>1259</v>
      </c>
      <c r="L8" s="122">
        <v>10427</v>
      </c>
      <c r="M8" s="122">
        <v>50991.275754974202</v>
      </c>
      <c r="N8" s="122">
        <v>95322.312575384494</v>
      </c>
      <c r="O8" s="122"/>
      <c r="P8" s="122">
        <v>5247</v>
      </c>
      <c r="Q8" s="122">
        <v>8039.8143089790901</v>
      </c>
      <c r="R8" s="122">
        <v>175.88318266741899</v>
      </c>
      <c r="S8" s="122"/>
      <c r="T8" s="122">
        <v>55.751844325389499</v>
      </c>
      <c r="U8" s="122">
        <v>275.37290489809402</v>
      </c>
    </row>
    <row r="9" spans="1:22" ht="12.75" x14ac:dyDescent="0.2">
      <c r="A9" s="122" t="s">
        <v>360</v>
      </c>
      <c r="B9" s="122">
        <v>14403</v>
      </c>
      <c r="C9" s="122"/>
      <c r="D9" s="122">
        <v>765.94649432998494</v>
      </c>
      <c r="E9" s="122">
        <v>13871.585414720799</v>
      </c>
      <c r="F9" s="122"/>
      <c r="G9" s="122">
        <v>-40.7331626682329</v>
      </c>
      <c r="H9" s="122">
        <v>-193.667286920566</v>
      </c>
      <c r="I9" s="122"/>
      <c r="J9" s="122">
        <v>32421</v>
      </c>
      <c r="K9" s="122">
        <v>487</v>
      </c>
      <c r="L9" s="122">
        <v>4718</v>
      </c>
      <c r="M9" s="122">
        <v>50991.275754974202</v>
      </c>
      <c r="N9" s="122">
        <v>95322.312575384494</v>
      </c>
      <c r="O9" s="122"/>
      <c r="P9" s="122">
        <v>545</v>
      </c>
      <c r="Q9" s="122">
        <v>8039.8143089790901</v>
      </c>
      <c r="R9" s="122">
        <v>175.88318266741899</v>
      </c>
      <c r="S9" s="122"/>
      <c r="T9" s="122">
        <v>81.705617977528107</v>
      </c>
      <c r="U9" s="122">
        <v>275.37290489809402</v>
      </c>
    </row>
    <row r="10" spans="1:22" ht="12.75" x14ac:dyDescent="0.2">
      <c r="A10" s="122" t="s">
        <v>361</v>
      </c>
      <c r="B10" s="122">
        <v>14600</v>
      </c>
      <c r="C10" s="122"/>
      <c r="D10" s="122">
        <v>891.93159488392598</v>
      </c>
      <c r="E10" s="122">
        <v>13635.6406218865</v>
      </c>
      <c r="F10" s="122"/>
      <c r="G10" s="122">
        <v>-74.581045658343399</v>
      </c>
      <c r="H10" s="122">
        <v>146.92073925412799</v>
      </c>
      <c r="I10" s="122"/>
      <c r="J10" s="122">
        <v>26984</v>
      </c>
      <c r="K10" s="122">
        <v>472</v>
      </c>
      <c r="L10" s="122">
        <v>3860</v>
      </c>
      <c r="M10" s="122">
        <v>50991.275754974202</v>
      </c>
      <c r="N10" s="122">
        <v>95322.312575384494</v>
      </c>
      <c r="O10" s="122"/>
      <c r="P10" s="122">
        <v>340</v>
      </c>
      <c r="Q10" s="122">
        <v>8039.8143089790901</v>
      </c>
      <c r="R10" s="122">
        <v>175.88318266741899</v>
      </c>
      <c r="S10" s="122"/>
      <c r="T10" s="122">
        <v>422.29364415222199</v>
      </c>
      <c r="U10" s="122">
        <v>275.37290489809402</v>
      </c>
    </row>
    <row r="11" spans="1:22" ht="12.75" x14ac:dyDescent="0.2">
      <c r="A11" s="122" t="s">
        <v>362</v>
      </c>
      <c r="B11" s="122">
        <v>11373</v>
      </c>
      <c r="C11" s="122"/>
      <c r="D11" s="122">
        <v>690.69812865345602</v>
      </c>
      <c r="E11" s="122">
        <v>10738.621243558</v>
      </c>
      <c r="F11" s="122"/>
      <c r="G11" s="122">
        <v>68.668438993393195</v>
      </c>
      <c r="H11" s="122">
        <v>-124.558667716673</v>
      </c>
      <c r="I11" s="122"/>
      <c r="J11" s="122">
        <v>83866</v>
      </c>
      <c r="K11" s="122">
        <v>1136</v>
      </c>
      <c r="L11" s="122">
        <v>9448</v>
      </c>
      <c r="M11" s="122">
        <v>50991.275754974202</v>
      </c>
      <c r="N11" s="122">
        <v>95322.312575384494</v>
      </c>
      <c r="O11" s="122"/>
      <c r="P11" s="122">
        <v>2551</v>
      </c>
      <c r="Q11" s="122">
        <v>8039.8143089790901</v>
      </c>
      <c r="R11" s="122">
        <v>175.88318266741899</v>
      </c>
      <c r="S11" s="122"/>
      <c r="T11" s="122">
        <v>150.81423718142099</v>
      </c>
      <c r="U11" s="122">
        <v>275.37290489809402</v>
      </c>
    </row>
    <row r="12" spans="1:22" ht="12.75" x14ac:dyDescent="0.2">
      <c r="A12" s="122" t="s">
        <v>363</v>
      </c>
      <c r="B12" s="122">
        <v>12512</v>
      </c>
      <c r="C12" s="122"/>
      <c r="D12" s="122">
        <v>748.56864256526103</v>
      </c>
      <c r="E12" s="122">
        <v>11831.223211942201</v>
      </c>
      <c r="F12" s="122"/>
      <c r="G12" s="122">
        <v>125.97916578339201</v>
      </c>
      <c r="H12" s="122">
        <v>-193.33625486364701</v>
      </c>
      <c r="I12" s="122"/>
      <c r="J12" s="122">
        <v>105311</v>
      </c>
      <c r="K12" s="122">
        <v>1546</v>
      </c>
      <c r="L12" s="122">
        <v>13071</v>
      </c>
      <c r="M12" s="122">
        <v>50991.275754974202</v>
      </c>
      <c r="N12" s="122">
        <v>95322.312575384494</v>
      </c>
      <c r="O12" s="122"/>
      <c r="P12" s="122">
        <v>3954</v>
      </c>
      <c r="Q12" s="122">
        <v>8039.8143089790901</v>
      </c>
      <c r="R12" s="122">
        <v>175.88318266741899</v>
      </c>
      <c r="S12" s="122"/>
      <c r="T12" s="122">
        <v>82.036650034447504</v>
      </c>
      <c r="U12" s="122">
        <v>275.37290489809402</v>
      </c>
    </row>
    <row r="13" spans="1:22" ht="12.75" x14ac:dyDescent="0.2">
      <c r="A13" s="122" t="s">
        <v>364</v>
      </c>
      <c r="B13" s="122">
        <v>11545</v>
      </c>
      <c r="C13" s="122"/>
      <c r="D13" s="122">
        <v>708.94551471453497</v>
      </c>
      <c r="E13" s="122">
        <v>10941.8838690545</v>
      </c>
      <c r="F13" s="122"/>
      <c r="G13" s="122">
        <v>129.263230169753</v>
      </c>
      <c r="H13" s="122">
        <v>-234.688013252486</v>
      </c>
      <c r="I13" s="122"/>
      <c r="J13" s="122">
        <v>72429</v>
      </c>
      <c r="K13" s="122">
        <v>1007</v>
      </c>
      <c r="L13" s="122">
        <v>8314</v>
      </c>
      <c r="M13" s="122">
        <v>50991.275754974202</v>
      </c>
      <c r="N13" s="122">
        <v>95322.312575384494</v>
      </c>
      <c r="O13" s="122"/>
      <c r="P13" s="122">
        <v>2749</v>
      </c>
      <c r="Q13" s="122">
        <v>8039.8143089790901</v>
      </c>
      <c r="R13" s="122">
        <v>175.88318266741899</v>
      </c>
      <c r="S13" s="122"/>
      <c r="T13" s="122">
        <v>40.684891645608403</v>
      </c>
      <c r="U13" s="122">
        <v>275.37290489809402</v>
      </c>
    </row>
    <row r="14" spans="1:22" ht="12.75" x14ac:dyDescent="0.2">
      <c r="A14" s="122" t="s">
        <v>365</v>
      </c>
      <c r="B14" s="122">
        <v>12804</v>
      </c>
      <c r="C14" s="122"/>
      <c r="D14" s="122">
        <v>716.93059730655796</v>
      </c>
      <c r="E14" s="122">
        <v>12323.4279961179</v>
      </c>
      <c r="F14" s="122"/>
      <c r="G14" s="122">
        <v>-22.733940290857099</v>
      </c>
      <c r="H14" s="122">
        <v>-213.786669427959</v>
      </c>
      <c r="I14" s="122"/>
      <c r="J14" s="122">
        <v>46302</v>
      </c>
      <c r="K14" s="122">
        <v>651</v>
      </c>
      <c r="L14" s="122">
        <v>5986</v>
      </c>
      <c r="M14" s="122">
        <v>50991.275754974202</v>
      </c>
      <c r="N14" s="122">
        <v>95322.312575384494</v>
      </c>
      <c r="O14" s="122"/>
      <c r="P14" s="122">
        <v>882</v>
      </c>
      <c r="Q14" s="122">
        <v>8039.8143089790901</v>
      </c>
      <c r="R14" s="122">
        <v>175.88318266741899</v>
      </c>
      <c r="S14" s="122"/>
      <c r="T14" s="122">
        <v>61.586235470134703</v>
      </c>
      <c r="U14" s="122">
        <v>275.37290489809402</v>
      </c>
    </row>
    <row r="15" spans="1:22" ht="12.75" x14ac:dyDescent="0.2">
      <c r="A15" s="122" t="s">
        <v>366</v>
      </c>
      <c r="B15" s="122">
        <v>12873</v>
      </c>
      <c r="C15" s="122"/>
      <c r="D15" s="122">
        <v>800.88556923341503</v>
      </c>
      <c r="E15" s="122">
        <v>12287.634255298501</v>
      </c>
      <c r="F15" s="122"/>
      <c r="G15" s="122">
        <v>-12.848554945688599</v>
      </c>
      <c r="H15" s="122">
        <v>-202.85186272292199</v>
      </c>
      <c r="I15" s="122"/>
      <c r="J15" s="122">
        <v>97986</v>
      </c>
      <c r="K15" s="122">
        <v>1539</v>
      </c>
      <c r="L15" s="122">
        <v>12631</v>
      </c>
      <c r="M15" s="122">
        <v>50991.275754974202</v>
      </c>
      <c r="N15" s="122">
        <v>95322.312575384494</v>
      </c>
      <c r="O15" s="122"/>
      <c r="P15" s="122">
        <v>1987</v>
      </c>
      <c r="Q15" s="122">
        <v>8039.8143089790901</v>
      </c>
      <c r="R15" s="122">
        <v>175.88318266741899</v>
      </c>
      <c r="S15" s="122"/>
      <c r="T15" s="122">
        <v>72.521042175171701</v>
      </c>
      <c r="U15" s="122">
        <v>275.37290489809402</v>
      </c>
    </row>
    <row r="16" spans="1:22" ht="12.75" x14ac:dyDescent="0.2">
      <c r="A16" s="122" t="s">
        <v>367</v>
      </c>
      <c r="B16" s="122">
        <v>9351</v>
      </c>
      <c r="C16" s="122"/>
      <c r="D16" s="122">
        <v>557.11547425281697</v>
      </c>
      <c r="E16" s="122">
        <v>8516.9265288340594</v>
      </c>
      <c r="F16" s="122"/>
      <c r="G16" s="122">
        <v>-92.564784537924695</v>
      </c>
      <c r="H16" s="122">
        <v>369.908444003152</v>
      </c>
      <c r="I16" s="122"/>
      <c r="J16" s="122">
        <v>58669</v>
      </c>
      <c r="K16" s="122">
        <v>641</v>
      </c>
      <c r="L16" s="122">
        <v>5242</v>
      </c>
      <c r="M16" s="122">
        <v>50991.275754974202</v>
      </c>
      <c r="N16" s="122">
        <v>95322.312575384494</v>
      </c>
      <c r="O16" s="122"/>
      <c r="P16" s="122">
        <v>608</v>
      </c>
      <c r="Q16" s="122">
        <v>8039.8143089790901</v>
      </c>
      <c r="R16" s="122">
        <v>175.88318266741899</v>
      </c>
      <c r="S16" s="122"/>
      <c r="T16" s="122">
        <v>645.28134890124602</v>
      </c>
      <c r="U16" s="122">
        <v>275.37290489809402</v>
      </c>
    </row>
    <row r="17" spans="1:21" ht="12.75" x14ac:dyDescent="0.2">
      <c r="A17" s="122" t="s">
        <v>368</v>
      </c>
      <c r="B17" s="122">
        <v>14151</v>
      </c>
      <c r="C17" s="122"/>
      <c r="D17" s="122">
        <v>820.50325979354204</v>
      </c>
      <c r="E17" s="122">
        <v>13215.3088372271</v>
      </c>
      <c r="F17" s="122"/>
      <c r="G17" s="122">
        <v>-96.999604282616104</v>
      </c>
      <c r="H17" s="122">
        <v>212.47948482771099</v>
      </c>
      <c r="I17" s="122"/>
      <c r="J17" s="122">
        <v>10192</v>
      </c>
      <c r="K17" s="122">
        <v>164</v>
      </c>
      <c r="L17" s="122">
        <v>1413</v>
      </c>
      <c r="M17" s="122">
        <v>50991.275754974202</v>
      </c>
      <c r="N17" s="122">
        <v>95322.312575384494</v>
      </c>
      <c r="O17" s="122"/>
      <c r="P17" s="122">
        <v>100</v>
      </c>
      <c r="Q17" s="122">
        <v>8039.8143089790901</v>
      </c>
      <c r="R17" s="122">
        <v>175.88318266741899</v>
      </c>
      <c r="S17" s="122"/>
      <c r="T17" s="122">
        <v>487.85238972580498</v>
      </c>
      <c r="U17" s="122">
        <v>275.37290489809402</v>
      </c>
    </row>
    <row r="18" spans="1:21" ht="12.75" x14ac:dyDescent="0.2">
      <c r="A18" s="122" t="s">
        <v>369</v>
      </c>
      <c r="B18" s="122">
        <v>10295</v>
      </c>
      <c r="C18" s="122"/>
      <c r="D18" s="122">
        <v>634.14604757095196</v>
      </c>
      <c r="E18" s="122">
        <v>9553.0288530094404</v>
      </c>
      <c r="F18" s="122"/>
      <c r="G18" s="122">
        <v>-22.395818586908899</v>
      </c>
      <c r="H18" s="122">
        <v>130.469304480906</v>
      </c>
      <c r="I18" s="122"/>
      <c r="J18" s="122">
        <v>27500</v>
      </c>
      <c r="K18" s="122">
        <v>342</v>
      </c>
      <c r="L18" s="122">
        <v>2756</v>
      </c>
      <c r="M18" s="122">
        <v>50991.275754974202</v>
      </c>
      <c r="N18" s="122">
        <v>95322.312575384494</v>
      </c>
      <c r="O18" s="122"/>
      <c r="P18" s="122">
        <v>525</v>
      </c>
      <c r="Q18" s="122">
        <v>8039.8143089790901</v>
      </c>
      <c r="R18" s="122">
        <v>175.88318266741899</v>
      </c>
      <c r="S18" s="122"/>
      <c r="T18" s="122">
        <v>405.842209379</v>
      </c>
      <c r="U18" s="122">
        <v>275.37290489809402</v>
      </c>
    </row>
    <row r="19" spans="1:21" ht="12.75" x14ac:dyDescent="0.2">
      <c r="A19" s="122" t="s">
        <v>370</v>
      </c>
      <c r="B19" s="122">
        <v>14301</v>
      </c>
      <c r="C19" s="122"/>
      <c r="D19" s="122">
        <v>741.92833954942398</v>
      </c>
      <c r="E19" s="122">
        <v>13608.3540112795</v>
      </c>
      <c r="F19" s="122"/>
      <c r="G19" s="122">
        <v>63.461100608532497</v>
      </c>
      <c r="H19" s="122">
        <v>-113.125729295665</v>
      </c>
      <c r="I19" s="122"/>
      <c r="J19" s="122">
        <v>16426</v>
      </c>
      <c r="K19" s="122">
        <v>239</v>
      </c>
      <c r="L19" s="122">
        <v>2345</v>
      </c>
      <c r="M19" s="122">
        <v>50991.275754974202</v>
      </c>
      <c r="N19" s="122">
        <v>95322.312575384494</v>
      </c>
      <c r="O19" s="122"/>
      <c r="P19" s="122">
        <v>489</v>
      </c>
      <c r="Q19" s="122">
        <v>8039.8143089790901</v>
      </c>
      <c r="R19" s="122">
        <v>175.88318266741899</v>
      </c>
      <c r="S19" s="122"/>
      <c r="T19" s="122">
        <v>162.247175602429</v>
      </c>
      <c r="U19" s="122">
        <v>275.37290489809402</v>
      </c>
    </row>
    <row r="20" spans="1:21" ht="12.75" x14ac:dyDescent="0.2">
      <c r="A20" s="122" t="s">
        <v>371</v>
      </c>
      <c r="B20" s="122">
        <v>11640</v>
      </c>
      <c r="C20" s="122"/>
      <c r="D20" s="122">
        <v>681.99379666033099</v>
      </c>
      <c r="E20" s="122">
        <v>10869.7148734535</v>
      </c>
      <c r="F20" s="122"/>
      <c r="G20" s="122">
        <v>161.42783163552701</v>
      </c>
      <c r="H20" s="122">
        <v>-73.505034733123097</v>
      </c>
      <c r="I20" s="122"/>
      <c r="J20" s="122">
        <v>44786</v>
      </c>
      <c r="K20" s="122">
        <v>599</v>
      </c>
      <c r="L20" s="122">
        <v>5107</v>
      </c>
      <c r="M20" s="122">
        <v>50991.275754974202</v>
      </c>
      <c r="N20" s="122">
        <v>95322.312575384494</v>
      </c>
      <c r="O20" s="122"/>
      <c r="P20" s="122">
        <v>1879</v>
      </c>
      <c r="Q20" s="122">
        <v>8039.8143089790901</v>
      </c>
      <c r="R20" s="122">
        <v>175.88318266741899</v>
      </c>
      <c r="S20" s="122"/>
      <c r="T20" s="122">
        <v>201.86787016497101</v>
      </c>
      <c r="U20" s="122">
        <v>275.37290489809402</v>
      </c>
    </row>
    <row r="21" spans="1:21" ht="12.75" x14ac:dyDescent="0.2">
      <c r="A21" s="122" t="s">
        <v>372</v>
      </c>
      <c r="B21" s="122">
        <v>13178</v>
      </c>
      <c r="C21" s="122"/>
      <c r="D21" s="122">
        <v>804.23529254404195</v>
      </c>
      <c r="E21" s="122">
        <v>12547.087221314699</v>
      </c>
      <c r="F21" s="122"/>
      <c r="G21" s="122">
        <v>59.0706084008091</v>
      </c>
      <c r="H21" s="122">
        <v>-232.73806820496</v>
      </c>
      <c r="I21" s="122"/>
      <c r="J21" s="122">
        <v>70251</v>
      </c>
      <c r="K21" s="122">
        <v>1108</v>
      </c>
      <c r="L21" s="122">
        <v>9247</v>
      </c>
      <c r="M21" s="122">
        <v>50991.275754974202</v>
      </c>
      <c r="N21" s="122">
        <v>95322.312575384494</v>
      </c>
      <c r="O21" s="122"/>
      <c r="P21" s="122">
        <v>2053</v>
      </c>
      <c r="Q21" s="122">
        <v>8039.8143089790901</v>
      </c>
      <c r="R21" s="122">
        <v>175.88318266741899</v>
      </c>
      <c r="S21" s="122"/>
      <c r="T21" s="122">
        <v>42.634836693134602</v>
      </c>
      <c r="U21" s="122">
        <v>275.37290489809402</v>
      </c>
    </row>
    <row r="22" spans="1:21" ht="12.75" x14ac:dyDescent="0.2">
      <c r="A22" s="122" t="s">
        <v>373</v>
      </c>
      <c r="B22" s="122">
        <v>6617</v>
      </c>
      <c r="C22" s="122"/>
      <c r="D22" s="122">
        <v>520.90670103429704</v>
      </c>
      <c r="E22" s="122">
        <v>6358.3254271770902</v>
      </c>
      <c r="F22" s="122"/>
      <c r="G22" s="122">
        <v>-12.8868685170509</v>
      </c>
      <c r="H22" s="122">
        <v>-249.21222397325599</v>
      </c>
      <c r="I22" s="122"/>
      <c r="J22" s="122">
        <v>76158</v>
      </c>
      <c r="K22" s="122">
        <v>778</v>
      </c>
      <c r="L22" s="122">
        <v>5080</v>
      </c>
      <c r="M22" s="122">
        <v>50991.275754974202</v>
      </c>
      <c r="N22" s="122">
        <v>95322.312575384494</v>
      </c>
      <c r="O22" s="122"/>
      <c r="P22" s="122">
        <v>1544</v>
      </c>
      <c r="Q22" s="122">
        <v>8039.8143089790901</v>
      </c>
      <c r="R22" s="122">
        <v>175.88318266741899</v>
      </c>
      <c r="S22" s="122"/>
      <c r="T22" s="122">
        <v>26.1606809248382</v>
      </c>
      <c r="U22" s="122">
        <v>275.37290489809402</v>
      </c>
    </row>
    <row r="23" spans="1:21" ht="12.75" x14ac:dyDescent="0.2">
      <c r="A23" s="122" t="s">
        <v>374</v>
      </c>
      <c r="B23" s="122">
        <v>8824</v>
      </c>
      <c r="C23" s="122"/>
      <c r="D23" s="122">
        <v>604.76206513393697</v>
      </c>
      <c r="E23" s="122">
        <v>8437.2461298446906</v>
      </c>
      <c r="F23" s="122"/>
      <c r="G23" s="122">
        <v>41.758263419576203</v>
      </c>
      <c r="H23" s="122">
        <v>-259.80508316306799</v>
      </c>
      <c r="I23" s="122"/>
      <c r="J23" s="122">
        <v>923516</v>
      </c>
      <c r="K23" s="122">
        <v>10953</v>
      </c>
      <c r="L23" s="122">
        <v>81743</v>
      </c>
      <c r="M23" s="122">
        <v>50991.275754974202</v>
      </c>
      <c r="N23" s="122">
        <v>95322.312575384494</v>
      </c>
      <c r="O23" s="122"/>
      <c r="P23" s="122">
        <v>25000</v>
      </c>
      <c r="Q23" s="122">
        <v>8039.8143089790901</v>
      </c>
      <c r="R23" s="122">
        <v>175.88318266741899</v>
      </c>
      <c r="S23" s="122"/>
      <c r="T23" s="122">
        <v>15.5678217350259</v>
      </c>
      <c r="U23" s="122">
        <v>275.37290489809402</v>
      </c>
    </row>
    <row r="24" spans="1:21" ht="12.75" x14ac:dyDescent="0.2">
      <c r="A24" s="122" t="s">
        <v>375</v>
      </c>
      <c r="B24" s="122">
        <v>8292</v>
      </c>
      <c r="C24" s="122"/>
      <c r="D24" s="122">
        <v>573.94214089853904</v>
      </c>
      <c r="E24" s="122">
        <v>7899.0795131326004</v>
      </c>
      <c r="F24" s="122"/>
      <c r="G24" s="122">
        <v>79.730952595286695</v>
      </c>
      <c r="H24" s="122">
        <v>-260.74997928439399</v>
      </c>
      <c r="I24" s="122"/>
      <c r="J24" s="122">
        <v>46110</v>
      </c>
      <c r="K24" s="122">
        <v>519</v>
      </c>
      <c r="L24" s="122">
        <v>3821</v>
      </c>
      <c r="M24" s="122">
        <v>50991.275754974202</v>
      </c>
      <c r="N24" s="122">
        <v>95322.312575384494</v>
      </c>
      <c r="O24" s="122"/>
      <c r="P24" s="122">
        <v>1466</v>
      </c>
      <c r="Q24" s="122">
        <v>8039.8143089790901</v>
      </c>
      <c r="R24" s="122">
        <v>175.88318266741899</v>
      </c>
      <c r="S24" s="122"/>
      <c r="T24" s="122">
        <v>14.6229256137002</v>
      </c>
      <c r="U24" s="122">
        <v>275.37290489809402</v>
      </c>
    </row>
    <row r="25" spans="1:21" ht="12.75" x14ac:dyDescent="0.2">
      <c r="A25" s="122" t="s">
        <v>376</v>
      </c>
      <c r="B25" s="122">
        <v>11274</v>
      </c>
      <c r="C25" s="122"/>
      <c r="D25" s="122">
        <v>616.58728112976098</v>
      </c>
      <c r="E25" s="122">
        <v>10510.7981195385</v>
      </c>
      <c r="F25" s="122"/>
      <c r="G25" s="122">
        <v>270.78275252596501</v>
      </c>
      <c r="H25" s="122">
        <v>-124.600370595291</v>
      </c>
      <c r="I25" s="122"/>
      <c r="J25" s="122">
        <v>93202</v>
      </c>
      <c r="K25" s="122">
        <v>1127</v>
      </c>
      <c r="L25" s="122">
        <v>10277</v>
      </c>
      <c r="M25" s="122">
        <v>50991.275754974202</v>
      </c>
      <c r="N25" s="122">
        <v>95322.312575384494</v>
      </c>
      <c r="O25" s="122"/>
      <c r="P25" s="122">
        <v>5178</v>
      </c>
      <c r="Q25" s="122">
        <v>8039.8143089790901</v>
      </c>
      <c r="R25" s="122">
        <v>175.88318266741899</v>
      </c>
      <c r="S25" s="122"/>
      <c r="T25" s="122">
        <v>150.772534302803</v>
      </c>
      <c r="U25" s="122">
        <v>275.37290489809402</v>
      </c>
    </row>
    <row r="26" spans="1:21" ht="12.75" x14ac:dyDescent="0.2">
      <c r="A26" s="122" t="s">
        <v>377</v>
      </c>
      <c r="B26" s="122">
        <v>12864</v>
      </c>
      <c r="C26" s="122"/>
      <c r="D26" s="122">
        <v>751.99902092248203</v>
      </c>
      <c r="E26" s="122">
        <v>12336.144399820199</v>
      </c>
      <c r="F26" s="122"/>
      <c r="G26" s="122">
        <v>-41.993644507622299</v>
      </c>
      <c r="H26" s="122">
        <v>-181.70298329816899</v>
      </c>
      <c r="I26" s="122"/>
      <c r="J26" s="122">
        <v>46177</v>
      </c>
      <c r="K26" s="122">
        <v>681</v>
      </c>
      <c r="L26" s="122">
        <v>5976</v>
      </c>
      <c r="M26" s="122">
        <v>50991.275754974202</v>
      </c>
      <c r="N26" s="122">
        <v>95322.312575384494</v>
      </c>
      <c r="O26" s="122"/>
      <c r="P26" s="122">
        <v>769</v>
      </c>
      <c r="Q26" s="122">
        <v>8039.8143089790901</v>
      </c>
      <c r="R26" s="122">
        <v>175.88318266741899</v>
      </c>
      <c r="S26" s="122"/>
      <c r="T26" s="122">
        <v>93.669921599924905</v>
      </c>
      <c r="U26" s="122">
        <v>275.37290489809402</v>
      </c>
    </row>
    <row r="27" spans="1:21" ht="12.75" x14ac:dyDescent="0.2">
      <c r="A27" s="122" t="s">
        <v>378</v>
      </c>
      <c r="B27" s="122">
        <v>12846</v>
      </c>
      <c r="C27" s="122"/>
      <c r="D27" s="122">
        <v>766.94893455512602</v>
      </c>
      <c r="E27" s="122">
        <v>12310.1910090617</v>
      </c>
      <c r="F27" s="122"/>
      <c r="G27" s="122">
        <v>-36.589670159953101</v>
      </c>
      <c r="H27" s="122">
        <v>-194.59510948754999</v>
      </c>
      <c r="I27" s="122"/>
      <c r="J27" s="122">
        <v>68281</v>
      </c>
      <c r="K27" s="122">
        <v>1027</v>
      </c>
      <c r="L27" s="122">
        <v>8818</v>
      </c>
      <c r="M27" s="122">
        <v>50991.275754974202</v>
      </c>
      <c r="N27" s="122">
        <v>95322.312575384494</v>
      </c>
      <c r="O27" s="122"/>
      <c r="P27" s="122">
        <v>1183</v>
      </c>
      <c r="Q27" s="122">
        <v>8039.8143089790901</v>
      </c>
      <c r="R27" s="122">
        <v>175.88318266741899</v>
      </c>
      <c r="S27" s="122"/>
      <c r="T27" s="122">
        <v>80.777795410543703</v>
      </c>
      <c r="U27" s="122">
        <v>275.37290489809402</v>
      </c>
    </row>
    <row r="28" spans="1:21" ht="12.75" x14ac:dyDescent="0.2">
      <c r="A28" s="122" t="s">
        <v>379</v>
      </c>
      <c r="B28" s="122">
        <v>11004</v>
      </c>
      <c r="C28" s="122"/>
      <c r="D28" s="122">
        <v>617.95292105955502</v>
      </c>
      <c r="E28" s="122">
        <v>10512.915324703699</v>
      </c>
      <c r="F28" s="122"/>
      <c r="G28" s="122">
        <v>80.419938689595</v>
      </c>
      <c r="H28" s="122">
        <v>-207.308051504031</v>
      </c>
      <c r="I28" s="122"/>
      <c r="J28" s="122">
        <v>42661</v>
      </c>
      <c r="K28" s="122">
        <v>517</v>
      </c>
      <c r="L28" s="122">
        <v>4705</v>
      </c>
      <c r="M28" s="122">
        <v>50991.275754974202</v>
      </c>
      <c r="N28" s="122">
        <v>95322.312575384494</v>
      </c>
      <c r="O28" s="122"/>
      <c r="P28" s="122">
        <v>1360</v>
      </c>
      <c r="Q28" s="122">
        <v>8039.8143089790901</v>
      </c>
      <c r="R28" s="122">
        <v>175.88318266741899</v>
      </c>
      <c r="S28" s="122"/>
      <c r="T28" s="122">
        <v>68.064853394063306</v>
      </c>
      <c r="U28" s="122">
        <v>275.37290489809402</v>
      </c>
    </row>
    <row r="29" spans="1:21" ht="12.75" x14ac:dyDescent="0.2">
      <c r="A29" s="122" t="s">
        <v>380</v>
      </c>
      <c r="B29" s="122">
        <v>11948</v>
      </c>
      <c r="C29" s="122"/>
      <c r="D29" s="122">
        <v>733.55939761508603</v>
      </c>
      <c r="E29" s="122">
        <v>11266.137063467801</v>
      </c>
      <c r="F29" s="122"/>
      <c r="G29" s="122">
        <v>90.666169156115402</v>
      </c>
      <c r="H29" s="122">
        <v>-142.31260837193199</v>
      </c>
      <c r="I29" s="122"/>
      <c r="J29" s="122">
        <v>25789</v>
      </c>
      <c r="K29" s="122">
        <v>371</v>
      </c>
      <c r="L29" s="122">
        <v>3048</v>
      </c>
      <c r="M29" s="122">
        <v>50991.275754974202</v>
      </c>
      <c r="N29" s="122">
        <v>95322.312575384494</v>
      </c>
      <c r="O29" s="122"/>
      <c r="P29" s="122">
        <v>855</v>
      </c>
      <c r="Q29" s="122">
        <v>8039.8143089790901</v>
      </c>
      <c r="R29" s="122">
        <v>175.88318266741899</v>
      </c>
      <c r="S29" s="122"/>
      <c r="T29" s="122">
        <v>133.06029652616201</v>
      </c>
      <c r="U29" s="122">
        <v>275.37290489809402</v>
      </c>
    </row>
    <row r="30" spans="1:21" ht="12.75" x14ac:dyDescent="0.2">
      <c r="A30" s="122" t="s">
        <v>381</v>
      </c>
      <c r="B30" s="122">
        <v>13332</v>
      </c>
      <c r="C30" s="122"/>
      <c r="D30" s="122">
        <v>754.31813114986596</v>
      </c>
      <c r="E30" s="122">
        <v>12626.2321999946</v>
      </c>
      <c r="F30" s="122"/>
      <c r="G30" s="122">
        <v>-56.949549128166602</v>
      </c>
      <c r="H30" s="122">
        <v>8.2196157926178408</v>
      </c>
      <c r="I30" s="122"/>
      <c r="J30" s="122">
        <v>32380</v>
      </c>
      <c r="K30" s="122">
        <v>479</v>
      </c>
      <c r="L30" s="122">
        <v>4289</v>
      </c>
      <c r="M30" s="122">
        <v>50991.275754974202</v>
      </c>
      <c r="N30" s="122">
        <v>95322.312575384494</v>
      </c>
      <c r="O30" s="122"/>
      <c r="P30" s="122">
        <v>479</v>
      </c>
      <c r="Q30" s="122">
        <v>8039.8143089790901</v>
      </c>
      <c r="R30" s="122">
        <v>175.88318266741899</v>
      </c>
      <c r="S30" s="122"/>
      <c r="T30" s="122">
        <v>283.59252069071198</v>
      </c>
      <c r="U30" s="122">
        <v>275.37290489809402</v>
      </c>
    </row>
    <row r="31" spans="1:21" ht="12.75" x14ac:dyDescent="0.2">
      <c r="A31" s="122" t="s">
        <v>382</v>
      </c>
      <c r="B31" s="122">
        <v>14828</v>
      </c>
      <c r="C31" s="122"/>
      <c r="D31" s="122">
        <v>721.40557087441596</v>
      </c>
      <c r="E31" s="122">
        <v>13921.4133128549</v>
      </c>
      <c r="F31" s="122"/>
      <c r="G31" s="122">
        <v>-80.507529617139596</v>
      </c>
      <c r="H31" s="122">
        <v>266.02896765894599</v>
      </c>
      <c r="I31" s="122"/>
      <c r="J31" s="122">
        <v>11380</v>
      </c>
      <c r="K31" s="122">
        <v>161</v>
      </c>
      <c r="L31" s="122">
        <v>1662</v>
      </c>
      <c r="M31" s="122">
        <v>50991.275754974202</v>
      </c>
      <c r="N31" s="122">
        <v>95322.312575384494</v>
      </c>
      <c r="O31" s="122"/>
      <c r="P31" s="122">
        <v>135</v>
      </c>
      <c r="Q31" s="122">
        <v>8039.8143089790901</v>
      </c>
      <c r="R31" s="122">
        <v>175.88318266741899</v>
      </c>
      <c r="S31" s="122"/>
      <c r="T31" s="122">
        <v>541.40187255703995</v>
      </c>
      <c r="U31" s="122">
        <v>275.37290489809402</v>
      </c>
    </row>
    <row r="32" spans="1:21" ht="12.75" x14ac:dyDescent="0.2">
      <c r="A32" s="122" t="s">
        <v>383</v>
      </c>
      <c r="B32" s="122">
        <v>13746</v>
      </c>
      <c r="C32" s="122"/>
      <c r="D32" s="122">
        <v>767.84001976133197</v>
      </c>
      <c r="E32" s="122">
        <v>12830.3781711047</v>
      </c>
      <c r="F32" s="122"/>
      <c r="G32" s="122">
        <v>-92.369408615941595</v>
      </c>
      <c r="H32" s="122">
        <v>240.38440519831499</v>
      </c>
      <c r="I32" s="122"/>
      <c r="J32" s="122">
        <v>41107</v>
      </c>
      <c r="K32" s="122">
        <v>619</v>
      </c>
      <c r="L32" s="122">
        <v>5533</v>
      </c>
      <c r="M32" s="122">
        <v>50991.275754974202</v>
      </c>
      <c r="N32" s="122">
        <v>95322.312575384494</v>
      </c>
      <c r="O32" s="122"/>
      <c r="P32" s="122">
        <v>427</v>
      </c>
      <c r="Q32" s="122">
        <v>8039.8143089790901</v>
      </c>
      <c r="R32" s="122">
        <v>175.88318266741899</v>
      </c>
      <c r="S32" s="122"/>
      <c r="T32" s="122">
        <v>515.75731009640901</v>
      </c>
      <c r="U32" s="122">
        <v>275.37290489809402</v>
      </c>
    </row>
    <row r="33" spans="1:21" ht="12.75" x14ac:dyDescent="0.2">
      <c r="A33" s="122" t="s">
        <v>384</v>
      </c>
      <c r="B33" s="122">
        <v>13013</v>
      </c>
      <c r="C33" s="122"/>
      <c r="D33" s="122">
        <v>720.14737892736002</v>
      </c>
      <c r="E33" s="122">
        <v>12342.350227835799</v>
      </c>
      <c r="F33" s="122"/>
      <c r="G33" s="122">
        <v>-37.528913168015897</v>
      </c>
      <c r="H33" s="122">
        <v>-11.9462845218141</v>
      </c>
      <c r="I33" s="122"/>
      <c r="J33" s="122">
        <v>42130</v>
      </c>
      <c r="K33" s="122">
        <v>595</v>
      </c>
      <c r="L33" s="122">
        <v>5455</v>
      </c>
      <c r="M33" s="122">
        <v>50991.275754974202</v>
      </c>
      <c r="N33" s="122">
        <v>95322.312575384494</v>
      </c>
      <c r="O33" s="122"/>
      <c r="P33" s="122">
        <v>725</v>
      </c>
      <c r="Q33" s="122">
        <v>8039.8143089790901</v>
      </c>
      <c r="R33" s="122">
        <v>175.88318266741899</v>
      </c>
      <c r="S33" s="122"/>
      <c r="T33" s="122">
        <v>263.42662037628003</v>
      </c>
      <c r="U33" s="122">
        <v>275.37290489809402</v>
      </c>
    </row>
    <row r="34" spans="1:21" ht="14.25" customHeight="1" x14ac:dyDescent="0.2">
      <c r="A34" s="19" t="s">
        <v>385</v>
      </c>
      <c r="B34" s="19"/>
      <c r="C34" s="19"/>
      <c r="D34" s="122"/>
      <c r="E34" s="122"/>
      <c r="F34" s="19"/>
      <c r="G34" s="122"/>
      <c r="H34" s="122"/>
      <c r="I34" s="19"/>
      <c r="J34" s="122"/>
      <c r="K34" s="122"/>
      <c r="L34" s="122"/>
      <c r="M34" s="122"/>
      <c r="N34" s="122"/>
      <c r="O34" s="19"/>
      <c r="P34" s="122"/>
      <c r="Q34" s="122"/>
      <c r="R34" s="122"/>
      <c r="S34" s="19"/>
      <c r="T34" s="122"/>
      <c r="U34" s="122"/>
    </row>
    <row r="35" spans="1:21" ht="12.75" x14ac:dyDescent="0.2">
      <c r="A35" s="122" t="s">
        <v>386</v>
      </c>
      <c r="B35" s="122">
        <v>10820</v>
      </c>
      <c r="C35" s="122"/>
      <c r="D35" s="122">
        <v>623.19559798884802</v>
      </c>
      <c r="E35" s="122">
        <v>10063.986549564999</v>
      </c>
      <c r="F35" s="122"/>
      <c r="G35" s="122">
        <v>-38.665336465904197</v>
      </c>
      <c r="H35" s="122">
        <v>171.09129733767799</v>
      </c>
      <c r="I35" s="122"/>
      <c r="J35" s="122">
        <v>41893</v>
      </c>
      <c r="K35" s="122">
        <v>512</v>
      </c>
      <c r="L35" s="122">
        <v>4423</v>
      </c>
      <c r="M35" s="122">
        <v>50991.275754974202</v>
      </c>
      <c r="N35" s="122">
        <v>95322.312575384494</v>
      </c>
      <c r="O35" s="122"/>
      <c r="P35" s="122">
        <v>715</v>
      </c>
      <c r="Q35" s="122">
        <v>8039.8143089790901</v>
      </c>
      <c r="R35" s="122">
        <v>175.88318266741899</v>
      </c>
      <c r="S35" s="122"/>
      <c r="T35" s="122">
        <v>446.46420223577201</v>
      </c>
      <c r="U35" s="122">
        <v>275.37290489809402</v>
      </c>
    </row>
    <row r="36" spans="1:21" ht="12.75" x14ac:dyDescent="0.2">
      <c r="A36" s="122" t="s">
        <v>387</v>
      </c>
      <c r="B36" s="122">
        <v>9806</v>
      </c>
      <c r="C36" s="122"/>
      <c r="D36" s="122">
        <v>570.15403227571596</v>
      </c>
      <c r="E36" s="122">
        <v>8954.4352772374496</v>
      </c>
      <c r="F36" s="122"/>
      <c r="G36" s="122">
        <v>-85.395350589016402</v>
      </c>
      <c r="H36" s="122">
        <v>366.70961101354999</v>
      </c>
      <c r="I36" s="122"/>
      <c r="J36" s="122">
        <v>13594</v>
      </c>
      <c r="K36" s="122">
        <v>152</v>
      </c>
      <c r="L36" s="122">
        <v>1277</v>
      </c>
      <c r="M36" s="122">
        <v>50991.275754974202</v>
      </c>
      <c r="N36" s="122">
        <v>95322.312575384494</v>
      </c>
      <c r="O36" s="122"/>
      <c r="P36" s="122">
        <v>153</v>
      </c>
      <c r="Q36" s="122">
        <v>8039.8143089790901</v>
      </c>
      <c r="R36" s="122">
        <v>175.88318266741899</v>
      </c>
      <c r="S36" s="122"/>
      <c r="T36" s="122">
        <v>642.08251591164401</v>
      </c>
      <c r="U36" s="122">
        <v>275.37290489809402</v>
      </c>
    </row>
    <row r="37" spans="1:21" ht="12.75" x14ac:dyDescent="0.2">
      <c r="A37" s="122" t="s">
        <v>388</v>
      </c>
      <c r="B37" s="122">
        <v>12977</v>
      </c>
      <c r="C37" s="122"/>
      <c r="D37" s="122">
        <v>671.36794844805604</v>
      </c>
      <c r="E37" s="122">
        <v>12423.535289547901</v>
      </c>
      <c r="F37" s="122"/>
      <c r="G37" s="122">
        <v>-68.442496354812903</v>
      </c>
      <c r="H37" s="122">
        <v>-49.848177363650102</v>
      </c>
      <c r="I37" s="122"/>
      <c r="J37" s="122">
        <v>20279</v>
      </c>
      <c r="K37" s="122">
        <v>267</v>
      </c>
      <c r="L37" s="122">
        <v>2643</v>
      </c>
      <c r="M37" s="122">
        <v>50991.275754974202</v>
      </c>
      <c r="N37" s="122">
        <v>95322.312575384494</v>
      </c>
      <c r="O37" s="122"/>
      <c r="P37" s="122">
        <v>271</v>
      </c>
      <c r="Q37" s="122">
        <v>8039.8143089790901</v>
      </c>
      <c r="R37" s="122">
        <v>175.88318266741899</v>
      </c>
      <c r="S37" s="122"/>
      <c r="T37" s="122">
        <v>225.524727534444</v>
      </c>
      <c r="U37" s="122">
        <v>275.37290489809402</v>
      </c>
    </row>
    <row r="38" spans="1:21" ht="12.75" x14ac:dyDescent="0.2">
      <c r="A38" s="122" t="s">
        <v>389</v>
      </c>
      <c r="B38" s="122">
        <v>15142</v>
      </c>
      <c r="C38" s="122"/>
      <c r="D38" s="122">
        <v>855.44673890910599</v>
      </c>
      <c r="E38" s="122">
        <v>14149.4499193054</v>
      </c>
      <c r="F38" s="122"/>
      <c r="G38" s="122">
        <v>-63.404898423002102</v>
      </c>
      <c r="H38" s="122">
        <v>200.544826676127</v>
      </c>
      <c r="I38" s="122"/>
      <c r="J38" s="122">
        <v>16869</v>
      </c>
      <c r="K38" s="122">
        <v>283</v>
      </c>
      <c r="L38" s="122">
        <v>2504</v>
      </c>
      <c r="M38" s="122">
        <v>50991.275754974202</v>
      </c>
      <c r="N38" s="122">
        <v>95322.312575384494</v>
      </c>
      <c r="O38" s="122"/>
      <c r="P38" s="122">
        <v>236</v>
      </c>
      <c r="Q38" s="122">
        <v>8039.8143089790901</v>
      </c>
      <c r="R38" s="122">
        <v>175.88318266741899</v>
      </c>
      <c r="S38" s="122"/>
      <c r="T38" s="122">
        <v>475.91773157422102</v>
      </c>
      <c r="U38" s="122">
        <v>275.37290489809402</v>
      </c>
    </row>
    <row r="39" spans="1:21" ht="12.75" x14ac:dyDescent="0.2">
      <c r="A39" s="122" t="s">
        <v>390</v>
      </c>
      <c r="B39" s="122">
        <v>9992</v>
      </c>
      <c r="C39" s="122"/>
      <c r="D39" s="122">
        <v>533.56325922613803</v>
      </c>
      <c r="E39" s="122">
        <v>9018.6682068694899</v>
      </c>
      <c r="F39" s="122"/>
      <c r="G39" s="122">
        <v>-60.061649817960898</v>
      </c>
      <c r="H39" s="122">
        <v>499.60973329787498</v>
      </c>
      <c r="I39" s="122"/>
      <c r="J39" s="122">
        <v>20547</v>
      </c>
      <c r="K39" s="122">
        <v>215</v>
      </c>
      <c r="L39" s="122">
        <v>1944</v>
      </c>
      <c r="M39" s="122">
        <v>50991.275754974202</v>
      </c>
      <c r="N39" s="122">
        <v>95322.312575384494</v>
      </c>
      <c r="O39" s="122"/>
      <c r="P39" s="122">
        <v>296</v>
      </c>
      <c r="Q39" s="122">
        <v>8039.8143089790901</v>
      </c>
      <c r="R39" s="122">
        <v>175.88318266741899</v>
      </c>
      <c r="S39" s="122"/>
      <c r="T39" s="122">
        <v>774.982638195969</v>
      </c>
      <c r="U39" s="122">
        <v>275.37290489809402</v>
      </c>
    </row>
    <row r="40" spans="1:21" ht="12.75" x14ac:dyDescent="0.2">
      <c r="A40" s="122" t="s">
        <v>385</v>
      </c>
      <c r="B40" s="122">
        <v>9626</v>
      </c>
      <c r="C40" s="122"/>
      <c r="D40" s="122">
        <v>607.16033208144404</v>
      </c>
      <c r="E40" s="122">
        <v>9123.2261985834994</v>
      </c>
      <c r="F40" s="122"/>
      <c r="G40" s="122">
        <v>-15.3363638992689</v>
      </c>
      <c r="H40" s="122">
        <v>-88.823346744349095</v>
      </c>
      <c r="I40" s="122"/>
      <c r="J40" s="122">
        <v>210126</v>
      </c>
      <c r="K40" s="122">
        <v>2502</v>
      </c>
      <c r="L40" s="122">
        <v>20111</v>
      </c>
      <c r="M40" s="122">
        <v>50991.275754974202</v>
      </c>
      <c r="N40" s="122">
        <v>95322.312575384494</v>
      </c>
      <c r="O40" s="122"/>
      <c r="P40" s="122">
        <v>4196</v>
      </c>
      <c r="Q40" s="122">
        <v>8039.8143089790901</v>
      </c>
      <c r="R40" s="122">
        <v>175.88318266741899</v>
      </c>
      <c r="S40" s="122"/>
      <c r="T40" s="122">
        <v>186.54955815374501</v>
      </c>
      <c r="U40" s="122">
        <v>275.37290489809402</v>
      </c>
    </row>
    <row r="41" spans="1:21" ht="12.75" x14ac:dyDescent="0.2">
      <c r="A41" s="122" t="s">
        <v>391</v>
      </c>
      <c r="B41" s="122">
        <v>10027</v>
      </c>
      <c r="C41" s="122"/>
      <c r="D41" s="122">
        <v>592.60279581805798</v>
      </c>
      <c r="E41" s="122">
        <v>9508.6391646810898</v>
      </c>
      <c r="F41" s="122"/>
      <c r="G41" s="122">
        <v>-66.874616764979805</v>
      </c>
      <c r="H41" s="122">
        <v>-7.4113918853021197</v>
      </c>
      <c r="I41" s="122"/>
      <c r="J41" s="122">
        <v>9293</v>
      </c>
      <c r="K41" s="122">
        <v>108</v>
      </c>
      <c r="L41" s="122">
        <v>927</v>
      </c>
      <c r="M41" s="122">
        <v>50991.275754974202</v>
      </c>
      <c r="N41" s="122">
        <v>95322.312575384494</v>
      </c>
      <c r="O41" s="122"/>
      <c r="P41" s="122">
        <v>126</v>
      </c>
      <c r="Q41" s="122">
        <v>8039.8143089790901</v>
      </c>
      <c r="R41" s="122">
        <v>175.88318266741899</v>
      </c>
      <c r="S41" s="122"/>
      <c r="T41" s="122">
        <v>267.96151301279201</v>
      </c>
      <c r="U41" s="122">
        <v>275.37290489809402</v>
      </c>
    </row>
    <row r="42" spans="1:21" ht="12.75" x14ac:dyDescent="0.2">
      <c r="A42" s="122" t="s">
        <v>392</v>
      </c>
      <c r="B42" s="122">
        <v>9522</v>
      </c>
      <c r="C42" s="122"/>
      <c r="D42" s="122">
        <v>510.78771799259999</v>
      </c>
      <c r="E42" s="122">
        <v>8836.8642043404707</v>
      </c>
      <c r="F42" s="122"/>
      <c r="G42" s="122">
        <v>-110.634028835793</v>
      </c>
      <c r="H42" s="122">
        <v>284.70974668434701</v>
      </c>
      <c r="I42" s="122"/>
      <c r="J42" s="122">
        <v>21563</v>
      </c>
      <c r="K42" s="122">
        <v>216</v>
      </c>
      <c r="L42" s="122">
        <v>1999</v>
      </c>
      <c r="M42" s="122">
        <v>50991.275754974202</v>
      </c>
      <c r="N42" s="122">
        <v>95322.312575384494</v>
      </c>
      <c r="O42" s="122"/>
      <c r="P42" s="122">
        <v>175</v>
      </c>
      <c r="Q42" s="122">
        <v>8039.8143089790901</v>
      </c>
      <c r="R42" s="122">
        <v>175.88318266741899</v>
      </c>
      <c r="S42" s="122"/>
      <c r="T42" s="122">
        <v>560.08265158244103</v>
      </c>
      <c r="U42" s="122">
        <v>275.37290489809402</v>
      </c>
    </row>
    <row r="43" spans="1:21" ht="14.25" customHeight="1" x14ac:dyDescent="0.2">
      <c r="A43" s="19" t="s">
        <v>393</v>
      </c>
      <c r="B43" s="19"/>
      <c r="C43" s="19"/>
      <c r="D43" s="122"/>
      <c r="E43" s="122"/>
      <c r="F43" s="19"/>
      <c r="G43" s="122"/>
      <c r="H43" s="122"/>
      <c r="I43" s="19"/>
      <c r="J43" s="122"/>
      <c r="K43" s="122"/>
      <c r="L43" s="122"/>
      <c r="M43" s="122"/>
      <c r="N43" s="122"/>
      <c r="O43" s="19"/>
      <c r="P43" s="122"/>
      <c r="Q43" s="122"/>
      <c r="R43" s="122"/>
      <c r="S43" s="19"/>
      <c r="T43" s="122"/>
      <c r="U43" s="122"/>
    </row>
    <row r="44" spans="1:21" ht="12.75" x14ac:dyDescent="0.2">
      <c r="A44" s="122" t="s">
        <v>394</v>
      </c>
      <c r="B44" s="122">
        <v>10736</v>
      </c>
      <c r="C44" s="122"/>
      <c r="D44" s="122">
        <v>628.49189143935303</v>
      </c>
      <c r="E44" s="122">
        <v>10079.051558453401</v>
      </c>
      <c r="F44" s="122"/>
      <c r="G44" s="122">
        <v>100.762365298432</v>
      </c>
      <c r="H44" s="122">
        <v>-72.778473183351096</v>
      </c>
      <c r="I44" s="122"/>
      <c r="J44" s="122">
        <v>102065</v>
      </c>
      <c r="K44" s="122">
        <v>1258</v>
      </c>
      <c r="L44" s="122">
        <v>10792</v>
      </c>
      <c r="M44" s="122">
        <v>50991.275754974202</v>
      </c>
      <c r="N44" s="122">
        <v>95322.312575384494</v>
      </c>
      <c r="O44" s="122"/>
      <c r="P44" s="122">
        <v>3512</v>
      </c>
      <c r="Q44" s="122">
        <v>8039.8143089790901</v>
      </c>
      <c r="R44" s="122">
        <v>175.88318266741899</v>
      </c>
      <c r="S44" s="122"/>
      <c r="T44" s="122">
        <v>202.594431714743</v>
      </c>
      <c r="U44" s="122">
        <v>275.37290489809402</v>
      </c>
    </row>
    <row r="45" spans="1:21" ht="12.75" x14ac:dyDescent="0.2">
      <c r="A45" s="122" t="s">
        <v>395</v>
      </c>
      <c r="B45" s="122">
        <v>10741</v>
      </c>
      <c r="C45" s="122"/>
      <c r="D45" s="122">
        <v>521.07873034280203</v>
      </c>
      <c r="E45" s="122">
        <v>9943.9030454248405</v>
      </c>
      <c r="F45" s="122"/>
      <c r="G45" s="122">
        <v>80.862712236110596</v>
      </c>
      <c r="H45" s="122">
        <v>195.15290215314801</v>
      </c>
      <c r="I45" s="122"/>
      <c r="J45" s="122">
        <v>16440</v>
      </c>
      <c r="K45" s="122">
        <v>168</v>
      </c>
      <c r="L45" s="122">
        <v>1715</v>
      </c>
      <c r="M45" s="122">
        <v>50991.275754974202</v>
      </c>
      <c r="N45" s="122">
        <v>95322.312575384494</v>
      </c>
      <c r="O45" s="122"/>
      <c r="P45" s="122">
        <v>525</v>
      </c>
      <c r="Q45" s="122">
        <v>8039.8143089790901</v>
      </c>
      <c r="R45" s="122">
        <v>175.88318266741899</v>
      </c>
      <c r="S45" s="122"/>
      <c r="T45" s="122">
        <v>470.525807051242</v>
      </c>
      <c r="U45" s="122">
        <v>275.37290489809402</v>
      </c>
    </row>
    <row r="46" spans="1:21" ht="12.75" x14ac:dyDescent="0.2">
      <c r="A46" s="122" t="s">
        <v>396</v>
      </c>
      <c r="B46" s="122">
        <v>11390</v>
      </c>
      <c r="C46" s="122"/>
      <c r="D46" s="122">
        <v>603.33371632329397</v>
      </c>
      <c r="E46" s="122">
        <v>10499.8659640272</v>
      </c>
      <c r="F46" s="122"/>
      <c r="G46" s="122">
        <v>-95.854981263363598</v>
      </c>
      <c r="H46" s="122">
        <v>382.59540291349703</v>
      </c>
      <c r="I46" s="122"/>
      <c r="J46" s="122">
        <v>10649</v>
      </c>
      <c r="K46" s="122">
        <v>126</v>
      </c>
      <c r="L46" s="122">
        <v>1173</v>
      </c>
      <c r="M46" s="122">
        <v>50991.275754974202</v>
      </c>
      <c r="N46" s="122">
        <v>95322.312575384494</v>
      </c>
      <c r="O46" s="122"/>
      <c r="P46" s="122">
        <v>106</v>
      </c>
      <c r="Q46" s="122">
        <v>8039.8143089790901</v>
      </c>
      <c r="R46" s="122">
        <v>175.88318266741899</v>
      </c>
      <c r="S46" s="122"/>
      <c r="T46" s="122">
        <v>657.96830781159099</v>
      </c>
      <c r="U46" s="122">
        <v>275.37290489809402</v>
      </c>
    </row>
    <row r="47" spans="1:21" ht="12.75" x14ac:dyDescent="0.2">
      <c r="A47" s="122" t="s">
        <v>397</v>
      </c>
      <c r="B47" s="122">
        <v>10815</v>
      </c>
      <c r="C47" s="122"/>
      <c r="D47" s="122">
        <v>572.96992659943601</v>
      </c>
      <c r="E47" s="122">
        <v>10035.876731907199</v>
      </c>
      <c r="F47" s="122"/>
      <c r="G47" s="122">
        <v>67.987820966965799</v>
      </c>
      <c r="H47" s="122">
        <v>138.62560917180701</v>
      </c>
      <c r="I47" s="122"/>
      <c r="J47" s="122">
        <v>33462</v>
      </c>
      <c r="K47" s="122">
        <v>376</v>
      </c>
      <c r="L47" s="122">
        <v>3523</v>
      </c>
      <c r="M47" s="122">
        <v>50991.275754974202</v>
      </c>
      <c r="N47" s="122">
        <v>95322.312575384494</v>
      </c>
      <c r="O47" s="122"/>
      <c r="P47" s="122">
        <v>1015</v>
      </c>
      <c r="Q47" s="122">
        <v>8039.8143089790901</v>
      </c>
      <c r="R47" s="122">
        <v>175.88318266741899</v>
      </c>
      <c r="S47" s="122"/>
      <c r="T47" s="122">
        <v>413.99851406990098</v>
      </c>
      <c r="U47" s="122">
        <v>275.37290489809402</v>
      </c>
    </row>
    <row r="48" spans="1:21" ht="12.75" x14ac:dyDescent="0.2">
      <c r="A48" s="122" t="s">
        <v>398</v>
      </c>
      <c r="B48" s="122">
        <v>10443</v>
      </c>
      <c r="C48" s="122"/>
      <c r="D48" s="122">
        <v>592.02579568821204</v>
      </c>
      <c r="E48" s="122">
        <v>9774.3051706431597</v>
      </c>
      <c r="F48" s="122"/>
      <c r="G48" s="122">
        <v>-21.493618885099401</v>
      </c>
      <c r="H48" s="122">
        <v>98.623287177517895</v>
      </c>
      <c r="I48" s="122"/>
      <c r="J48" s="122">
        <v>54262</v>
      </c>
      <c r="K48" s="122">
        <v>630</v>
      </c>
      <c r="L48" s="122">
        <v>5564</v>
      </c>
      <c r="M48" s="122">
        <v>50991.275754974202</v>
      </c>
      <c r="N48" s="122">
        <v>95322.312575384494</v>
      </c>
      <c r="O48" s="122"/>
      <c r="P48" s="122">
        <v>1042</v>
      </c>
      <c r="Q48" s="122">
        <v>8039.8143089790901</v>
      </c>
      <c r="R48" s="122">
        <v>175.88318266741899</v>
      </c>
      <c r="S48" s="122"/>
      <c r="T48" s="122">
        <v>373.99619207561199</v>
      </c>
      <c r="U48" s="122">
        <v>275.37290489809402</v>
      </c>
    </row>
    <row r="49" spans="1:21" ht="12.75" x14ac:dyDescent="0.2">
      <c r="A49" s="122" t="s">
        <v>399</v>
      </c>
      <c r="B49" s="122">
        <v>8508</v>
      </c>
      <c r="C49" s="122"/>
      <c r="D49" s="122">
        <v>536.01631637140702</v>
      </c>
      <c r="E49" s="122">
        <v>8146.5099201251596</v>
      </c>
      <c r="F49" s="122"/>
      <c r="G49" s="122">
        <v>-36.400890152013602</v>
      </c>
      <c r="H49" s="122">
        <v>-137.994511944652</v>
      </c>
      <c r="I49" s="122"/>
      <c r="J49" s="122">
        <v>11701</v>
      </c>
      <c r="K49" s="122">
        <v>123</v>
      </c>
      <c r="L49" s="122">
        <v>1000</v>
      </c>
      <c r="M49" s="122">
        <v>50991.275754974202</v>
      </c>
      <c r="N49" s="122">
        <v>95322.312575384494</v>
      </c>
      <c r="O49" s="122"/>
      <c r="P49" s="122">
        <v>203</v>
      </c>
      <c r="Q49" s="122">
        <v>8039.8143089790901</v>
      </c>
      <c r="R49" s="122">
        <v>175.88318266741899</v>
      </c>
      <c r="S49" s="122"/>
      <c r="T49" s="122">
        <v>137.37839295344199</v>
      </c>
      <c r="U49" s="122">
        <v>275.37290489809402</v>
      </c>
    </row>
    <row r="50" spans="1:21" ht="12.75" x14ac:dyDescent="0.2">
      <c r="A50" s="122" t="s">
        <v>400</v>
      </c>
      <c r="B50" s="122">
        <v>11690</v>
      </c>
      <c r="C50" s="122"/>
      <c r="D50" s="122">
        <v>666.88490372173203</v>
      </c>
      <c r="E50" s="122">
        <v>10968.411076939999</v>
      </c>
      <c r="F50" s="122"/>
      <c r="G50" s="122">
        <v>-50.224246925061898</v>
      </c>
      <c r="H50" s="122">
        <v>104.642396126138</v>
      </c>
      <c r="I50" s="122"/>
      <c r="J50" s="122">
        <v>34102</v>
      </c>
      <c r="K50" s="122">
        <v>446</v>
      </c>
      <c r="L50" s="122">
        <v>3924</v>
      </c>
      <c r="M50" s="122">
        <v>50991.275754974202</v>
      </c>
      <c r="N50" s="122">
        <v>95322.312575384494</v>
      </c>
      <c r="O50" s="122"/>
      <c r="P50" s="122">
        <v>533</v>
      </c>
      <c r="Q50" s="122">
        <v>8039.8143089790901</v>
      </c>
      <c r="R50" s="122">
        <v>175.88318266741899</v>
      </c>
      <c r="S50" s="122"/>
      <c r="T50" s="122">
        <v>380.01530102423197</v>
      </c>
      <c r="U50" s="122">
        <v>275.37290489809402</v>
      </c>
    </row>
    <row r="51" spans="1:21" ht="12.75" x14ac:dyDescent="0.2">
      <c r="A51" s="122" t="s">
        <v>401</v>
      </c>
      <c r="B51" s="122">
        <v>10962</v>
      </c>
      <c r="C51" s="122"/>
      <c r="D51" s="122">
        <v>595.27818193834798</v>
      </c>
      <c r="E51" s="122">
        <v>10504.5535716043</v>
      </c>
      <c r="F51" s="122"/>
      <c r="G51" s="122">
        <v>-88.682017368837805</v>
      </c>
      <c r="H51" s="122">
        <v>-49.032611345761097</v>
      </c>
      <c r="I51" s="122"/>
      <c r="J51" s="122">
        <v>12078</v>
      </c>
      <c r="K51" s="122">
        <v>141</v>
      </c>
      <c r="L51" s="122">
        <v>1331</v>
      </c>
      <c r="M51" s="122">
        <v>50991.275754974202</v>
      </c>
      <c r="N51" s="122">
        <v>95322.312575384494</v>
      </c>
      <c r="O51" s="122"/>
      <c r="P51" s="122">
        <v>131</v>
      </c>
      <c r="Q51" s="122">
        <v>8039.8143089790901</v>
      </c>
      <c r="R51" s="122">
        <v>175.88318266741899</v>
      </c>
      <c r="S51" s="122"/>
      <c r="T51" s="122">
        <v>226.34029355233301</v>
      </c>
      <c r="U51" s="122">
        <v>275.37290489809402</v>
      </c>
    </row>
    <row r="52" spans="1:21" ht="12.75" x14ac:dyDescent="0.2">
      <c r="A52" s="122" t="s">
        <v>402</v>
      </c>
      <c r="B52" s="122">
        <v>10938</v>
      </c>
      <c r="C52" s="122"/>
      <c r="D52" s="122">
        <v>472.72153330312301</v>
      </c>
      <c r="E52" s="122">
        <v>9954.9159229291308</v>
      </c>
      <c r="F52" s="122"/>
      <c r="G52" s="122">
        <v>-28.610810649930698</v>
      </c>
      <c r="H52" s="122">
        <v>539.45506053788404</v>
      </c>
      <c r="I52" s="122"/>
      <c r="J52" s="122">
        <v>8953</v>
      </c>
      <c r="K52" s="122">
        <v>83</v>
      </c>
      <c r="L52" s="122">
        <v>935</v>
      </c>
      <c r="M52" s="122">
        <v>50991.275754974202</v>
      </c>
      <c r="N52" s="122">
        <v>95322.312575384494</v>
      </c>
      <c r="O52" s="122"/>
      <c r="P52" s="122">
        <v>164</v>
      </c>
      <c r="Q52" s="122">
        <v>8039.8143089790901</v>
      </c>
      <c r="R52" s="122">
        <v>175.88318266741899</v>
      </c>
      <c r="S52" s="122"/>
      <c r="T52" s="122">
        <v>814.82796543597794</v>
      </c>
      <c r="U52" s="122">
        <v>275.37290489809402</v>
      </c>
    </row>
    <row r="53" spans="1:21" ht="14.25" customHeight="1" x14ac:dyDescent="0.2">
      <c r="A53" s="19" t="s">
        <v>403</v>
      </c>
      <c r="B53" s="19"/>
      <c r="C53" s="19"/>
      <c r="D53" s="122"/>
      <c r="E53" s="122"/>
      <c r="F53" s="19"/>
      <c r="G53" s="122"/>
      <c r="H53" s="122"/>
      <c r="I53" s="19"/>
      <c r="J53" s="122"/>
      <c r="K53" s="122"/>
      <c r="L53" s="122"/>
      <c r="M53" s="122"/>
      <c r="N53" s="122"/>
      <c r="O53" s="19"/>
      <c r="P53" s="122"/>
      <c r="Q53" s="122"/>
      <c r="R53" s="122"/>
      <c r="S53" s="19"/>
      <c r="T53" s="122"/>
      <c r="U53" s="122"/>
    </row>
    <row r="54" spans="1:21" ht="12.75" x14ac:dyDescent="0.2">
      <c r="A54" s="122" t="s">
        <v>404</v>
      </c>
      <c r="B54" s="122">
        <v>9028</v>
      </c>
      <c r="C54" s="122"/>
      <c r="D54" s="122">
        <v>488.09216657351499</v>
      </c>
      <c r="E54" s="122">
        <v>8408.68748318894</v>
      </c>
      <c r="F54" s="122"/>
      <c r="G54" s="122">
        <v>-103.45242312706699</v>
      </c>
      <c r="H54" s="122">
        <v>234.38967132141801</v>
      </c>
      <c r="I54" s="122"/>
      <c r="J54" s="122">
        <v>5328</v>
      </c>
      <c r="K54" s="122">
        <v>51</v>
      </c>
      <c r="L54" s="122">
        <v>470</v>
      </c>
      <c r="M54" s="122">
        <v>50991.275754974202</v>
      </c>
      <c r="N54" s="122">
        <v>95322.312575384494</v>
      </c>
      <c r="O54" s="122"/>
      <c r="P54" s="122">
        <v>48</v>
      </c>
      <c r="Q54" s="122">
        <v>8039.8143089790901</v>
      </c>
      <c r="R54" s="122">
        <v>175.88318266741899</v>
      </c>
      <c r="S54" s="122"/>
      <c r="T54" s="122">
        <v>509.76257621951203</v>
      </c>
      <c r="U54" s="122">
        <v>275.37290489809402</v>
      </c>
    </row>
    <row r="55" spans="1:21" ht="12.75" x14ac:dyDescent="0.2">
      <c r="A55" s="122" t="s">
        <v>405</v>
      </c>
      <c r="B55" s="122">
        <v>9853</v>
      </c>
      <c r="C55" s="122"/>
      <c r="D55" s="122">
        <v>610.962028480752</v>
      </c>
      <c r="E55" s="122">
        <v>8993.0952002815593</v>
      </c>
      <c r="F55" s="122"/>
      <c r="G55" s="122">
        <v>-43.523392402137297</v>
      </c>
      <c r="H55" s="122">
        <v>292.595165328115</v>
      </c>
      <c r="I55" s="122"/>
      <c r="J55" s="122">
        <v>21199</v>
      </c>
      <c r="K55" s="122">
        <v>254</v>
      </c>
      <c r="L55" s="122">
        <v>2000</v>
      </c>
      <c r="M55" s="122">
        <v>50991.275754974202</v>
      </c>
      <c r="N55" s="122">
        <v>95322.312575384494</v>
      </c>
      <c r="O55" s="122"/>
      <c r="P55" s="122">
        <v>349</v>
      </c>
      <c r="Q55" s="122">
        <v>8039.8143089790901</v>
      </c>
      <c r="R55" s="122">
        <v>175.88318266741899</v>
      </c>
      <c r="S55" s="122"/>
      <c r="T55" s="122">
        <v>567.96807022620897</v>
      </c>
      <c r="U55" s="122">
        <v>275.37290489809402</v>
      </c>
    </row>
    <row r="56" spans="1:21" ht="12.75" x14ac:dyDescent="0.2">
      <c r="A56" s="122" t="s">
        <v>406</v>
      </c>
      <c r="B56" s="122">
        <v>11231</v>
      </c>
      <c r="C56" s="122"/>
      <c r="D56" s="122">
        <v>588.26076164492997</v>
      </c>
      <c r="E56" s="122">
        <v>9955.56158903709</v>
      </c>
      <c r="F56" s="122"/>
      <c r="G56" s="122">
        <v>-71.640567328945593</v>
      </c>
      <c r="H56" s="122">
        <v>758.88761900364602</v>
      </c>
      <c r="I56" s="122"/>
      <c r="J56" s="122">
        <v>9795</v>
      </c>
      <c r="K56" s="122">
        <v>113</v>
      </c>
      <c r="L56" s="122">
        <v>1023</v>
      </c>
      <c r="M56" s="122">
        <v>50991.275754974202</v>
      </c>
      <c r="N56" s="122">
        <v>95322.312575384494</v>
      </c>
      <c r="O56" s="122"/>
      <c r="P56" s="122">
        <v>127</v>
      </c>
      <c r="Q56" s="122">
        <v>8039.8143089790901</v>
      </c>
      <c r="R56" s="122">
        <v>175.88318266741899</v>
      </c>
      <c r="S56" s="122"/>
      <c r="T56" s="122">
        <v>1034.26052390174</v>
      </c>
      <c r="U56" s="122">
        <v>275.37290489809402</v>
      </c>
    </row>
    <row r="57" spans="1:21" ht="12.75" x14ac:dyDescent="0.2">
      <c r="A57" s="122" t="s">
        <v>407</v>
      </c>
      <c r="B57" s="122">
        <v>9893</v>
      </c>
      <c r="C57" s="122"/>
      <c r="D57" s="122">
        <v>617.03157186863302</v>
      </c>
      <c r="E57" s="122">
        <v>9353.0104039063899</v>
      </c>
      <c r="F57" s="122"/>
      <c r="G57" s="122">
        <v>8.0224582404812601</v>
      </c>
      <c r="H57" s="122">
        <v>-84.990100281327102</v>
      </c>
      <c r="I57" s="122"/>
      <c r="J57" s="122">
        <v>152966</v>
      </c>
      <c r="K57" s="122">
        <v>1851</v>
      </c>
      <c r="L57" s="122">
        <v>15009</v>
      </c>
      <c r="M57" s="122">
        <v>50991.275754974202</v>
      </c>
      <c r="N57" s="122">
        <v>95322.312575384494</v>
      </c>
      <c r="O57" s="122"/>
      <c r="P57" s="122">
        <v>3499</v>
      </c>
      <c r="Q57" s="122">
        <v>8039.8143089790901</v>
      </c>
      <c r="R57" s="122">
        <v>175.88318266741899</v>
      </c>
      <c r="S57" s="122"/>
      <c r="T57" s="122">
        <v>190.382804616767</v>
      </c>
      <c r="U57" s="122">
        <v>275.37290489809402</v>
      </c>
    </row>
    <row r="58" spans="1:21" ht="12.75" x14ac:dyDescent="0.2">
      <c r="A58" s="122" t="s">
        <v>408</v>
      </c>
      <c r="B58" s="122">
        <v>10400</v>
      </c>
      <c r="C58" s="122"/>
      <c r="D58" s="122">
        <v>622.96686791845104</v>
      </c>
      <c r="E58" s="122">
        <v>9793.0937624436392</v>
      </c>
      <c r="F58" s="122"/>
      <c r="G58" s="122">
        <v>-74.939720551825303</v>
      </c>
      <c r="H58" s="122">
        <v>59.036214232677899</v>
      </c>
      <c r="I58" s="122"/>
      <c r="J58" s="122">
        <v>26602</v>
      </c>
      <c r="K58" s="122">
        <v>325</v>
      </c>
      <c r="L58" s="122">
        <v>2733</v>
      </c>
      <c r="M58" s="122">
        <v>50991.275754974202</v>
      </c>
      <c r="N58" s="122">
        <v>95322.312575384494</v>
      </c>
      <c r="O58" s="122"/>
      <c r="P58" s="122">
        <v>334</v>
      </c>
      <c r="Q58" s="122">
        <v>8039.8143089790901</v>
      </c>
      <c r="R58" s="122">
        <v>175.88318266741899</v>
      </c>
      <c r="S58" s="122"/>
      <c r="T58" s="122">
        <v>334.40911913077201</v>
      </c>
      <c r="U58" s="122">
        <v>275.37290489809402</v>
      </c>
    </row>
    <row r="59" spans="1:21" ht="12.75" x14ac:dyDescent="0.2">
      <c r="A59" s="122" t="s">
        <v>409</v>
      </c>
      <c r="B59" s="122">
        <v>10420</v>
      </c>
      <c r="C59" s="122"/>
      <c r="D59" s="122">
        <v>566.92628802467698</v>
      </c>
      <c r="E59" s="122">
        <v>9778.1856197530906</v>
      </c>
      <c r="F59" s="122"/>
      <c r="G59" s="122">
        <v>-19.5956239025641</v>
      </c>
      <c r="H59" s="122">
        <v>94.7653739060069</v>
      </c>
      <c r="I59" s="122"/>
      <c r="J59" s="122">
        <v>42903</v>
      </c>
      <c r="K59" s="122">
        <v>477</v>
      </c>
      <c r="L59" s="122">
        <v>4401</v>
      </c>
      <c r="M59" s="122">
        <v>50991.275754974202</v>
      </c>
      <c r="N59" s="122">
        <v>95322.312575384494</v>
      </c>
      <c r="O59" s="122"/>
      <c r="P59" s="122">
        <v>834</v>
      </c>
      <c r="Q59" s="122">
        <v>8039.8143089790901</v>
      </c>
      <c r="R59" s="122">
        <v>175.88318266741899</v>
      </c>
      <c r="S59" s="122"/>
      <c r="T59" s="122">
        <v>370.13827880410099</v>
      </c>
      <c r="U59" s="122">
        <v>275.37290489809402</v>
      </c>
    </row>
    <row r="60" spans="1:21" ht="12.75" x14ac:dyDescent="0.2">
      <c r="A60" s="122" t="s">
        <v>410</v>
      </c>
      <c r="B60" s="122">
        <v>10302</v>
      </c>
      <c r="C60" s="122"/>
      <c r="D60" s="122">
        <v>637.41420343905497</v>
      </c>
      <c r="E60" s="122">
        <v>9719.6969651245799</v>
      </c>
      <c r="F60" s="122"/>
      <c r="G60" s="122">
        <v>55.334449263741803</v>
      </c>
      <c r="H60" s="122">
        <v>-110.081331716606</v>
      </c>
      <c r="I60" s="122"/>
      <c r="J60" s="122">
        <v>137035</v>
      </c>
      <c r="K60" s="122">
        <v>1713</v>
      </c>
      <c r="L60" s="122">
        <v>13973</v>
      </c>
      <c r="M60" s="122">
        <v>50991.275754974202</v>
      </c>
      <c r="N60" s="122">
        <v>95322.312575384494</v>
      </c>
      <c r="O60" s="122"/>
      <c r="P60" s="122">
        <v>3941</v>
      </c>
      <c r="Q60" s="122">
        <v>8039.8143089790901</v>
      </c>
      <c r="R60" s="122">
        <v>175.88318266741899</v>
      </c>
      <c r="S60" s="122"/>
      <c r="T60" s="122">
        <v>165.29157318148799</v>
      </c>
      <c r="U60" s="122">
        <v>275.37290489809402</v>
      </c>
    </row>
    <row r="61" spans="1:21" ht="12.75" x14ac:dyDescent="0.2">
      <c r="A61" s="122" t="s">
        <v>411</v>
      </c>
      <c r="B61" s="122">
        <v>10639</v>
      </c>
      <c r="C61" s="122"/>
      <c r="D61" s="122">
        <v>612.32501082167096</v>
      </c>
      <c r="E61" s="122">
        <v>9880.3183540215905</v>
      </c>
      <c r="F61" s="122"/>
      <c r="G61" s="122">
        <v>-122.24678102746</v>
      </c>
      <c r="H61" s="122">
        <v>268.77415392543497</v>
      </c>
      <c r="I61" s="122"/>
      <c r="J61" s="122">
        <v>14240</v>
      </c>
      <c r="K61" s="122">
        <v>171</v>
      </c>
      <c r="L61" s="122">
        <v>1476</v>
      </c>
      <c r="M61" s="122">
        <v>50991.275754974202</v>
      </c>
      <c r="N61" s="122">
        <v>95322.312575384494</v>
      </c>
      <c r="O61" s="122"/>
      <c r="P61" s="122">
        <v>95</v>
      </c>
      <c r="Q61" s="122">
        <v>8039.8143089790901</v>
      </c>
      <c r="R61" s="122">
        <v>175.88318266741899</v>
      </c>
      <c r="S61" s="122"/>
      <c r="T61" s="122">
        <v>544.14705882352905</v>
      </c>
      <c r="U61" s="122">
        <v>275.37290489809402</v>
      </c>
    </row>
    <row r="62" spans="1:21" ht="12.75" x14ac:dyDescent="0.2">
      <c r="A62" s="122" t="s">
        <v>412</v>
      </c>
      <c r="B62" s="122">
        <v>8250</v>
      </c>
      <c r="C62" s="122"/>
      <c r="D62" s="122">
        <v>323.55744032452901</v>
      </c>
      <c r="E62" s="122">
        <v>7966.0471829570697</v>
      </c>
      <c r="F62" s="122"/>
      <c r="G62" s="122">
        <v>-119.440581875342</v>
      </c>
      <c r="H62" s="122">
        <v>79.420491328320907</v>
      </c>
      <c r="I62" s="122"/>
      <c r="J62" s="122">
        <v>7407</v>
      </c>
      <c r="K62" s="122">
        <v>47</v>
      </c>
      <c r="L62" s="122">
        <v>619</v>
      </c>
      <c r="M62" s="122">
        <v>50991.275754974202</v>
      </c>
      <c r="N62" s="122">
        <v>95322.312575384494</v>
      </c>
      <c r="O62" s="122"/>
      <c r="P62" s="122">
        <v>52</v>
      </c>
      <c r="Q62" s="122">
        <v>8039.8143089790901</v>
      </c>
      <c r="R62" s="122">
        <v>175.88318266741899</v>
      </c>
      <c r="S62" s="122"/>
      <c r="T62" s="122">
        <v>354.79339622641498</v>
      </c>
      <c r="U62" s="122">
        <v>275.37290489809402</v>
      </c>
    </row>
    <row r="63" spans="1:21" ht="12.75" x14ac:dyDescent="0.2">
      <c r="A63" s="122" t="s">
        <v>413</v>
      </c>
      <c r="B63" s="122">
        <v>8966</v>
      </c>
      <c r="C63" s="122"/>
      <c r="D63" s="122">
        <v>447.580579751936</v>
      </c>
      <c r="E63" s="122">
        <v>8207.0456289894701</v>
      </c>
      <c r="F63" s="122"/>
      <c r="G63" s="122">
        <v>-91.821615734760201</v>
      </c>
      <c r="H63" s="122">
        <v>403.67907308167798</v>
      </c>
      <c r="I63" s="122"/>
      <c r="J63" s="122">
        <v>7747</v>
      </c>
      <c r="K63" s="122">
        <v>68</v>
      </c>
      <c r="L63" s="122">
        <v>667</v>
      </c>
      <c r="M63" s="122">
        <v>50991.275754974202</v>
      </c>
      <c r="N63" s="122">
        <v>95322.312575384494</v>
      </c>
      <c r="O63" s="122"/>
      <c r="P63" s="122">
        <v>81</v>
      </c>
      <c r="Q63" s="122">
        <v>8039.8143089790901</v>
      </c>
      <c r="R63" s="122">
        <v>175.88318266741899</v>
      </c>
      <c r="S63" s="122"/>
      <c r="T63" s="122">
        <v>679.051977979772</v>
      </c>
      <c r="U63" s="122">
        <v>275.37290489809402</v>
      </c>
    </row>
    <row r="64" spans="1:21" ht="12.75" x14ac:dyDescent="0.2">
      <c r="A64" s="122" t="s">
        <v>414</v>
      </c>
      <c r="B64" s="122">
        <v>10879</v>
      </c>
      <c r="C64" s="122"/>
      <c r="D64" s="122">
        <v>627.28469354123604</v>
      </c>
      <c r="E64" s="122">
        <v>9068.3884024695999</v>
      </c>
      <c r="F64" s="122"/>
      <c r="G64" s="122">
        <v>-61.593859521734501</v>
      </c>
      <c r="H64" s="122">
        <v>1244.8482279995101</v>
      </c>
      <c r="I64" s="122"/>
      <c r="J64" s="122">
        <v>3658</v>
      </c>
      <c r="K64" s="122">
        <v>45</v>
      </c>
      <c r="L64" s="122">
        <v>348</v>
      </c>
      <c r="M64" s="122">
        <v>50991.275754974202</v>
      </c>
      <c r="N64" s="122">
        <v>95322.312575384494</v>
      </c>
      <c r="O64" s="122"/>
      <c r="P64" s="122">
        <v>52</v>
      </c>
      <c r="Q64" s="122">
        <v>8039.8143089790901</v>
      </c>
      <c r="R64" s="122">
        <v>175.88318266741899</v>
      </c>
      <c r="S64" s="122"/>
      <c r="T64" s="122">
        <v>1520.2211328976</v>
      </c>
      <c r="U64" s="122">
        <v>275.37290489809402</v>
      </c>
    </row>
    <row r="65" spans="1:21" ht="12.75" x14ac:dyDescent="0.2">
      <c r="A65" s="122" t="s">
        <v>415</v>
      </c>
      <c r="B65" s="122">
        <v>10442</v>
      </c>
      <c r="C65" s="122"/>
      <c r="D65" s="122">
        <v>552.09263485247095</v>
      </c>
      <c r="E65" s="122">
        <v>9552.8727284296092</v>
      </c>
      <c r="F65" s="122"/>
      <c r="G65" s="122">
        <v>-102.065918332054</v>
      </c>
      <c r="H65" s="122">
        <v>438.60778739621799</v>
      </c>
      <c r="I65" s="122"/>
      <c r="J65" s="122">
        <v>11545</v>
      </c>
      <c r="K65" s="122">
        <v>125</v>
      </c>
      <c r="L65" s="122">
        <v>1157</v>
      </c>
      <c r="M65" s="122">
        <v>50991.275754974202</v>
      </c>
      <c r="N65" s="122">
        <v>95322.312575384494</v>
      </c>
      <c r="O65" s="122"/>
      <c r="P65" s="122">
        <v>106</v>
      </c>
      <c r="Q65" s="122">
        <v>8039.8143089790901</v>
      </c>
      <c r="R65" s="122">
        <v>175.88318266741899</v>
      </c>
      <c r="S65" s="122"/>
      <c r="T65" s="122">
        <v>713.98069229431201</v>
      </c>
      <c r="U65" s="122">
        <v>275.37290489809402</v>
      </c>
    </row>
    <row r="66" spans="1:21" ht="12.75" x14ac:dyDescent="0.2">
      <c r="A66" s="122" t="s">
        <v>416</v>
      </c>
      <c r="B66" s="122">
        <v>10026</v>
      </c>
      <c r="C66" s="122"/>
      <c r="D66" s="122">
        <v>457.71389619629298</v>
      </c>
      <c r="E66" s="122">
        <v>9211.8201228312701</v>
      </c>
      <c r="F66" s="122"/>
      <c r="G66" s="122">
        <v>-80.682936839171305</v>
      </c>
      <c r="H66" s="122">
        <v>437.305868154221</v>
      </c>
      <c r="I66" s="122"/>
      <c r="J66" s="122">
        <v>5236</v>
      </c>
      <c r="K66" s="122">
        <v>47</v>
      </c>
      <c r="L66" s="122">
        <v>506</v>
      </c>
      <c r="M66" s="122">
        <v>50991.275754974202</v>
      </c>
      <c r="N66" s="122">
        <v>95322.312575384494</v>
      </c>
      <c r="O66" s="122"/>
      <c r="P66" s="122">
        <v>62</v>
      </c>
      <c r="Q66" s="122">
        <v>8039.8143089790901</v>
      </c>
      <c r="R66" s="122">
        <v>175.88318266741899</v>
      </c>
      <c r="S66" s="122"/>
      <c r="T66" s="122">
        <v>712.67877305231502</v>
      </c>
      <c r="U66" s="122">
        <v>275.37290489809402</v>
      </c>
    </row>
    <row r="67" spans="1:21" ht="14.25" customHeight="1" x14ac:dyDescent="0.2">
      <c r="A67" s="19" t="s">
        <v>417</v>
      </c>
      <c r="B67" s="19"/>
      <c r="C67" s="19"/>
      <c r="D67" s="122"/>
      <c r="E67" s="122"/>
      <c r="F67" s="19"/>
      <c r="G67" s="122"/>
      <c r="H67" s="122"/>
      <c r="I67" s="19"/>
      <c r="J67" s="122"/>
      <c r="K67" s="122"/>
      <c r="L67" s="122"/>
      <c r="M67" s="122"/>
      <c r="N67" s="122"/>
      <c r="O67" s="19"/>
      <c r="P67" s="122"/>
      <c r="Q67" s="122"/>
      <c r="R67" s="122"/>
      <c r="S67" s="19"/>
      <c r="T67" s="122"/>
      <c r="U67" s="122"/>
    </row>
    <row r="68" spans="1:21" ht="12.75" x14ac:dyDescent="0.2">
      <c r="A68" s="122" t="s">
        <v>418</v>
      </c>
      <c r="B68" s="122">
        <v>9937</v>
      </c>
      <c r="C68" s="122"/>
      <c r="D68" s="122">
        <v>546.02865272268605</v>
      </c>
      <c r="E68" s="122">
        <v>8924.1632700222199</v>
      </c>
      <c r="F68" s="122"/>
      <c r="G68" s="122">
        <v>-54.123718603026902</v>
      </c>
      <c r="H68" s="122">
        <v>520.65703615061796</v>
      </c>
      <c r="I68" s="122"/>
      <c r="J68" s="122">
        <v>6537</v>
      </c>
      <c r="K68" s="122">
        <v>70</v>
      </c>
      <c r="L68" s="122">
        <v>612</v>
      </c>
      <c r="M68" s="122">
        <v>50991.275754974202</v>
      </c>
      <c r="N68" s="122">
        <v>95322.312575384494</v>
      </c>
      <c r="O68" s="122"/>
      <c r="P68" s="122">
        <v>99</v>
      </c>
      <c r="Q68" s="122">
        <v>8039.8143089790901</v>
      </c>
      <c r="R68" s="122">
        <v>175.88318266741899</v>
      </c>
      <c r="S68" s="122"/>
      <c r="T68" s="122">
        <v>796.02994104871198</v>
      </c>
      <c r="U68" s="122">
        <v>275.37290489809402</v>
      </c>
    </row>
    <row r="69" spans="1:21" ht="12.75" x14ac:dyDescent="0.2">
      <c r="A69" s="122" t="s">
        <v>419</v>
      </c>
      <c r="B69" s="122">
        <v>9879</v>
      </c>
      <c r="C69" s="122"/>
      <c r="D69" s="122">
        <v>549.69749324897805</v>
      </c>
      <c r="E69" s="122">
        <v>9146.1730529448705</v>
      </c>
      <c r="F69" s="122"/>
      <c r="G69" s="122">
        <v>-55.692986624908201</v>
      </c>
      <c r="H69" s="122">
        <v>238.84332453992999</v>
      </c>
      <c r="I69" s="122"/>
      <c r="J69" s="122">
        <v>16790</v>
      </c>
      <c r="K69" s="122">
        <v>181</v>
      </c>
      <c r="L69" s="122">
        <v>1611</v>
      </c>
      <c r="M69" s="122">
        <v>50991.275754974202</v>
      </c>
      <c r="N69" s="122">
        <v>95322.312575384494</v>
      </c>
      <c r="O69" s="122"/>
      <c r="P69" s="122">
        <v>251</v>
      </c>
      <c r="Q69" s="122">
        <v>8039.8143089790901</v>
      </c>
      <c r="R69" s="122">
        <v>175.88318266741899</v>
      </c>
      <c r="S69" s="122"/>
      <c r="T69" s="122">
        <v>514.21622943802402</v>
      </c>
      <c r="U69" s="122">
        <v>275.37290489809402</v>
      </c>
    </row>
    <row r="70" spans="1:21" ht="12.75" x14ac:dyDescent="0.2">
      <c r="A70" s="122" t="s">
        <v>420</v>
      </c>
      <c r="B70" s="122">
        <v>11539</v>
      </c>
      <c r="C70" s="122"/>
      <c r="D70" s="122">
        <v>618.40335108690397</v>
      </c>
      <c r="E70" s="122">
        <v>10668.0751570429</v>
      </c>
      <c r="F70" s="122"/>
      <c r="G70" s="122">
        <v>80.922856513212807</v>
      </c>
      <c r="H70" s="122">
        <v>171.45600103097601</v>
      </c>
      <c r="I70" s="122"/>
      <c r="J70" s="122">
        <v>29272</v>
      </c>
      <c r="K70" s="122">
        <v>355</v>
      </c>
      <c r="L70" s="122">
        <v>3276</v>
      </c>
      <c r="M70" s="122">
        <v>50991.275754974202</v>
      </c>
      <c r="N70" s="122">
        <v>95322.312575384494</v>
      </c>
      <c r="O70" s="122"/>
      <c r="P70" s="122">
        <v>935</v>
      </c>
      <c r="Q70" s="122">
        <v>8039.8143089790901</v>
      </c>
      <c r="R70" s="122">
        <v>175.88318266741899</v>
      </c>
      <c r="S70" s="122"/>
      <c r="T70" s="122">
        <v>446.82890592907</v>
      </c>
      <c r="U70" s="122">
        <v>275.37290489809402</v>
      </c>
    </row>
    <row r="71" spans="1:21" ht="12.75" x14ac:dyDescent="0.2">
      <c r="A71" s="122" t="s">
        <v>421</v>
      </c>
      <c r="B71" s="122">
        <v>11888</v>
      </c>
      <c r="C71" s="122"/>
      <c r="D71" s="122">
        <v>600.27568683593802</v>
      </c>
      <c r="E71" s="122">
        <v>11001.0404885192</v>
      </c>
      <c r="F71" s="122"/>
      <c r="G71" s="122">
        <v>173.967891950759</v>
      </c>
      <c r="H71" s="122">
        <v>112.233114397208</v>
      </c>
      <c r="I71" s="122"/>
      <c r="J71" s="122">
        <v>9514</v>
      </c>
      <c r="K71" s="122">
        <v>112</v>
      </c>
      <c r="L71" s="122">
        <v>1098</v>
      </c>
      <c r="M71" s="122">
        <v>50991.275754974202</v>
      </c>
      <c r="N71" s="122">
        <v>95322.312575384494</v>
      </c>
      <c r="O71" s="122"/>
      <c r="P71" s="122">
        <v>414</v>
      </c>
      <c r="Q71" s="122">
        <v>8039.8143089790901</v>
      </c>
      <c r="R71" s="122">
        <v>175.88318266741899</v>
      </c>
      <c r="S71" s="122"/>
      <c r="T71" s="122">
        <v>387.60601929530202</v>
      </c>
      <c r="U71" s="122">
        <v>275.37290489809402</v>
      </c>
    </row>
    <row r="72" spans="1:21" ht="12.75" x14ac:dyDescent="0.2">
      <c r="A72" s="122" t="s">
        <v>422</v>
      </c>
      <c r="B72" s="122">
        <v>13732</v>
      </c>
      <c r="C72" s="122"/>
      <c r="D72" s="122">
        <v>793.21765360398297</v>
      </c>
      <c r="E72" s="122">
        <v>12730.423749461401</v>
      </c>
      <c r="F72" s="122"/>
      <c r="G72" s="122">
        <v>-106.243638538026</v>
      </c>
      <c r="H72" s="122">
        <v>314.68686650906398</v>
      </c>
      <c r="I72" s="122"/>
      <c r="J72" s="122">
        <v>11314</v>
      </c>
      <c r="K72" s="122">
        <v>176</v>
      </c>
      <c r="L72" s="122">
        <v>1511</v>
      </c>
      <c r="M72" s="122">
        <v>50991.275754974202</v>
      </c>
      <c r="N72" s="122">
        <v>95322.312575384494</v>
      </c>
      <c r="O72" s="122"/>
      <c r="P72" s="122">
        <v>98</v>
      </c>
      <c r="Q72" s="122">
        <v>8039.8143089790901</v>
      </c>
      <c r="R72" s="122">
        <v>175.88318266741899</v>
      </c>
      <c r="S72" s="122"/>
      <c r="T72" s="122">
        <v>590.059771407158</v>
      </c>
      <c r="U72" s="122">
        <v>275.37290489809402</v>
      </c>
    </row>
    <row r="73" spans="1:21" ht="12.75" x14ac:dyDescent="0.2">
      <c r="A73" s="122" t="s">
        <v>423</v>
      </c>
      <c r="B73" s="122">
        <v>10110</v>
      </c>
      <c r="C73" s="122"/>
      <c r="D73" s="122">
        <v>631.12748477764205</v>
      </c>
      <c r="E73" s="122">
        <v>9575.1338061433707</v>
      </c>
      <c r="F73" s="122"/>
      <c r="G73" s="122">
        <v>0.64173281065339405</v>
      </c>
      <c r="H73" s="122">
        <v>-97.043951592888106</v>
      </c>
      <c r="I73" s="122"/>
      <c r="J73" s="122">
        <v>133310</v>
      </c>
      <c r="K73" s="122">
        <v>1650</v>
      </c>
      <c r="L73" s="122">
        <v>13391</v>
      </c>
      <c r="M73" s="122">
        <v>50991.275754974202</v>
      </c>
      <c r="N73" s="122">
        <v>95322.312575384494</v>
      </c>
      <c r="O73" s="122"/>
      <c r="P73" s="122">
        <v>2927</v>
      </c>
      <c r="Q73" s="122">
        <v>8039.8143089790901</v>
      </c>
      <c r="R73" s="122">
        <v>175.88318266741899</v>
      </c>
      <c r="S73" s="122"/>
      <c r="T73" s="122">
        <v>178.328953305206</v>
      </c>
      <c r="U73" s="122">
        <v>275.37290489809402</v>
      </c>
    </row>
    <row r="74" spans="1:21" ht="12.75" x14ac:dyDescent="0.2">
      <c r="A74" s="122" t="s">
        <v>424</v>
      </c>
      <c r="B74" s="122">
        <v>11348</v>
      </c>
      <c r="C74" s="122"/>
      <c r="D74" s="122">
        <v>605.59709922772299</v>
      </c>
      <c r="E74" s="122">
        <v>10748.233372688999</v>
      </c>
      <c r="F74" s="122"/>
      <c r="G74" s="122">
        <v>-86.015201010533602</v>
      </c>
      <c r="H74" s="122">
        <v>79.989696496526804</v>
      </c>
      <c r="I74" s="122"/>
      <c r="J74" s="122">
        <v>7157</v>
      </c>
      <c r="K74" s="122">
        <v>85</v>
      </c>
      <c r="L74" s="122">
        <v>807</v>
      </c>
      <c r="M74" s="122">
        <v>50991.275754974202</v>
      </c>
      <c r="N74" s="122">
        <v>95322.312575384494</v>
      </c>
      <c r="O74" s="122"/>
      <c r="P74" s="122">
        <v>80</v>
      </c>
      <c r="Q74" s="122">
        <v>8039.8143089790901</v>
      </c>
      <c r="R74" s="122">
        <v>175.88318266741899</v>
      </c>
      <c r="S74" s="122"/>
      <c r="T74" s="122">
        <v>355.36260139462098</v>
      </c>
      <c r="U74" s="122">
        <v>275.37290489809402</v>
      </c>
    </row>
    <row r="75" spans="1:21" ht="12.75" x14ac:dyDescent="0.2">
      <c r="A75" s="122" t="s">
        <v>425</v>
      </c>
      <c r="B75" s="122">
        <v>10915</v>
      </c>
      <c r="C75" s="122"/>
      <c r="D75" s="122">
        <v>559.29480483929603</v>
      </c>
      <c r="E75" s="122">
        <v>10236.247155151101</v>
      </c>
      <c r="F75" s="122"/>
      <c r="G75" s="122">
        <v>52.234106188708601</v>
      </c>
      <c r="H75" s="122">
        <v>67.272488299368902</v>
      </c>
      <c r="I75" s="122"/>
      <c r="J75" s="122">
        <v>30451</v>
      </c>
      <c r="K75" s="122">
        <v>334</v>
      </c>
      <c r="L75" s="122">
        <v>3270</v>
      </c>
      <c r="M75" s="122">
        <v>50991.275754974202</v>
      </c>
      <c r="N75" s="122">
        <v>95322.312575384494</v>
      </c>
      <c r="O75" s="122"/>
      <c r="P75" s="122">
        <v>864</v>
      </c>
      <c r="Q75" s="122">
        <v>8039.8143089790901</v>
      </c>
      <c r="R75" s="122">
        <v>175.88318266741899</v>
      </c>
      <c r="S75" s="122"/>
      <c r="T75" s="122">
        <v>342.64539319746302</v>
      </c>
      <c r="U75" s="122">
        <v>275.37290489809402</v>
      </c>
    </row>
    <row r="76" spans="1:21" ht="12.75" x14ac:dyDescent="0.2">
      <c r="A76" s="122" t="s">
        <v>426</v>
      </c>
      <c r="B76" s="122">
        <v>11390</v>
      </c>
      <c r="C76" s="122"/>
      <c r="D76" s="122">
        <v>658.50863773345804</v>
      </c>
      <c r="E76" s="122">
        <v>10408.367938851199</v>
      </c>
      <c r="F76" s="122"/>
      <c r="G76" s="122">
        <v>61.845562485864001</v>
      </c>
      <c r="H76" s="122">
        <v>261.410647672967</v>
      </c>
      <c r="I76" s="122"/>
      <c r="J76" s="122">
        <v>11228</v>
      </c>
      <c r="K76" s="122">
        <v>145</v>
      </c>
      <c r="L76" s="122">
        <v>1226</v>
      </c>
      <c r="M76" s="122">
        <v>50991.275754974202</v>
      </c>
      <c r="N76" s="122">
        <v>95322.312575384494</v>
      </c>
      <c r="O76" s="122"/>
      <c r="P76" s="122">
        <v>332</v>
      </c>
      <c r="Q76" s="122">
        <v>8039.8143089790901</v>
      </c>
      <c r="R76" s="122">
        <v>175.88318266741899</v>
      </c>
      <c r="S76" s="122"/>
      <c r="T76" s="122">
        <v>536.78355257106102</v>
      </c>
      <c r="U76" s="122">
        <v>275.37290489809402</v>
      </c>
    </row>
    <row r="77" spans="1:21" ht="12.75" x14ac:dyDescent="0.2">
      <c r="A77" s="122" t="s">
        <v>427</v>
      </c>
      <c r="B77" s="122">
        <v>10645</v>
      </c>
      <c r="C77" s="122"/>
      <c r="D77" s="122">
        <v>544.39084435915595</v>
      </c>
      <c r="E77" s="122">
        <v>10048.2649134518</v>
      </c>
      <c r="F77" s="122"/>
      <c r="G77" s="122">
        <v>-25.456375527564099</v>
      </c>
      <c r="H77" s="122">
        <v>77.945667401412905</v>
      </c>
      <c r="I77" s="122"/>
      <c r="J77" s="122">
        <v>18546</v>
      </c>
      <c r="K77" s="122">
        <v>198</v>
      </c>
      <c r="L77" s="122">
        <v>1955</v>
      </c>
      <c r="M77" s="122">
        <v>50991.275754974202</v>
      </c>
      <c r="N77" s="122">
        <v>95322.312575384494</v>
      </c>
      <c r="O77" s="122"/>
      <c r="P77" s="122">
        <v>347</v>
      </c>
      <c r="Q77" s="122">
        <v>8039.8143089790901</v>
      </c>
      <c r="R77" s="122">
        <v>175.88318266741899</v>
      </c>
      <c r="S77" s="122"/>
      <c r="T77" s="122">
        <v>353.31857229950703</v>
      </c>
      <c r="U77" s="122">
        <v>275.37290489809402</v>
      </c>
    </row>
    <row r="78" spans="1:21" ht="12.75" x14ac:dyDescent="0.2">
      <c r="A78" s="122" t="s">
        <v>428</v>
      </c>
      <c r="B78" s="122">
        <v>11684</v>
      </c>
      <c r="C78" s="122"/>
      <c r="D78" s="122">
        <v>648.25881531151799</v>
      </c>
      <c r="E78" s="122">
        <v>10863.8352052712</v>
      </c>
      <c r="F78" s="122"/>
      <c r="G78" s="122">
        <v>14.109437855868199</v>
      </c>
      <c r="H78" s="122">
        <v>158.059304377313</v>
      </c>
      <c r="I78" s="122"/>
      <c r="J78" s="122">
        <v>13372</v>
      </c>
      <c r="K78" s="122">
        <v>170</v>
      </c>
      <c r="L78" s="122">
        <v>1524</v>
      </c>
      <c r="M78" s="122">
        <v>50991.275754974202</v>
      </c>
      <c r="N78" s="122">
        <v>95322.312575384494</v>
      </c>
      <c r="O78" s="122"/>
      <c r="P78" s="122">
        <v>316</v>
      </c>
      <c r="Q78" s="122">
        <v>8039.8143089790901</v>
      </c>
      <c r="R78" s="122">
        <v>175.88318266741899</v>
      </c>
      <c r="S78" s="122"/>
      <c r="T78" s="122">
        <v>433.43220927540699</v>
      </c>
      <c r="U78" s="122">
        <v>275.37290489809402</v>
      </c>
    </row>
    <row r="79" spans="1:21" ht="12.75" x14ac:dyDescent="0.2">
      <c r="A79" s="122" t="s">
        <v>429</v>
      </c>
      <c r="B79" s="122">
        <v>10603</v>
      </c>
      <c r="C79" s="122"/>
      <c r="D79" s="122">
        <v>616.68457635420805</v>
      </c>
      <c r="E79" s="122">
        <v>9619.8456333287195</v>
      </c>
      <c r="F79" s="122"/>
      <c r="G79" s="122">
        <v>-17.019587308958702</v>
      </c>
      <c r="H79" s="122">
        <v>383.11339491215301</v>
      </c>
      <c r="I79" s="122"/>
      <c r="J79" s="122">
        <v>26873</v>
      </c>
      <c r="K79" s="122">
        <v>325</v>
      </c>
      <c r="L79" s="122">
        <v>2712</v>
      </c>
      <c r="M79" s="122">
        <v>50991.275754974202</v>
      </c>
      <c r="N79" s="122">
        <v>95322.312575384494</v>
      </c>
      <c r="O79" s="122"/>
      <c r="P79" s="122">
        <v>531</v>
      </c>
      <c r="Q79" s="122">
        <v>8039.8143089790901</v>
      </c>
      <c r="R79" s="122">
        <v>175.88318266741899</v>
      </c>
      <c r="S79" s="122"/>
      <c r="T79" s="122">
        <v>658.48629981024703</v>
      </c>
      <c r="U79" s="122">
        <v>275.37290489809402</v>
      </c>
    </row>
    <row r="80" spans="1:21" ht="12.75" x14ac:dyDescent="0.2">
      <c r="A80" s="122" t="s">
        <v>430</v>
      </c>
      <c r="B80" s="122">
        <v>10862</v>
      </c>
      <c r="C80" s="122"/>
      <c r="D80" s="122">
        <v>641.33262906952302</v>
      </c>
      <c r="E80" s="122">
        <v>10103.7721452354</v>
      </c>
      <c r="F80" s="122"/>
      <c r="G80" s="122">
        <v>41.967370860619802</v>
      </c>
      <c r="H80" s="122">
        <v>75.115996881895896</v>
      </c>
      <c r="I80" s="122"/>
      <c r="J80" s="122">
        <v>33473</v>
      </c>
      <c r="K80" s="122">
        <v>421</v>
      </c>
      <c r="L80" s="122">
        <v>3548</v>
      </c>
      <c r="M80" s="122">
        <v>50991.275754974202</v>
      </c>
      <c r="N80" s="122">
        <v>95322.312575384494</v>
      </c>
      <c r="O80" s="122"/>
      <c r="P80" s="122">
        <v>907</v>
      </c>
      <c r="Q80" s="122">
        <v>8039.8143089790901</v>
      </c>
      <c r="R80" s="122">
        <v>175.88318266741899</v>
      </c>
      <c r="S80" s="122"/>
      <c r="T80" s="122">
        <v>350.48890177998999</v>
      </c>
      <c r="U80" s="122">
        <v>275.37290489809402</v>
      </c>
    </row>
    <row r="81" spans="1:21" ht="14.25" customHeight="1" x14ac:dyDescent="0.2">
      <c r="A81" s="19" t="s">
        <v>431</v>
      </c>
      <c r="B81" s="19"/>
      <c r="C81" s="19"/>
      <c r="D81" s="122"/>
      <c r="E81" s="122"/>
      <c r="F81" s="19"/>
      <c r="G81" s="122"/>
      <c r="H81" s="122"/>
      <c r="I81" s="19"/>
      <c r="J81" s="122"/>
      <c r="K81" s="122"/>
      <c r="L81" s="122"/>
      <c r="M81" s="122"/>
      <c r="N81" s="122"/>
      <c r="O81" s="19"/>
      <c r="P81" s="122"/>
      <c r="Q81" s="122"/>
      <c r="R81" s="122"/>
      <c r="S81" s="19"/>
      <c r="T81" s="122"/>
      <c r="U81" s="122"/>
    </row>
    <row r="82" spans="1:21" ht="12.75" x14ac:dyDescent="0.2">
      <c r="A82" s="122" t="s">
        <v>432</v>
      </c>
      <c r="B82" s="122">
        <v>11574</v>
      </c>
      <c r="C82" s="122"/>
      <c r="D82" s="122">
        <v>692.69594764430599</v>
      </c>
      <c r="E82" s="122">
        <v>10666.012300325199</v>
      </c>
      <c r="F82" s="122"/>
      <c r="G82" s="122">
        <v>69.240618081292595</v>
      </c>
      <c r="H82" s="122">
        <v>145.57180907535599</v>
      </c>
      <c r="I82" s="122"/>
      <c r="J82" s="122">
        <v>19581</v>
      </c>
      <c r="K82" s="122">
        <v>266</v>
      </c>
      <c r="L82" s="122">
        <v>2191</v>
      </c>
      <c r="M82" s="122">
        <v>50991.275754974202</v>
      </c>
      <c r="N82" s="122">
        <v>95322.312575384494</v>
      </c>
      <c r="O82" s="122"/>
      <c r="P82" s="122">
        <v>597</v>
      </c>
      <c r="Q82" s="122">
        <v>8039.8143089790901</v>
      </c>
      <c r="R82" s="122">
        <v>175.88318266741899</v>
      </c>
      <c r="S82" s="122"/>
      <c r="T82" s="122">
        <v>420.94471397345001</v>
      </c>
      <c r="U82" s="122">
        <v>275.37290489809402</v>
      </c>
    </row>
    <row r="83" spans="1:21" ht="12.75" x14ac:dyDescent="0.2">
      <c r="A83" s="122" t="s">
        <v>433</v>
      </c>
      <c r="B83" s="122">
        <v>12284</v>
      </c>
      <c r="C83" s="122"/>
      <c r="D83" s="122">
        <v>634.69648074533495</v>
      </c>
      <c r="E83" s="122">
        <v>11148.546656303801</v>
      </c>
      <c r="F83" s="122"/>
      <c r="G83" s="122">
        <v>146.04925971889801</v>
      </c>
      <c r="H83" s="122">
        <v>355.01288812088899</v>
      </c>
      <c r="I83" s="122"/>
      <c r="J83" s="122">
        <v>8516</v>
      </c>
      <c r="K83" s="122">
        <v>106</v>
      </c>
      <c r="L83" s="122">
        <v>996</v>
      </c>
      <c r="M83" s="122">
        <v>50991.275754974202</v>
      </c>
      <c r="N83" s="122">
        <v>95322.312575384494</v>
      </c>
      <c r="O83" s="122"/>
      <c r="P83" s="122">
        <v>341</v>
      </c>
      <c r="Q83" s="122">
        <v>8039.8143089790901</v>
      </c>
      <c r="R83" s="122">
        <v>175.88318266741899</v>
      </c>
      <c r="S83" s="122"/>
      <c r="T83" s="122">
        <v>630.38579301898301</v>
      </c>
      <c r="U83" s="122">
        <v>275.37290489809402</v>
      </c>
    </row>
    <row r="84" spans="1:21" ht="12.75" x14ac:dyDescent="0.2">
      <c r="A84" s="122" t="s">
        <v>434</v>
      </c>
      <c r="B84" s="122">
        <v>10331</v>
      </c>
      <c r="C84" s="122"/>
      <c r="D84" s="122">
        <v>531.35130680340797</v>
      </c>
      <c r="E84" s="122">
        <v>9532.9210492207294</v>
      </c>
      <c r="F84" s="122"/>
      <c r="G84" s="122">
        <v>-7.7446534471454198</v>
      </c>
      <c r="H84" s="122">
        <v>273.99360367541902</v>
      </c>
      <c r="I84" s="122"/>
      <c r="J84" s="122">
        <v>27638</v>
      </c>
      <c r="K84" s="122">
        <v>288</v>
      </c>
      <c r="L84" s="122">
        <v>2764</v>
      </c>
      <c r="M84" s="122">
        <v>50991.275754974202</v>
      </c>
      <c r="N84" s="122">
        <v>95322.312575384494</v>
      </c>
      <c r="O84" s="122"/>
      <c r="P84" s="122">
        <v>578</v>
      </c>
      <c r="Q84" s="122">
        <v>8039.8143089790901</v>
      </c>
      <c r="R84" s="122">
        <v>175.88318266741899</v>
      </c>
      <c r="S84" s="122"/>
      <c r="T84" s="122">
        <v>549.36650857351299</v>
      </c>
      <c r="U84" s="122">
        <v>275.37290489809402</v>
      </c>
    </row>
    <row r="85" spans="1:21" ht="12.75" x14ac:dyDescent="0.2">
      <c r="A85" s="122" t="s">
        <v>435</v>
      </c>
      <c r="B85" s="122">
        <v>9951</v>
      </c>
      <c r="C85" s="122"/>
      <c r="D85" s="122">
        <v>589.22324985295904</v>
      </c>
      <c r="E85" s="122">
        <v>9289.5146624748304</v>
      </c>
      <c r="F85" s="122"/>
      <c r="G85" s="122">
        <v>-5.6979324415601402</v>
      </c>
      <c r="H85" s="122">
        <v>77.657537616812903</v>
      </c>
      <c r="I85" s="122"/>
      <c r="J85" s="122">
        <v>9779</v>
      </c>
      <c r="K85" s="122">
        <v>113</v>
      </c>
      <c r="L85" s="122">
        <v>953</v>
      </c>
      <c r="M85" s="122">
        <v>50991.275754974202</v>
      </c>
      <c r="N85" s="122">
        <v>95322.312575384494</v>
      </c>
      <c r="O85" s="122"/>
      <c r="P85" s="122">
        <v>207</v>
      </c>
      <c r="Q85" s="122">
        <v>8039.8143089790901</v>
      </c>
      <c r="R85" s="122">
        <v>175.88318266741899</v>
      </c>
      <c r="S85" s="122"/>
      <c r="T85" s="122">
        <v>353.03044251490701</v>
      </c>
      <c r="U85" s="122">
        <v>275.37290489809402</v>
      </c>
    </row>
    <row r="86" spans="1:21" ht="12.75" x14ac:dyDescent="0.2">
      <c r="A86" s="122" t="s">
        <v>436</v>
      </c>
      <c r="B86" s="122">
        <v>9715</v>
      </c>
      <c r="C86" s="122"/>
      <c r="D86" s="122">
        <v>449.189052327669</v>
      </c>
      <c r="E86" s="122">
        <v>8754.7246296805006</v>
      </c>
      <c r="F86" s="122"/>
      <c r="G86" s="122">
        <v>-31.6124528162442</v>
      </c>
      <c r="H86" s="122">
        <v>542.63186933721897</v>
      </c>
      <c r="I86" s="122"/>
      <c r="J86" s="122">
        <v>12260</v>
      </c>
      <c r="K86" s="122">
        <v>108</v>
      </c>
      <c r="L86" s="122">
        <v>1126</v>
      </c>
      <c r="M86" s="122">
        <v>50991.275754974202</v>
      </c>
      <c r="N86" s="122">
        <v>95322.312575384494</v>
      </c>
      <c r="O86" s="122"/>
      <c r="P86" s="122">
        <v>220</v>
      </c>
      <c r="Q86" s="122">
        <v>8039.8143089790901</v>
      </c>
      <c r="R86" s="122">
        <v>175.88318266741899</v>
      </c>
      <c r="S86" s="122"/>
      <c r="T86" s="122">
        <v>818.00477423531299</v>
      </c>
      <c r="U86" s="122">
        <v>275.37290489809402</v>
      </c>
    </row>
    <row r="87" spans="1:21" ht="12.75" x14ac:dyDescent="0.2">
      <c r="A87" s="122" t="s">
        <v>437</v>
      </c>
      <c r="B87" s="122">
        <v>10817</v>
      </c>
      <c r="C87" s="122"/>
      <c r="D87" s="122">
        <v>536.23189440792703</v>
      </c>
      <c r="E87" s="122">
        <v>9625.3134599674595</v>
      </c>
      <c r="F87" s="122"/>
      <c r="G87" s="122">
        <v>38.937480808897703</v>
      </c>
      <c r="H87" s="122">
        <v>616.33321098173406</v>
      </c>
      <c r="I87" s="122"/>
      <c r="J87" s="122">
        <v>9319</v>
      </c>
      <c r="K87" s="122">
        <v>98</v>
      </c>
      <c r="L87" s="122">
        <v>941</v>
      </c>
      <c r="M87" s="122">
        <v>50991.275754974202</v>
      </c>
      <c r="N87" s="122">
        <v>95322.312575384494</v>
      </c>
      <c r="O87" s="122"/>
      <c r="P87" s="122">
        <v>249</v>
      </c>
      <c r="Q87" s="122">
        <v>8039.8143089790901</v>
      </c>
      <c r="R87" s="122">
        <v>175.88318266741899</v>
      </c>
      <c r="S87" s="122"/>
      <c r="T87" s="122">
        <v>891.70611587982796</v>
      </c>
      <c r="U87" s="122">
        <v>275.37290489809402</v>
      </c>
    </row>
    <row r="88" spans="1:21" ht="12.75" x14ac:dyDescent="0.2">
      <c r="A88" s="122" t="s">
        <v>438</v>
      </c>
      <c r="B88" s="122">
        <v>10460</v>
      </c>
      <c r="C88" s="122"/>
      <c r="D88" s="122">
        <v>655.70794286995294</v>
      </c>
      <c r="E88" s="122">
        <v>9837.5378881369506</v>
      </c>
      <c r="F88" s="122"/>
      <c r="G88" s="122">
        <v>19.390829013872999</v>
      </c>
      <c r="H88" s="122">
        <v>-52.816841354941097</v>
      </c>
      <c r="I88" s="122"/>
      <c r="J88" s="122">
        <v>88108</v>
      </c>
      <c r="K88" s="122">
        <v>1133</v>
      </c>
      <c r="L88" s="122">
        <v>9093</v>
      </c>
      <c r="M88" s="122">
        <v>50991.275754974202</v>
      </c>
      <c r="N88" s="122">
        <v>95322.312575384494</v>
      </c>
      <c r="O88" s="122"/>
      <c r="P88" s="122">
        <v>2140</v>
      </c>
      <c r="Q88" s="122">
        <v>8039.8143089790901</v>
      </c>
      <c r="R88" s="122">
        <v>175.88318266741899</v>
      </c>
      <c r="S88" s="122"/>
      <c r="T88" s="122">
        <v>222.55606354315299</v>
      </c>
      <c r="U88" s="122">
        <v>275.37290489809402</v>
      </c>
    </row>
    <row r="89" spans="1:21" ht="12.75" x14ac:dyDescent="0.2">
      <c r="A89" s="122" t="s">
        <v>439</v>
      </c>
      <c r="B89" s="122">
        <v>10953</v>
      </c>
      <c r="C89" s="122"/>
      <c r="D89" s="122">
        <v>696.99851198968997</v>
      </c>
      <c r="E89" s="122">
        <v>9898.9462403556699</v>
      </c>
      <c r="F89" s="122"/>
      <c r="G89" s="122">
        <v>24.515454549217399</v>
      </c>
      <c r="H89" s="122">
        <v>332.62234237229802</v>
      </c>
      <c r="I89" s="122"/>
      <c r="J89" s="122">
        <v>16168</v>
      </c>
      <c r="K89" s="122">
        <v>221</v>
      </c>
      <c r="L89" s="122">
        <v>1679</v>
      </c>
      <c r="M89" s="122">
        <v>50991.275754974202</v>
      </c>
      <c r="N89" s="122">
        <v>95322.312575384494</v>
      </c>
      <c r="O89" s="122"/>
      <c r="P89" s="122">
        <v>403</v>
      </c>
      <c r="Q89" s="122">
        <v>8039.8143089790901</v>
      </c>
      <c r="R89" s="122">
        <v>175.88318266741899</v>
      </c>
      <c r="S89" s="122"/>
      <c r="T89" s="122">
        <v>607.99524727039204</v>
      </c>
      <c r="U89" s="122">
        <v>275.37290489809402</v>
      </c>
    </row>
    <row r="90" spans="1:21" ht="14.25" customHeight="1" x14ac:dyDescent="0.2">
      <c r="A90" s="19" t="s">
        <v>440</v>
      </c>
      <c r="B90" s="19"/>
      <c r="C90" s="19"/>
      <c r="D90" s="122"/>
      <c r="E90" s="122"/>
      <c r="F90" s="19"/>
      <c r="G90" s="122"/>
      <c r="H90" s="122"/>
      <c r="I90" s="19"/>
      <c r="J90" s="122"/>
      <c r="K90" s="122"/>
      <c r="L90" s="122"/>
      <c r="M90" s="122"/>
      <c r="N90" s="122"/>
      <c r="O90" s="19"/>
      <c r="P90" s="122"/>
      <c r="Q90" s="122"/>
      <c r="R90" s="122"/>
      <c r="S90" s="19"/>
      <c r="T90" s="122"/>
      <c r="U90" s="122"/>
    </row>
    <row r="91" spans="1:21" ht="12.75" x14ac:dyDescent="0.2">
      <c r="A91" s="122" t="s">
        <v>441</v>
      </c>
      <c r="B91" s="122">
        <v>8690</v>
      </c>
      <c r="C91" s="122"/>
      <c r="D91" s="122">
        <v>377.14734431635299</v>
      </c>
      <c r="E91" s="122">
        <v>7826.7641727003202</v>
      </c>
      <c r="F91" s="122"/>
      <c r="G91" s="122">
        <v>-90.072974707151303</v>
      </c>
      <c r="H91" s="122">
        <v>576.22611416538905</v>
      </c>
      <c r="I91" s="122"/>
      <c r="J91" s="122">
        <v>10681</v>
      </c>
      <c r="K91" s="122">
        <v>79</v>
      </c>
      <c r="L91" s="122">
        <v>877</v>
      </c>
      <c r="M91" s="122">
        <v>50991.275754974202</v>
      </c>
      <c r="N91" s="122">
        <v>95322.312575384494</v>
      </c>
      <c r="O91" s="122"/>
      <c r="P91" s="122">
        <v>114</v>
      </c>
      <c r="Q91" s="122">
        <v>8039.8143089790901</v>
      </c>
      <c r="R91" s="122">
        <v>175.88318266741899</v>
      </c>
      <c r="S91" s="122"/>
      <c r="T91" s="122">
        <v>851.59901906348296</v>
      </c>
      <c r="U91" s="122">
        <v>275.37290489809402</v>
      </c>
    </row>
    <row r="92" spans="1:21" ht="12.75" x14ac:dyDescent="0.2">
      <c r="A92" s="122" t="s">
        <v>442</v>
      </c>
      <c r="B92" s="122">
        <v>9153</v>
      </c>
      <c r="C92" s="122"/>
      <c r="D92" s="122">
        <v>454.37770474729501</v>
      </c>
      <c r="E92" s="122">
        <v>8515.0404632796708</v>
      </c>
      <c r="F92" s="122"/>
      <c r="G92" s="122">
        <v>-29.061491216315499</v>
      </c>
      <c r="H92" s="122">
        <v>212.47432485361401</v>
      </c>
      <c r="I92" s="122"/>
      <c r="J92" s="122">
        <v>9090</v>
      </c>
      <c r="K92" s="122">
        <v>81</v>
      </c>
      <c r="L92" s="122">
        <v>812</v>
      </c>
      <c r="M92" s="122">
        <v>50991.275754974202</v>
      </c>
      <c r="N92" s="122">
        <v>95322.312575384494</v>
      </c>
      <c r="O92" s="122"/>
      <c r="P92" s="122">
        <v>166</v>
      </c>
      <c r="Q92" s="122">
        <v>8039.8143089790901</v>
      </c>
      <c r="R92" s="122">
        <v>175.88318266741899</v>
      </c>
      <c r="S92" s="122"/>
      <c r="T92" s="122">
        <v>487.84722975170803</v>
      </c>
      <c r="U92" s="122">
        <v>275.37290489809402</v>
      </c>
    </row>
    <row r="93" spans="1:21" ht="12.75" x14ac:dyDescent="0.2">
      <c r="A93" s="122" t="s">
        <v>443</v>
      </c>
      <c r="B93" s="122">
        <v>9421</v>
      </c>
      <c r="C93" s="122"/>
      <c r="D93" s="122">
        <v>454.26526285055002</v>
      </c>
      <c r="E93" s="122">
        <v>8628.9326708085591</v>
      </c>
      <c r="F93" s="122"/>
      <c r="G93" s="122">
        <v>40.144588836150398</v>
      </c>
      <c r="H93" s="122">
        <v>298.07473133431301</v>
      </c>
      <c r="I93" s="122"/>
      <c r="J93" s="122">
        <v>13919</v>
      </c>
      <c r="K93" s="122">
        <v>124</v>
      </c>
      <c r="L93" s="122">
        <v>1260</v>
      </c>
      <c r="M93" s="122">
        <v>50991.275754974202</v>
      </c>
      <c r="N93" s="122">
        <v>95322.312575384494</v>
      </c>
      <c r="O93" s="122"/>
      <c r="P93" s="122">
        <v>374</v>
      </c>
      <c r="Q93" s="122">
        <v>8039.8143089790901</v>
      </c>
      <c r="R93" s="122">
        <v>175.88318266741899</v>
      </c>
      <c r="S93" s="122"/>
      <c r="T93" s="122">
        <v>573.44763623240704</v>
      </c>
      <c r="U93" s="122">
        <v>275.37290489809402</v>
      </c>
    </row>
    <row r="94" spans="1:21" ht="12.75" x14ac:dyDescent="0.2">
      <c r="A94" s="122" t="s">
        <v>444</v>
      </c>
      <c r="B94" s="122">
        <v>10162</v>
      </c>
      <c r="C94" s="122"/>
      <c r="D94" s="122">
        <v>522.36239462155595</v>
      </c>
      <c r="E94" s="122">
        <v>8918.6660903723205</v>
      </c>
      <c r="F94" s="122"/>
      <c r="G94" s="122">
        <v>61.591271055200799</v>
      </c>
      <c r="H94" s="122">
        <v>658.88846067316399</v>
      </c>
      <c r="I94" s="122"/>
      <c r="J94" s="122">
        <v>5857</v>
      </c>
      <c r="K94" s="122">
        <v>60</v>
      </c>
      <c r="L94" s="122">
        <v>548</v>
      </c>
      <c r="M94" s="122">
        <v>50991.275754974202</v>
      </c>
      <c r="N94" s="122">
        <v>95322.312575384494</v>
      </c>
      <c r="O94" s="122"/>
      <c r="P94" s="122">
        <v>173</v>
      </c>
      <c r="Q94" s="122">
        <v>8039.8143089790901</v>
      </c>
      <c r="R94" s="122">
        <v>175.88318266741899</v>
      </c>
      <c r="S94" s="122"/>
      <c r="T94" s="122">
        <v>934.26136557125801</v>
      </c>
      <c r="U94" s="122">
        <v>275.37290489809402</v>
      </c>
    </row>
    <row r="95" spans="1:21" ht="12.75" x14ac:dyDescent="0.2">
      <c r="A95" s="122" t="s">
        <v>440</v>
      </c>
      <c r="B95" s="122">
        <v>9584</v>
      </c>
      <c r="C95" s="122"/>
      <c r="D95" s="122">
        <v>615.42800550490904</v>
      </c>
      <c r="E95" s="122">
        <v>9029.6796765675299</v>
      </c>
      <c r="F95" s="122"/>
      <c r="G95" s="122">
        <v>-41.772070974963498</v>
      </c>
      <c r="H95" s="122">
        <v>-19.114201301248201</v>
      </c>
      <c r="I95" s="122"/>
      <c r="J95" s="122">
        <v>65704</v>
      </c>
      <c r="K95" s="122">
        <v>793</v>
      </c>
      <c r="L95" s="122">
        <v>6224</v>
      </c>
      <c r="M95" s="122">
        <v>50991.275754974202</v>
      </c>
      <c r="N95" s="122">
        <v>95322.312575384494</v>
      </c>
      <c r="O95" s="122"/>
      <c r="P95" s="122">
        <v>1096</v>
      </c>
      <c r="Q95" s="122">
        <v>8039.8143089790901</v>
      </c>
      <c r="R95" s="122">
        <v>175.88318266741899</v>
      </c>
      <c r="S95" s="122"/>
      <c r="T95" s="122">
        <v>256.25870359684598</v>
      </c>
      <c r="U95" s="122">
        <v>275.37290489809402</v>
      </c>
    </row>
    <row r="96" spans="1:21" ht="12.75" x14ac:dyDescent="0.2">
      <c r="A96" s="122" t="s">
        <v>445</v>
      </c>
      <c r="B96" s="122">
        <v>9625</v>
      </c>
      <c r="C96" s="122"/>
      <c r="D96" s="122">
        <v>492.688072191245</v>
      </c>
      <c r="E96" s="122">
        <v>8999.9231517081607</v>
      </c>
      <c r="F96" s="122"/>
      <c r="G96" s="122">
        <v>-27.246932128624</v>
      </c>
      <c r="H96" s="122">
        <v>159.73572376138199</v>
      </c>
      <c r="I96" s="122"/>
      <c r="J96" s="122">
        <v>13144</v>
      </c>
      <c r="K96" s="122">
        <v>127</v>
      </c>
      <c r="L96" s="122">
        <v>1241</v>
      </c>
      <c r="M96" s="122">
        <v>50991.275754974202</v>
      </c>
      <c r="N96" s="122">
        <v>95322.312575384494</v>
      </c>
      <c r="O96" s="122"/>
      <c r="P96" s="122">
        <v>243</v>
      </c>
      <c r="Q96" s="122">
        <v>8039.8143089790901</v>
      </c>
      <c r="R96" s="122">
        <v>175.88318266741899</v>
      </c>
      <c r="S96" s="122"/>
      <c r="T96" s="122">
        <v>435.10862865947598</v>
      </c>
      <c r="U96" s="122">
        <v>275.37290489809402</v>
      </c>
    </row>
    <row r="97" spans="1:21" ht="12.75" x14ac:dyDescent="0.2">
      <c r="A97" s="122" t="s">
        <v>446</v>
      </c>
      <c r="B97" s="122">
        <v>10452</v>
      </c>
      <c r="C97" s="122"/>
      <c r="D97" s="122">
        <v>670.89210039607497</v>
      </c>
      <c r="E97" s="122">
        <v>9662.8453745719999</v>
      </c>
      <c r="F97" s="122"/>
      <c r="G97" s="122">
        <v>-116.690330709566</v>
      </c>
      <c r="H97" s="122">
        <v>234.907997227105</v>
      </c>
      <c r="I97" s="122"/>
      <c r="J97" s="122">
        <v>14669</v>
      </c>
      <c r="K97" s="122">
        <v>193</v>
      </c>
      <c r="L97" s="122">
        <v>1487</v>
      </c>
      <c r="M97" s="122">
        <v>50991.275754974202</v>
      </c>
      <c r="N97" s="122">
        <v>95322.312575384494</v>
      </c>
      <c r="O97" s="122"/>
      <c r="P97" s="122">
        <v>108</v>
      </c>
      <c r="Q97" s="122">
        <v>8039.8143089790901</v>
      </c>
      <c r="R97" s="122">
        <v>175.88318266741899</v>
      </c>
      <c r="S97" s="122"/>
      <c r="T97" s="122">
        <v>510.28090212519902</v>
      </c>
      <c r="U97" s="122">
        <v>275.37290489809402</v>
      </c>
    </row>
    <row r="98" spans="1:21" ht="12.75" x14ac:dyDescent="0.2">
      <c r="A98" s="122" t="s">
        <v>447</v>
      </c>
      <c r="B98" s="122">
        <v>9437</v>
      </c>
      <c r="C98" s="122"/>
      <c r="D98" s="122">
        <v>503.35622011845601</v>
      </c>
      <c r="E98" s="122">
        <v>8743.7496399006104</v>
      </c>
      <c r="F98" s="122"/>
      <c r="G98" s="122">
        <v>-38.725269225788999</v>
      </c>
      <c r="H98" s="122">
        <v>228.13526837530199</v>
      </c>
      <c r="I98" s="122"/>
      <c r="J98" s="122">
        <v>19754</v>
      </c>
      <c r="K98" s="122">
        <v>195</v>
      </c>
      <c r="L98" s="122">
        <v>1812</v>
      </c>
      <c r="M98" s="122">
        <v>50991.275754974202</v>
      </c>
      <c r="N98" s="122">
        <v>95322.312575384494</v>
      </c>
      <c r="O98" s="122"/>
      <c r="P98" s="122">
        <v>337</v>
      </c>
      <c r="Q98" s="122">
        <v>8039.8143089790901</v>
      </c>
      <c r="R98" s="122">
        <v>175.88318266741899</v>
      </c>
      <c r="S98" s="122"/>
      <c r="T98" s="122">
        <v>503.50817327339598</v>
      </c>
      <c r="U98" s="122">
        <v>275.37290489809402</v>
      </c>
    </row>
    <row r="99" spans="1:21" ht="12.75" x14ac:dyDescent="0.2">
      <c r="A99" s="122" t="s">
        <v>448</v>
      </c>
      <c r="B99" s="122">
        <v>10179</v>
      </c>
      <c r="C99" s="122"/>
      <c r="D99" s="122">
        <v>493.526147193702</v>
      </c>
      <c r="E99" s="122">
        <v>9532.2312575384494</v>
      </c>
      <c r="F99" s="122"/>
      <c r="G99" s="122">
        <v>-29.069182242583199</v>
      </c>
      <c r="H99" s="122">
        <v>182.63136469629501</v>
      </c>
      <c r="I99" s="122"/>
      <c r="J99" s="122">
        <v>26450</v>
      </c>
      <c r="K99" s="122">
        <v>256</v>
      </c>
      <c r="L99" s="122">
        <v>2645</v>
      </c>
      <c r="M99" s="122">
        <v>50991.275754974202</v>
      </c>
      <c r="N99" s="122">
        <v>95322.312575384494</v>
      </c>
      <c r="O99" s="122"/>
      <c r="P99" s="122">
        <v>483</v>
      </c>
      <c r="Q99" s="122">
        <v>8039.8143089790901</v>
      </c>
      <c r="R99" s="122">
        <v>175.88318266741899</v>
      </c>
      <c r="S99" s="122"/>
      <c r="T99" s="122">
        <v>458.00426959438897</v>
      </c>
      <c r="U99" s="122">
        <v>275.37290489809402</v>
      </c>
    </row>
    <row r="100" spans="1:21" ht="12.75" x14ac:dyDescent="0.2">
      <c r="A100" s="122" t="s">
        <v>449</v>
      </c>
      <c r="B100" s="122">
        <v>9987</v>
      </c>
      <c r="C100" s="122"/>
      <c r="D100" s="122">
        <v>514.09899220051796</v>
      </c>
      <c r="E100" s="122">
        <v>9102.5051472677405</v>
      </c>
      <c r="F100" s="122"/>
      <c r="G100" s="122">
        <v>-85.561201376857198</v>
      </c>
      <c r="H100" s="122">
        <v>456.387032637397</v>
      </c>
      <c r="I100" s="122"/>
      <c r="J100" s="122">
        <v>6943</v>
      </c>
      <c r="K100" s="122">
        <v>70</v>
      </c>
      <c r="L100" s="122">
        <v>663</v>
      </c>
      <c r="M100" s="122">
        <v>50991.275754974202</v>
      </c>
      <c r="N100" s="122">
        <v>95322.312575384494</v>
      </c>
      <c r="O100" s="122"/>
      <c r="P100" s="122">
        <v>78</v>
      </c>
      <c r="Q100" s="122">
        <v>8039.8143089790901</v>
      </c>
      <c r="R100" s="122">
        <v>175.88318266741899</v>
      </c>
      <c r="S100" s="122"/>
      <c r="T100" s="122">
        <v>731.75993753549096</v>
      </c>
      <c r="U100" s="122">
        <v>275.37290489809402</v>
      </c>
    </row>
    <row r="101" spans="1:21" ht="12.75" x14ac:dyDescent="0.2">
      <c r="A101" s="122" t="s">
        <v>450</v>
      </c>
      <c r="B101" s="122">
        <v>9887</v>
      </c>
      <c r="C101" s="122"/>
      <c r="D101" s="122">
        <v>525.81962805894705</v>
      </c>
      <c r="E101" s="122">
        <v>9032.0966776468395</v>
      </c>
      <c r="F101" s="122"/>
      <c r="G101" s="122">
        <v>-46.570390098068302</v>
      </c>
      <c r="H101" s="122">
        <v>375.25111363711</v>
      </c>
      <c r="I101" s="122"/>
      <c r="J101" s="122">
        <v>15419</v>
      </c>
      <c r="K101" s="122">
        <v>159</v>
      </c>
      <c r="L101" s="122">
        <v>1461</v>
      </c>
      <c r="M101" s="122">
        <v>50991.275754974202</v>
      </c>
      <c r="N101" s="122">
        <v>95322.312575384494</v>
      </c>
      <c r="O101" s="122"/>
      <c r="P101" s="122">
        <v>248</v>
      </c>
      <c r="Q101" s="122">
        <v>8039.8143089790901</v>
      </c>
      <c r="R101" s="122">
        <v>175.88318266741899</v>
      </c>
      <c r="S101" s="122"/>
      <c r="T101" s="122">
        <v>650.62401853520396</v>
      </c>
      <c r="U101" s="122">
        <v>275.37290489809402</v>
      </c>
    </row>
    <row r="102" spans="1:21" ht="12.75" x14ac:dyDescent="0.2">
      <c r="A102" s="122" t="s">
        <v>451</v>
      </c>
      <c r="B102" s="122">
        <v>9258</v>
      </c>
      <c r="C102" s="122"/>
      <c r="D102" s="122">
        <v>533.26613663694695</v>
      </c>
      <c r="E102" s="122">
        <v>8599.0779354531405</v>
      </c>
      <c r="F102" s="122"/>
      <c r="G102" s="122">
        <v>-74.630007925359095</v>
      </c>
      <c r="H102" s="122">
        <v>200.488296534808</v>
      </c>
      <c r="I102" s="122"/>
      <c r="J102" s="122">
        <v>36049</v>
      </c>
      <c r="K102" s="122">
        <v>377</v>
      </c>
      <c r="L102" s="122">
        <v>3252</v>
      </c>
      <c r="M102" s="122">
        <v>50991.275754974202</v>
      </c>
      <c r="N102" s="122">
        <v>95322.312575384494</v>
      </c>
      <c r="O102" s="122"/>
      <c r="P102" s="122">
        <v>454</v>
      </c>
      <c r="Q102" s="122">
        <v>8039.8143089790901</v>
      </c>
      <c r="R102" s="122">
        <v>175.88318266741899</v>
      </c>
      <c r="S102" s="122"/>
      <c r="T102" s="122">
        <v>475.86120143290202</v>
      </c>
      <c r="U102" s="122">
        <v>275.37290489809402</v>
      </c>
    </row>
    <row r="103" spans="1:21" ht="14.25" customHeight="1" x14ac:dyDescent="0.2">
      <c r="A103" s="19" t="s">
        <v>452</v>
      </c>
      <c r="B103" s="19"/>
      <c r="C103" s="19"/>
      <c r="D103" s="122"/>
      <c r="E103" s="122"/>
      <c r="F103" s="19"/>
      <c r="G103" s="122"/>
      <c r="H103" s="122"/>
      <c r="I103" s="19"/>
      <c r="J103" s="122"/>
      <c r="K103" s="122"/>
      <c r="L103" s="122"/>
      <c r="M103" s="122"/>
      <c r="N103" s="122"/>
      <c r="O103" s="19"/>
      <c r="P103" s="122"/>
      <c r="Q103" s="122"/>
      <c r="R103" s="122"/>
      <c r="S103" s="19"/>
      <c r="T103" s="122"/>
      <c r="U103" s="122"/>
    </row>
    <row r="104" spans="1:21" ht="12.75" x14ac:dyDescent="0.2">
      <c r="A104" s="122" t="s">
        <v>453</v>
      </c>
      <c r="B104" s="122">
        <v>9332</v>
      </c>
      <c r="C104" s="122"/>
      <c r="D104" s="122">
        <v>582.84882464607904</v>
      </c>
      <c r="E104" s="122">
        <v>8568.7269881411394</v>
      </c>
      <c r="F104" s="122"/>
      <c r="G104" s="122">
        <v>-139.460194388167</v>
      </c>
      <c r="H104" s="122">
        <v>319.88582878359603</v>
      </c>
      <c r="I104" s="122"/>
      <c r="J104" s="122">
        <v>57391</v>
      </c>
      <c r="K104" s="122">
        <v>656</v>
      </c>
      <c r="L104" s="122">
        <v>5159</v>
      </c>
      <c r="M104" s="122">
        <v>50991.275754974202</v>
      </c>
      <c r="N104" s="122">
        <v>95322.312575384494</v>
      </c>
      <c r="O104" s="122"/>
      <c r="P104" s="122">
        <v>260</v>
      </c>
      <c r="Q104" s="122">
        <v>8039.8143089790901</v>
      </c>
      <c r="R104" s="122">
        <v>175.88318266741899</v>
      </c>
      <c r="S104" s="122"/>
      <c r="T104" s="122">
        <v>595.25873368169005</v>
      </c>
      <c r="U104" s="122">
        <v>275.37290489809402</v>
      </c>
    </row>
    <row r="105" spans="1:21" ht="14.25" customHeight="1" x14ac:dyDescent="0.2">
      <c r="A105" s="19" t="s">
        <v>454</v>
      </c>
      <c r="B105" s="19"/>
      <c r="C105" s="19"/>
      <c r="D105" s="122"/>
      <c r="E105" s="122"/>
      <c r="F105" s="19"/>
      <c r="G105" s="122"/>
      <c r="H105" s="122"/>
      <c r="I105" s="19"/>
      <c r="J105" s="122"/>
      <c r="K105" s="122"/>
      <c r="L105" s="122"/>
      <c r="M105" s="122"/>
      <c r="N105" s="122"/>
      <c r="O105" s="19"/>
      <c r="P105" s="122"/>
      <c r="Q105" s="122"/>
      <c r="R105" s="122"/>
      <c r="S105" s="19"/>
      <c r="T105" s="122"/>
      <c r="U105" s="122"/>
    </row>
    <row r="106" spans="1:21" ht="12.75" x14ac:dyDescent="0.2">
      <c r="A106" s="122" t="s">
        <v>455</v>
      </c>
      <c r="B106" s="122">
        <v>9416</v>
      </c>
      <c r="C106" s="122"/>
      <c r="D106" s="122">
        <v>565.21762047057405</v>
      </c>
      <c r="E106" s="122">
        <v>8952.7424766995791</v>
      </c>
      <c r="F106" s="122"/>
      <c r="G106" s="122">
        <v>-34.506054832579501</v>
      </c>
      <c r="H106" s="122">
        <v>-67.249772742068103</v>
      </c>
      <c r="I106" s="122"/>
      <c r="J106" s="122">
        <v>31846</v>
      </c>
      <c r="K106" s="122">
        <v>353</v>
      </c>
      <c r="L106" s="122">
        <v>2991</v>
      </c>
      <c r="M106" s="122">
        <v>50991.275754974202</v>
      </c>
      <c r="N106" s="122">
        <v>95322.312575384494</v>
      </c>
      <c r="O106" s="122"/>
      <c r="P106" s="122">
        <v>560</v>
      </c>
      <c r="Q106" s="122">
        <v>8039.8143089790901</v>
      </c>
      <c r="R106" s="122">
        <v>175.88318266741899</v>
      </c>
      <c r="S106" s="122"/>
      <c r="T106" s="122">
        <v>208.123132156026</v>
      </c>
      <c r="U106" s="122">
        <v>275.37290489809402</v>
      </c>
    </row>
    <row r="107" spans="1:21" ht="12.75" x14ac:dyDescent="0.2">
      <c r="A107" s="122" t="s">
        <v>456</v>
      </c>
      <c r="B107" s="122">
        <v>10646</v>
      </c>
      <c r="C107" s="122"/>
      <c r="D107" s="122">
        <v>587.28098261694095</v>
      </c>
      <c r="E107" s="122">
        <v>10030.8582214537</v>
      </c>
      <c r="F107" s="122"/>
      <c r="G107" s="122">
        <v>-46.395197544216202</v>
      </c>
      <c r="H107" s="122">
        <v>73.860842062847894</v>
      </c>
      <c r="I107" s="122"/>
      <c r="J107" s="122">
        <v>65380</v>
      </c>
      <c r="K107" s="122">
        <v>753</v>
      </c>
      <c r="L107" s="122">
        <v>6880</v>
      </c>
      <c r="M107" s="122">
        <v>50991.275754974202</v>
      </c>
      <c r="N107" s="122">
        <v>95322.312575384494</v>
      </c>
      <c r="O107" s="122"/>
      <c r="P107" s="122">
        <v>1053</v>
      </c>
      <c r="Q107" s="122">
        <v>8039.8143089790901</v>
      </c>
      <c r="R107" s="122">
        <v>175.88318266741899</v>
      </c>
      <c r="S107" s="122"/>
      <c r="T107" s="122">
        <v>349.23374696094203</v>
      </c>
      <c r="U107" s="122">
        <v>275.37290489809402</v>
      </c>
    </row>
    <row r="108" spans="1:21" ht="12.75" x14ac:dyDescent="0.2">
      <c r="A108" s="122" t="s">
        <v>457</v>
      </c>
      <c r="B108" s="122">
        <v>9143</v>
      </c>
      <c r="C108" s="122"/>
      <c r="D108" s="122">
        <v>534.304939573762</v>
      </c>
      <c r="E108" s="122">
        <v>8511.6962481892297</v>
      </c>
      <c r="F108" s="122"/>
      <c r="G108" s="122">
        <v>-4.3427255054503204</v>
      </c>
      <c r="H108" s="122">
        <v>101.78348343956399</v>
      </c>
      <c r="I108" s="122"/>
      <c r="J108" s="122">
        <v>13170</v>
      </c>
      <c r="K108" s="122">
        <v>138</v>
      </c>
      <c r="L108" s="122">
        <v>1176</v>
      </c>
      <c r="M108" s="122">
        <v>50991.275754974202</v>
      </c>
      <c r="N108" s="122">
        <v>95322.312575384494</v>
      </c>
      <c r="O108" s="122"/>
      <c r="P108" s="122">
        <v>281</v>
      </c>
      <c r="Q108" s="122">
        <v>8039.8143089790901</v>
      </c>
      <c r="R108" s="122">
        <v>175.88318266741899</v>
      </c>
      <c r="S108" s="122"/>
      <c r="T108" s="122">
        <v>377.15638833765797</v>
      </c>
      <c r="U108" s="122">
        <v>275.37290489809402</v>
      </c>
    </row>
    <row r="109" spans="1:21" ht="12.75" x14ac:dyDescent="0.2">
      <c r="A109" s="122" t="s">
        <v>458</v>
      </c>
      <c r="B109" s="122">
        <v>10305</v>
      </c>
      <c r="C109" s="122"/>
      <c r="D109" s="122">
        <v>625.46360475837002</v>
      </c>
      <c r="E109" s="122">
        <v>9529.9060800354691</v>
      </c>
      <c r="F109" s="122"/>
      <c r="G109" s="122">
        <v>2.0198067113219902</v>
      </c>
      <c r="H109" s="122">
        <v>147.89722460640999</v>
      </c>
      <c r="I109" s="122"/>
      <c r="J109" s="122">
        <v>28697</v>
      </c>
      <c r="K109" s="122">
        <v>352</v>
      </c>
      <c r="L109" s="122">
        <v>2869</v>
      </c>
      <c r="M109" s="122">
        <v>50991.275754974202</v>
      </c>
      <c r="N109" s="122">
        <v>95322.312575384494</v>
      </c>
      <c r="O109" s="122"/>
      <c r="P109" s="122">
        <v>635</v>
      </c>
      <c r="Q109" s="122">
        <v>8039.8143089790901</v>
      </c>
      <c r="R109" s="122">
        <v>175.88318266741899</v>
      </c>
      <c r="S109" s="122"/>
      <c r="T109" s="122">
        <v>423.27012950450398</v>
      </c>
      <c r="U109" s="122">
        <v>275.37290489809402</v>
      </c>
    </row>
    <row r="110" spans="1:21" ht="12.75" x14ac:dyDescent="0.2">
      <c r="A110" s="122" t="s">
        <v>459</v>
      </c>
      <c r="B110" s="122">
        <v>9677</v>
      </c>
      <c r="C110" s="122"/>
      <c r="D110" s="122">
        <v>600.24695236041896</v>
      </c>
      <c r="E110" s="122">
        <v>9082.2832785986902</v>
      </c>
      <c r="F110" s="122"/>
      <c r="G110" s="122">
        <v>-87.332780313278406</v>
      </c>
      <c r="H110" s="122">
        <v>81.947620885525893</v>
      </c>
      <c r="I110" s="122"/>
      <c r="J110" s="122">
        <v>17160</v>
      </c>
      <c r="K110" s="122">
        <v>202</v>
      </c>
      <c r="L110" s="122">
        <v>1635</v>
      </c>
      <c r="M110" s="122">
        <v>50991.275754974202</v>
      </c>
      <c r="N110" s="122">
        <v>95322.312575384494</v>
      </c>
      <c r="O110" s="122"/>
      <c r="P110" s="122">
        <v>189</v>
      </c>
      <c r="Q110" s="122">
        <v>8039.8143089790901</v>
      </c>
      <c r="R110" s="122">
        <v>175.88318266741899</v>
      </c>
      <c r="S110" s="122"/>
      <c r="T110" s="122">
        <v>357.32052578361998</v>
      </c>
      <c r="U110" s="122">
        <v>275.37290489809402</v>
      </c>
    </row>
    <row r="111" spans="1:21" ht="14.25" customHeight="1" x14ac:dyDescent="0.2">
      <c r="A111" s="19" t="s">
        <v>460</v>
      </c>
      <c r="B111" s="19"/>
      <c r="C111" s="19"/>
      <c r="D111" s="122"/>
      <c r="E111" s="122"/>
      <c r="F111" s="19"/>
      <c r="G111" s="122"/>
      <c r="H111" s="122"/>
      <c r="I111" s="19"/>
      <c r="J111" s="122"/>
      <c r="K111" s="122"/>
      <c r="L111" s="122"/>
      <c r="M111" s="122"/>
      <c r="N111" s="122"/>
      <c r="O111" s="19"/>
      <c r="P111" s="122"/>
      <c r="Q111" s="122"/>
      <c r="R111" s="122"/>
      <c r="S111" s="19"/>
      <c r="T111" s="122"/>
      <c r="U111" s="122"/>
    </row>
    <row r="112" spans="1:21" ht="12.75" x14ac:dyDescent="0.2">
      <c r="A112" s="122" t="s">
        <v>461</v>
      </c>
      <c r="B112" s="122">
        <v>11478</v>
      </c>
      <c r="C112" s="122"/>
      <c r="D112" s="122">
        <v>674.79431890689102</v>
      </c>
      <c r="E112" s="122">
        <v>10824.2620682782</v>
      </c>
      <c r="F112" s="122"/>
      <c r="G112" s="122">
        <v>36.369634606123597</v>
      </c>
      <c r="H112" s="122">
        <v>-57.054198356543097</v>
      </c>
      <c r="I112" s="122"/>
      <c r="J112" s="122">
        <v>14962</v>
      </c>
      <c r="K112" s="122">
        <v>198</v>
      </c>
      <c r="L112" s="122">
        <v>1699</v>
      </c>
      <c r="M112" s="122">
        <v>50991.275754974202</v>
      </c>
      <c r="N112" s="122">
        <v>95322.312575384494</v>
      </c>
      <c r="O112" s="122"/>
      <c r="P112" s="122">
        <v>395</v>
      </c>
      <c r="Q112" s="122">
        <v>8039.8143089790901</v>
      </c>
      <c r="R112" s="122">
        <v>175.88318266741899</v>
      </c>
      <c r="S112" s="122"/>
      <c r="T112" s="122">
        <v>218.31870654155099</v>
      </c>
      <c r="U112" s="122">
        <v>275.37290489809402</v>
      </c>
    </row>
    <row r="113" spans="1:21" ht="12.75" x14ac:dyDescent="0.2">
      <c r="A113" s="122" t="s">
        <v>462</v>
      </c>
      <c r="B113" s="122">
        <v>10889</v>
      </c>
      <c r="C113" s="122"/>
      <c r="D113" s="122">
        <v>627.55985505202898</v>
      </c>
      <c r="E113" s="122">
        <v>10207.935654999999</v>
      </c>
      <c r="F113" s="122"/>
      <c r="G113" s="122">
        <v>-26.176738649826799</v>
      </c>
      <c r="H113" s="122">
        <v>79.189325464135905</v>
      </c>
      <c r="I113" s="122"/>
      <c r="J113" s="122">
        <v>12513</v>
      </c>
      <c r="K113" s="122">
        <v>154</v>
      </c>
      <c r="L113" s="122">
        <v>1340</v>
      </c>
      <c r="M113" s="122">
        <v>50991.275754974202</v>
      </c>
      <c r="N113" s="122">
        <v>95322.312575384494</v>
      </c>
      <c r="O113" s="122"/>
      <c r="P113" s="122">
        <v>233</v>
      </c>
      <c r="Q113" s="122">
        <v>8039.8143089790901</v>
      </c>
      <c r="R113" s="122">
        <v>175.88318266741899</v>
      </c>
      <c r="S113" s="122"/>
      <c r="T113" s="122">
        <v>354.56223036223003</v>
      </c>
      <c r="U113" s="122">
        <v>275.37290489809402</v>
      </c>
    </row>
    <row r="114" spans="1:21" ht="12.75" x14ac:dyDescent="0.2">
      <c r="A114" s="122" t="s">
        <v>463</v>
      </c>
      <c r="B114" s="122">
        <v>11159</v>
      </c>
      <c r="C114" s="122"/>
      <c r="D114" s="122">
        <v>696.26641593137504</v>
      </c>
      <c r="E114" s="122">
        <v>10489.282588616599</v>
      </c>
      <c r="F114" s="122"/>
      <c r="G114" s="122">
        <v>175.59923290584999</v>
      </c>
      <c r="H114" s="122">
        <v>-202.13866902675099</v>
      </c>
      <c r="I114" s="122"/>
      <c r="J114" s="122">
        <v>17430</v>
      </c>
      <c r="K114" s="122">
        <v>238</v>
      </c>
      <c r="L114" s="122">
        <v>1918</v>
      </c>
      <c r="M114" s="122">
        <v>50991.275754974202</v>
      </c>
      <c r="N114" s="122">
        <v>95322.312575384494</v>
      </c>
      <c r="O114" s="122"/>
      <c r="P114" s="122">
        <v>762</v>
      </c>
      <c r="Q114" s="122">
        <v>8039.8143089790901</v>
      </c>
      <c r="R114" s="122">
        <v>175.88318266741899</v>
      </c>
      <c r="S114" s="122"/>
      <c r="T114" s="122">
        <v>73.234235871342904</v>
      </c>
      <c r="U114" s="122">
        <v>275.37290489809402</v>
      </c>
    </row>
    <row r="115" spans="1:21" ht="12.75" x14ac:dyDescent="0.2">
      <c r="A115" s="122" t="s">
        <v>464</v>
      </c>
      <c r="B115" s="122">
        <v>9049</v>
      </c>
      <c r="C115" s="122"/>
      <c r="D115" s="122">
        <v>517.96606555529399</v>
      </c>
      <c r="E115" s="122">
        <v>8548.6997084582599</v>
      </c>
      <c r="F115" s="122"/>
      <c r="G115" s="122">
        <v>-57.856269761651802</v>
      </c>
      <c r="H115" s="122">
        <v>39.711824234991902</v>
      </c>
      <c r="I115" s="122"/>
      <c r="J115" s="122">
        <v>14373</v>
      </c>
      <c r="K115" s="122">
        <v>146</v>
      </c>
      <c r="L115" s="122">
        <v>1289</v>
      </c>
      <c r="M115" s="122">
        <v>50991.275754974202</v>
      </c>
      <c r="N115" s="122">
        <v>95322.312575384494</v>
      </c>
      <c r="O115" s="122"/>
      <c r="P115" s="122">
        <v>211</v>
      </c>
      <c r="Q115" s="122">
        <v>8039.8143089790901</v>
      </c>
      <c r="R115" s="122">
        <v>175.88318266741899</v>
      </c>
      <c r="S115" s="122"/>
      <c r="T115" s="122">
        <v>315.084729133086</v>
      </c>
      <c r="U115" s="122">
        <v>275.37290489809402</v>
      </c>
    </row>
    <row r="116" spans="1:21" ht="12.75" x14ac:dyDescent="0.2">
      <c r="A116" s="122" t="s">
        <v>465</v>
      </c>
      <c r="B116" s="122">
        <v>11150</v>
      </c>
      <c r="C116" s="122"/>
      <c r="D116" s="122">
        <v>680.65917756655301</v>
      </c>
      <c r="E116" s="122">
        <v>10476.109634726099</v>
      </c>
      <c r="F116" s="122"/>
      <c r="G116" s="122">
        <v>-6.3526016407926704</v>
      </c>
      <c r="H116" s="122">
        <v>-0.104620015303112</v>
      </c>
      <c r="I116" s="122"/>
      <c r="J116" s="122">
        <v>32438</v>
      </c>
      <c r="K116" s="122">
        <v>433</v>
      </c>
      <c r="L116" s="122">
        <v>3565</v>
      </c>
      <c r="M116" s="122">
        <v>50991.275754974202</v>
      </c>
      <c r="N116" s="122">
        <v>95322.312575384494</v>
      </c>
      <c r="O116" s="122"/>
      <c r="P116" s="122">
        <v>684</v>
      </c>
      <c r="Q116" s="122">
        <v>8039.8143089790901</v>
      </c>
      <c r="R116" s="122">
        <v>175.88318266741899</v>
      </c>
      <c r="S116" s="122"/>
      <c r="T116" s="122">
        <v>275.26828488279102</v>
      </c>
      <c r="U116" s="122">
        <v>275.37290489809402</v>
      </c>
    </row>
    <row r="117" spans="1:21" ht="12.75" x14ac:dyDescent="0.2">
      <c r="A117" s="122" t="s">
        <v>466</v>
      </c>
      <c r="B117" s="122">
        <v>9918</v>
      </c>
      <c r="C117" s="122"/>
      <c r="D117" s="122">
        <v>623.76119179054001</v>
      </c>
      <c r="E117" s="122">
        <v>9417.5616445599098</v>
      </c>
      <c r="F117" s="122"/>
      <c r="G117" s="122">
        <v>66.578061421393599</v>
      </c>
      <c r="H117" s="122">
        <v>-189.62511939026101</v>
      </c>
      <c r="I117" s="122"/>
      <c r="J117" s="122">
        <v>137909</v>
      </c>
      <c r="K117" s="122">
        <v>1687</v>
      </c>
      <c r="L117" s="122">
        <v>13625</v>
      </c>
      <c r="M117" s="122">
        <v>50991.275754974202</v>
      </c>
      <c r="N117" s="122">
        <v>95322.312575384494</v>
      </c>
      <c r="O117" s="122"/>
      <c r="P117" s="122">
        <v>4159</v>
      </c>
      <c r="Q117" s="122">
        <v>8039.8143089790901</v>
      </c>
      <c r="R117" s="122">
        <v>175.88318266741899</v>
      </c>
      <c r="S117" s="122"/>
      <c r="T117" s="122">
        <v>85.747785507833498</v>
      </c>
      <c r="U117" s="122">
        <v>275.37290489809402</v>
      </c>
    </row>
    <row r="118" spans="1:21" ht="12.75" x14ac:dyDescent="0.2">
      <c r="A118" s="122" t="s">
        <v>467</v>
      </c>
      <c r="B118" s="122">
        <v>9927</v>
      </c>
      <c r="C118" s="122"/>
      <c r="D118" s="122">
        <v>577.35772971272399</v>
      </c>
      <c r="E118" s="122">
        <v>9344.0066628903005</v>
      </c>
      <c r="F118" s="122"/>
      <c r="G118" s="122">
        <v>-9.4107699462367407</v>
      </c>
      <c r="H118" s="122">
        <v>15.136288482671899</v>
      </c>
      <c r="I118" s="122"/>
      <c r="J118" s="122">
        <v>51048</v>
      </c>
      <c r="K118" s="122">
        <v>578</v>
      </c>
      <c r="L118" s="122">
        <v>5004</v>
      </c>
      <c r="M118" s="122">
        <v>50991.275754974202</v>
      </c>
      <c r="N118" s="122">
        <v>95322.312575384494</v>
      </c>
      <c r="O118" s="122"/>
      <c r="P118" s="122">
        <v>1057</v>
      </c>
      <c r="Q118" s="122">
        <v>8039.8143089790901</v>
      </c>
      <c r="R118" s="122">
        <v>175.88318266741899</v>
      </c>
      <c r="S118" s="122"/>
      <c r="T118" s="122">
        <v>290.50919338076602</v>
      </c>
      <c r="U118" s="122">
        <v>275.37290489809402</v>
      </c>
    </row>
    <row r="119" spans="1:21" ht="12.75" x14ac:dyDescent="0.2">
      <c r="A119" s="122" t="s">
        <v>468</v>
      </c>
      <c r="B119" s="122">
        <v>10821</v>
      </c>
      <c r="C119" s="122"/>
      <c r="D119" s="122">
        <v>637.142063318694</v>
      </c>
      <c r="E119" s="122">
        <v>10354.809589407199</v>
      </c>
      <c r="F119" s="122"/>
      <c r="G119" s="122">
        <v>-66.634632119791902</v>
      </c>
      <c r="H119" s="122">
        <v>-104.757382022277</v>
      </c>
      <c r="I119" s="122"/>
      <c r="J119" s="122">
        <v>25610</v>
      </c>
      <c r="K119" s="122">
        <v>320</v>
      </c>
      <c r="L119" s="122">
        <v>2782</v>
      </c>
      <c r="M119" s="122">
        <v>50991.275754974202</v>
      </c>
      <c r="N119" s="122">
        <v>95322.312575384494</v>
      </c>
      <c r="O119" s="122"/>
      <c r="P119" s="122">
        <v>348</v>
      </c>
      <c r="Q119" s="122">
        <v>8039.8143089790901</v>
      </c>
      <c r="R119" s="122">
        <v>175.88318266741899</v>
      </c>
      <c r="S119" s="122"/>
      <c r="T119" s="122">
        <v>170.61552287581699</v>
      </c>
      <c r="U119" s="122">
        <v>275.37290489809402</v>
      </c>
    </row>
    <row r="120" spans="1:21" ht="12.75" x14ac:dyDescent="0.2">
      <c r="A120" s="122" t="s">
        <v>469</v>
      </c>
      <c r="B120" s="122">
        <v>10186</v>
      </c>
      <c r="C120" s="122"/>
      <c r="D120" s="122">
        <v>549.97248151170595</v>
      </c>
      <c r="E120" s="122">
        <v>9405.3040770119696</v>
      </c>
      <c r="F120" s="122"/>
      <c r="G120" s="122">
        <v>-54.376002365271397</v>
      </c>
      <c r="H120" s="122">
        <v>285.52920863665702</v>
      </c>
      <c r="I120" s="122"/>
      <c r="J120" s="122">
        <v>15020</v>
      </c>
      <c r="K120" s="122">
        <v>162</v>
      </c>
      <c r="L120" s="122">
        <v>1482</v>
      </c>
      <c r="M120" s="122">
        <v>50991.275754974202</v>
      </c>
      <c r="N120" s="122">
        <v>95322.312575384494</v>
      </c>
      <c r="O120" s="122"/>
      <c r="P120" s="122">
        <v>227</v>
      </c>
      <c r="Q120" s="122">
        <v>8039.8143089790901</v>
      </c>
      <c r="R120" s="122">
        <v>175.88318266741899</v>
      </c>
      <c r="S120" s="122"/>
      <c r="T120" s="122">
        <v>560.90211353475104</v>
      </c>
      <c r="U120" s="122">
        <v>275.37290489809402</v>
      </c>
    </row>
    <row r="121" spans="1:21" ht="12.75" x14ac:dyDescent="0.2">
      <c r="A121" s="122" t="s">
        <v>470</v>
      </c>
      <c r="B121" s="122">
        <v>10966</v>
      </c>
      <c r="C121" s="122"/>
      <c r="D121" s="122">
        <v>689.67536399965195</v>
      </c>
      <c r="E121" s="122">
        <v>10260.4292621845</v>
      </c>
      <c r="F121" s="122"/>
      <c r="G121" s="122">
        <v>-88.285957259631502</v>
      </c>
      <c r="H121" s="122">
        <v>104.667197323255</v>
      </c>
      <c r="I121" s="122"/>
      <c r="J121" s="122">
        <v>15970</v>
      </c>
      <c r="K121" s="122">
        <v>216</v>
      </c>
      <c r="L121" s="122">
        <v>1719</v>
      </c>
      <c r="M121" s="122">
        <v>50991.275754974202</v>
      </c>
      <c r="N121" s="122">
        <v>95322.312575384494</v>
      </c>
      <c r="O121" s="122"/>
      <c r="P121" s="122">
        <v>174</v>
      </c>
      <c r="Q121" s="122">
        <v>8039.8143089790901</v>
      </c>
      <c r="R121" s="122">
        <v>175.88318266741899</v>
      </c>
      <c r="S121" s="122"/>
      <c r="T121" s="122">
        <v>380.040102221349</v>
      </c>
      <c r="U121" s="122">
        <v>275.37290489809402</v>
      </c>
    </row>
    <row r="122" spans="1:21" ht="12.75" x14ac:dyDescent="0.2">
      <c r="A122" s="122" t="s">
        <v>471</v>
      </c>
      <c r="B122" s="122">
        <v>9837</v>
      </c>
      <c r="C122" s="122"/>
      <c r="D122" s="122">
        <v>554.61339119910497</v>
      </c>
      <c r="E122" s="122">
        <v>9291.6293336176004</v>
      </c>
      <c r="F122" s="122"/>
      <c r="G122" s="122">
        <v>-56.595283420876697</v>
      </c>
      <c r="H122" s="122">
        <v>47.728242702931901</v>
      </c>
      <c r="I122" s="122"/>
      <c r="J122" s="122">
        <v>16917</v>
      </c>
      <c r="K122" s="122">
        <v>184</v>
      </c>
      <c r="L122" s="122">
        <v>1649</v>
      </c>
      <c r="M122" s="122">
        <v>50991.275754974202</v>
      </c>
      <c r="N122" s="122">
        <v>95322.312575384494</v>
      </c>
      <c r="O122" s="122"/>
      <c r="P122" s="122">
        <v>251</v>
      </c>
      <c r="Q122" s="122">
        <v>8039.8143089790901</v>
      </c>
      <c r="R122" s="122">
        <v>175.88318266741899</v>
      </c>
      <c r="S122" s="122"/>
      <c r="T122" s="122">
        <v>323.10114760102601</v>
      </c>
      <c r="U122" s="122">
        <v>275.37290489809402</v>
      </c>
    </row>
    <row r="123" spans="1:21" ht="12.75" x14ac:dyDescent="0.2">
      <c r="A123" s="122" t="s">
        <v>472</v>
      </c>
      <c r="B123" s="122">
        <v>10441</v>
      </c>
      <c r="C123" s="122"/>
      <c r="D123" s="122">
        <v>641.48520462566103</v>
      </c>
      <c r="E123" s="122">
        <v>9764.4429267621999</v>
      </c>
      <c r="F123" s="122"/>
      <c r="G123" s="122">
        <v>52.4198706102204</v>
      </c>
      <c r="H123" s="122">
        <v>-16.9195490571032</v>
      </c>
      <c r="I123" s="122"/>
      <c r="J123" s="122">
        <v>82510</v>
      </c>
      <c r="K123" s="122">
        <v>1038</v>
      </c>
      <c r="L123" s="122">
        <v>8452</v>
      </c>
      <c r="M123" s="122">
        <v>50991.275754974202</v>
      </c>
      <c r="N123" s="122">
        <v>95322.312575384494</v>
      </c>
      <c r="O123" s="122"/>
      <c r="P123" s="122">
        <v>2343</v>
      </c>
      <c r="Q123" s="122">
        <v>8039.8143089790901</v>
      </c>
      <c r="R123" s="122">
        <v>175.88318266741899</v>
      </c>
      <c r="S123" s="122"/>
      <c r="T123" s="122">
        <v>258.45335584099098</v>
      </c>
      <c r="U123" s="122">
        <v>275.37290489809402</v>
      </c>
    </row>
    <row r="124" spans="1:21" ht="12.75" x14ac:dyDescent="0.2">
      <c r="A124" s="122" t="s">
        <v>473</v>
      </c>
      <c r="B124" s="122">
        <v>13040</v>
      </c>
      <c r="C124" s="122"/>
      <c r="D124" s="122">
        <v>702.94244745928495</v>
      </c>
      <c r="E124" s="122">
        <v>12564.4079291498</v>
      </c>
      <c r="F124" s="122"/>
      <c r="G124" s="122">
        <v>-92.023838626114099</v>
      </c>
      <c r="H124" s="122">
        <v>-135.074909228005</v>
      </c>
      <c r="I124" s="122"/>
      <c r="J124" s="122">
        <v>30104</v>
      </c>
      <c r="K124" s="122">
        <v>415</v>
      </c>
      <c r="L124" s="122">
        <v>3968</v>
      </c>
      <c r="M124" s="122">
        <v>50991.275754974202</v>
      </c>
      <c r="N124" s="122">
        <v>95322.312575384494</v>
      </c>
      <c r="O124" s="122"/>
      <c r="P124" s="122">
        <v>314</v>
      </c>
      <c r="Q124" s="122">
        <v>8039.8143089790901</v>
      </c>
      <c r="R124" s="122">
        <v>175.88318266741899</v>
      </c>
      <c r="S124" s="122"/>
      <c r="T124" s="122">
        <v>140.29799567008899</v>
      </c>
      <c r="U124" s="122">
        <v>275.37290489809402</v>
      </c>
    </row>
    <row r="125" spans="1:21" ht="12.75" x14ac:dyDescent="0.2">
      <c r="A125" s="122" t="s">
        <v>474</v>
      </c>
      <c r="B125" s="122">
        <v>10140</v>
      </c>
      <c r="C125" s="122"/>
      <c r="D125" s="122">
        <v>670.43418908521403</v>
      </c>
      <c r="E125" s="122">
        <v>9447.4492366176892</v>
      </c>
      <c r="F125" s="122"/>
      <c r="G125" s="122">
        <v>130.26656718429101</v>
      </c>
      <c r="H125" s="122">
        <v>-107.98450922546</v>
      </c>
      <c r="I125" s="122"/>
      <c r="J125" s="122">
        <v>43961</v>
      </c>
      <c r="K125" s="122">
        <v>578</v>
      </c>
      <c r="L125" s="122">
        <v>4357</v>
      </c>
      <c r="M125" s="122">
        <v>50991.275754974202</v>
      </c>
      <c r="N125" s="122">
        <v>95322.312575384494</v>
      </c>
      <c r="O125" s="122"/>
      <c r="P125" s="122">
        <v>1674</v>
      </c>
      <c r="Q125" s="122">
        <v>8039.8143089790901</v>
      </c>
      <c r="R125" s="122">
        <v>175.88318266741899</v>
      </c>
      <c r="S125" s="122"/>
      <c r="T125" s="122">
        <v>167.388395672634</v>
      </c>
      <c r="U125" s="122">
        <v>275.37290489809402</v>
      </c>
    </row>
    <row r="126" spans="1:21" ht="12.75" x14ac:dyDescent="0.2">
      <c r="A126" s="122" t="s">
        <v>475</v>
      </c>
      <c r="B126" s="122">
        <v>13521</v>
      </c>
      <c r="C126" s="122"/>
      <c r="D126" s="122">
        <v>872.29973530418101</v>
      </c>
      <c r="E126" s="122">
        <v>12963.572950142299</v>
      </c>
      <c r="F126" s="122"/>
      <c r="G126" s="122">
        <v>-100.73828816572799</v>
      </c>
      <c r="H126" s="122">
        <v>-213.98216195957099</v>
      </c>
      <c r="I126" s="122"/>
      <c r="J126" s="122">
        <v>23324</v>
      </c>
      <c r="K126" s="122">
        <v>399</v>
      </c>
      <c r="L126" s="122">
        <v>3172</v>
      </c>
      <c r="M126" s="122">
        <v>50991.275754974202</v>
      </c>
      <c r="N126" s="122">
        <v>95322.312575384494</v>
      </c>
      <c r="O126" s="122"/>
      <c r="P126" s="122">
        <v>218</v>
      </c>
      <c r="Q126" s="122">
        <v>8039.8143089790901</v>
      </c>
      <c r="R126" s="122">
        <v>175.88318266741899</v>
      </c>
      <c r="S126" s="122"/>
      <c r="T126" s="122">
        <v>61.390742938523601</v>
      </c>
      <c r="U126" s="122">
        <v>275.37290489809402</v>
      </c>
    </row>
    <row r="127" spans="1:21" ht="12.75" x14ac:dyDescent="0.2">
      <c r="A127" s="122" t="s">
        <v>476</v>
      </c>
      <c r="B127" s="122">
        <v>9613</v>
      </c>
      <c r="C127" s="122"/>
      <c r="D127" s="122">
        <v>604.90874399913002</v>
      </c>
      <c r="E127" s="122">
        <v>9221.0553154646404</v>
      </c>
      <c r="F127" s="122"/>
      <c r="G127" s="122">
        <v>-15.8906439511514</v>
      </c>
      <c r="H127" s="122">
        <v>-197.35061385940301</v>
      </c>
      <c r="I127" s="122"/>
      <c r="J127" s="122">
        <v>116834</v>
      </c>
      <c r="K127" s="122">
        <v>1386</v>
      </c>
      <c r="L127" s="122">
        <v>11302</v>
      </c>
      <c r="M127" s="122">
        <v>50991.275754974202</v>
      </c>
      <c r="N127" s="122">
        <v>95322.312575384494</v>
      </c>
      <c r="O127" s="122"/>
      <c r="P127" s="122">
        <v>2325</v>
      </c>
      <c r="Q127" s="122">
        <v>8039.8143089790901</v>
      </c>
      <c r="R127" s="122">
        <v>175.88318266741899</v>
      </c>
      <c r="S127" s="122"/>
      <c r="T127" s="122">
        <v>78.022291038690895</v>
      </c>
      <c r="U127" s="122">
        <v>275.37290489809402</v>
      </c>
    </row>
    <row r="128" spans="1:21" ht="12.75" x14ac:dyDescent="0.2">
      <c r="A128" s="122" t="s">
        <v>477</v>
      </c>
      <c r="B128" s="122">
        <v>8932</v>
      </c>
      <c r="C128" s="122"/>
      <c r="D128" s="122">
        <v>644.00248447105196</v>
      </c>
      <c r="E128" s="122">
        <v>8390.8717552500893</v>
      </c>
      <c r="F128" s="122"/>
      <c r="G128" s="122">
        <v>148.65141130858899</v>
      </c>
      <c r="H128" s="122">
        <v>-251.07742228272701</v>
      </c>
      <c r="I128" s="122"/>
      <c r="J128" s="122">
        <v>322574</v>
      </c>
      <c r="K128" s="122">
        <v>4074</v>
      </c>
      <c r="L128" s="122">
        <v>28395</v>
      </c>
      <c r="M128" s="122">
        <v>50991.275754974202</v>
      </c>
      <c r="N128" s="122">
        <v>95322.312575384494</v>
      </c>
      <c r="O128" s="122"/>
      <c r="P128" s="122">
        <v>13021</v>
      </c>
      <c r="Q128" s="122">
        <v>8039.8143089790901</v>
      </c>
      <c r="R128" s="122">
        <v>175.88318266741899</v>
      </c>
      <c r="S128" s="122"/>
      <c r="T128" s="122">
        <v>24.295482615367298</v>
      </c>
      <c r="U128" s="122">
        <v>275.37290489809402</v>
      </c>
    </row>
    <row r="129" spans="1:21" ht="12.75" x14ac:dyDescent="0.2">
      <c r="A129" s="122" t="s">
        <v>478</v>
      </c>
      <c r="B129" s="122">
        <v>9867</v>
      </c>
      <c r="C129" s="122"/>
      <c r="D129" s="122">
        <v>582.57749048449796</v>
      </c>
      <c r="E129" s="122">
        <v>9183.4372467253197</v>
      </c>
      <c r="F129" s="122"/>
      <c r="G129" s="122">
        <v>-4.5856105446591204</v>
      </c>
      <c r="H129" s="122">
        <v>105.129781574725</v>
      </c>
      <c r="I129" s="122"/>
      <c r="J129" s="122">
        <v>12954</v>
      </c>
      <c r="K129" s="122">
        <v>148</v>
      </c>
      <c r="L129" s="122">
        <v>1248</v>
      </c>
      <c r="M129" s="122">
        <v>50991.275754974202</v>
      </c>
      <c r="N129" s="122">
        <v>95322.312575384494</v>
      </c>
      <c r="O129" s="122"/>
      <c r="P129" s="122">
        <v>276</v>
      </c>
      <c r="Q129" s="122">
        <v>8039.8143089790901</v>
      </c>
      <c r="R129" s="122">
        <v>175.88318266741899</v>
      </c>
      <c r="S129" s="122"/>
      <c r="T129" s="122">
        <v>380.50268647281899</v>
      </c>
      <c r="U129" s="122">
        <v>275.37290489809402</v>
      </c>
    </row>
    <row r="130" spans="1:21" ht="12.75" x14ac:dyDescent="0.2">
      <c r="A130" s="122" t="s">
        <v>479</v>
      </c>
      <c r="B130" s="122">
        <v>10651</v>
      </c>
      <c r="C130" s="122"/>
      <c r="D130" s="122">
        <v>586.91941307209299</v>
      </c>
      <c r="E130" s="122">
        <v>9940.6988013713908</v>
      </c>
      <c r="F130" s="122"/>
      <c r="G130" s="122">
        <v>37.069879739321799</v>
      </c>
      <c r="H130" s="122">
        <v>86.777889889246893</v>
      </c>
      <c r="I130" s="122"/>
      <c r="J130" s="122">
        <v>7211</v>
      </c>
      <c r="K130" s="122">
        <v>83</v>
      </c>
      <c r="L130" s="122">
        <v>752</v>
      </c>
      <c r="M130" s="122">
        <v>50991.275754974202</v>
      </c>
      <c r="N130" s="122">
        <v>95322.312575384494</v>
      </c>
      <c r="O130" s="122"/>
      <c r="P130" s="122">
        <v>191</v>
      </c>
      <c r="Q130" s="122">
        <v>8039.8143089790901</v>
      </c>
      <c r="R130" s="122">
        <v>175.88318266741899</v>
      </c>
      <c r="S130" s="122"/>
      <c r="T130" s="122">
        <v>362.150794787341</v>
      </c>
      <c r="U130" s="122">
        <v>275.37290489809402</v>
      </c>
    </row>
    <row r="131" spans="1:21" ht="12.75" x14ac:dyDescent="0.2">
      <c r="A131" s="122" t="s">
        <v>480</v>
      </c>
      <c r="B131" s="122">
        <v>8285</v>
      </c>
      <c r="C131" s="122"/>
      <c r="D131" s="122">
        <v>443.983832957027</v>
      </c>
      <c r="E131" s="122">
        <v>7814.7796776987097</v>
      </c>
      <c r="F131" s="122"/>
      <c r="G131" s="122">
        <v>-74.673875866737802</v>
      </c>
      <c r="H131" s="122">
        <v>100.54612448932301</v>
      </c>
      <c r="I131" s="122"/>
      <c r="J131" s="122">
        <v>19065</v>
      </c>
      <c r="K131" s="122">
        <v>166</v>
      </c>
      <c r="L131" s="122">
        <v>1563</v>
      </c>
      <c r="M131" s="122">
        <v>50991.275754974202</v>
      </c>
      <c r="N131" s="122">
        <v>95322.312575384494</v>
      </c>
      <c r="O131" s="122"/>
      <c r="P131" s="122">
        <v>240</v>
      </c>
      <c r="Q131" s="122">
        <v>8039.8143089790901</v>
      </c>
      <c r="R131" s="122">
        <v>175.88318266741899</v>
      </c>
      <c r="S131" s="122"/>
      <c r="T131" s="122">
        <v>375.91902938741703</v>
      </c>
      <c r="U131" s="122">
        <v>275.37290489809402</v>
      </c>
    </row>
    <row r="132" spans="1:21" ht="12.75" x14ac:dyDescent="0.2">
      <c r="A132" s="122" t="s">
        <v>481</v>
      </c>
      <c r="B132" s="122">
        <v>9836</v>
      </c>
      <c r="C132" s="122"/>
      <c r="D132" s="122">
        <v>526.05237491628395</v>
      </c>
      <c r="E132" s="122">
        <v>9221.2521239339694</v>
      </c>
      <c r="F132" s="122"/>
      <c r="G132" s="122">
        <v>-107.705001479684</v>
      </c>
      <c r="H132" s="122">
        <v>196.42800955130801</v>
      </c>
      <c r="I132" s="122"/>
      <c r="J132" s="122">
        <v>18514</v>
      </c>
      <c r="K132" s="122">
        <v>191</v>
      </c>
      <c r="L132" s="122">
        <v>1791</v>
      </c>
      <c r="M132" s="122">
        <v>50991.275754974202</v>
      </c>
      <c r="N132" s="122">
        <v>95322.312575384494</v>
      </c>
      <c r="O132" s="122"/>
      <c r="P132" s="122">
        <v>157</v>
      </c>
      <c r="Q132" s="122">
        <v>8039.8143089790901</v>
      </c>
      <c r="R132" s="122">
        <v>175.88318266741899</v>
      </c>
      <c r="S132" s="122"/>
      <c r="T132" s="122">
        <v>471.800914449402</v>
      </c>
      <c r="U132" s="122">
        <v>275.37290489809402</v>
      </c>
    </row>
    <row r="133" spans="1:21" ht="12.75" x14ac:dyDescent="0.2">
      <c r="A133" s="122" t="s">
        <v>482</v>
      </c>
      <c r="B133" s="122">
        <v>11373</v>
      </c>
      <c r="C133" s="122"/>
      <c r="D133" s="122">
        <v>538.55727247975994</v>
      </c>
      <c r="E133" s="122">
        <v>10873.1240431886</v>
      </c>
      <c r="F133" s="122"/>
      <c r="G133" s="122">
        <v>-78.231467514461301</v>
      </c>
      <c r="H133" s="122">
        <v>39.577993063834903</v>
      </c>
      <c r="I133" s="122"/>
      <c r="J133" s="122">
        <v>15149</v>
      </c>
      <c r="K133" s="122">
        <v>160</v>
      </c>
      <c r="L133" s="122">
        <v>1728</v>
      </c>
      <c r="M133" s="122">
        <v>50991.275754974202</v>
      </c>
      <c r="N133" s="122">
        <v>95322.312575384494</v>
      </c>
      <c r="O133" s="122"/>
      <c r="P133" s="122">
        <v>184</v>
      </c>
      <c r="Q133" s="122">
        <v>8039.8143089790901</v>
      </c>
      <c r="R133" s="122">
        <v>175.88318266741899</v>
      </c>
      <c r="S133" s="122"/>
      <c r="T133" s="122">
        <v>314.950897961929</v>
      </c>
      <c r="U133" s="122">
        <v>275.37290489809402</v>
      </c>
    </row>
    <row r="134" spans="1:21" ht="12.75" x14ac:dyDescent="0.2">
      <c r="A134" s="122" t="s">
        <v>483</v>
      </c>
      <c r="B134" s="122">
        <v>12821</v>
      </c>
      <c r="C134" s="122"/>
      <c r="D134" s="122">
        <v>787.39934445805602</v>
      </c>
      <c r="E134" s="122">
        <v>12241.530604105599</v>
      </c>
      <c r="F134" s="122"/>
      <c r="G134" s="122">
        <v>-68.773757209329702</v>
      </c>
      <c r="H134" s="122">
        <v>-139.49805866364099</v>
      </c>
      <c r="I134" s="122"/>
      <c r="J134" s="122">
        <v>23119</v>
      </c>
      <c r="K134" s="122">
        <v>357</v>
      </c>
      <c r="L134" s="122">
        <v>2969</v>
      </c>
      <c r="M134" s="122">
        <v>50991.275754974202</v>
      </c>
      <c r="N134" s="122">
        <v>95322.312575384494</v>
      </c>
      <c r="O134" s="122"/>
      <c r="P134" s="122">
        <v>308</v>
      </c>
      <c r="Q134" s="122">
        <v>8039.8143089790901</v>
      </c>
      <c r="R134" s="122">
        <v>175.88318266741899</v>
      </c>
      <c r="S134" s="122"/>
      <c r="T134" s="122">
        <v>135.874846234453</v>
      </c>
      <c r="U134" s="122">
        <v>275.37290489809402</v>
      </c>
    </row>
    <row r="135" spans="1:21" ht="12.75" x14ac:dyDescent="0.2">
      <c r="A135" s="122" t="s">
        <v>484</v>
      </c>
      <c r="B135" s="122">
        <v>11251</v>
      </c>
      <c r="C135" s="122"/>
      <c r="D135" s="122">
        <v>657.22918585686296</v>
      </c>
      <c r="E135" s="122">
        <v>10471.1438200715</v>
      </c>
      <c r="F135" s="122"/>
      <c r="G135" s="122">
        <v>-24.5662820883176</v>
      </c>
      <c r="H135" s="122">
        <v>147.23010488369701</v>
      </c>
      <c r="I135" s="122"/>
      <c r="J135" s="122">
        <v>13655</v>
      </c>
      <c r="K135" s="122">
        <v>176</v>
      </c>
      <c r="L135" s="122">
        <v>1500</v>
      </c>
      <c r="M135" s="122">
        <v>50991.275754974202</v>
      </c>
      <c r="N135" s="122">
        <v>95322.312575384494</v>
      </c>
      <c r="O135" s="122"/>
      <c r="P135" s="122">
        <v>257</v>
      </c>
      <c r="Q135" s="122">
        <v>8039.8143089790901</v>
      </c>
      <c r="R135" s="122">
        <v>175.88318266741899</v>
      </c>
      <c r="S135" s="122"/>
      <c r="T135" s="122">
        <v>422.603009781791</v>
      </c>
      <c r="U135" s="122">
        <v>275.37290489809402</v>
      </c>
    </row>
    <row r="136" spans="1:21" ht="12.75" x14ac:dyDescent="0.2">
      <c r="A136" s="122" t="s">
        <v>485</v>
      </c>
      <c r="B136" s="122">
        <v>12864</v>
      </c>
      <c r="C136" s="122"/>
      <c r="D136" s="122">
        <v>762.551577608353</v>
      </c>
      <c r="E136" s="122">
        <v>12168.0129238053</v>
      </c>
      <c r="F136" s="122"/>
      <c r="G136" s="122">
        <v>-105.55150632555301</v>
      </c>
      <c r="H136" s="122">
        <v>38.879018668784902</v>
      </c>
      <c r="I136" s="122"/>
      <c r="J136" s="122">
        <v>20462</v>
      </c>
      <c r="K136" s="122">
        <v>306</v>
      </c>
      <c r="L136" s="122">
        <v>2612</v>
      </c>
      <c r="M136" s="122">
        <v>50991.275754974202</v>
      </c>
      <c r="N136" s="122">
        <v>95322.312575384494</v>
      </c>
      <c r="O136" s="122"/>
      <c r="P136" s="122">
        <v>179</v>
      </c>
      <c r="Q136" s="122">
        <v>8039.8143089790901</v>
      </c>
      <c r="R136" s="122">
        <v>175.88318266741899</v>
      </c>
      <c r="S136" s="122"/>
      <c r="T136" s="122">
        <v>314.25192356687899</v>
      </c>
      <c r="U136" s="122">
        <v>275.37290489809402</v>
      </c>
    </row>
    <row r="137" spans="1:21" ht="12.75" x14ac:dyDescent="0.2">
      <c r="A137" s="122" t="s">
        <v>486</v>
      </c>
      <c r="B137" s="122">
        <v>10085</v>
      </c>
      <c r="C137" s="122"/>
      <c r="D137" s="122">
        <v>609.62764952261296</v>
      </c>
      <c r="E137" s="122">
        <v>9378.3450995580806</v>
      </c>
      <c r="F137" s="122"/>
      <c r="G137" s="122">
        <v>-50.988108114286398</v>
      </c>
      <c r="H137" s="122">
        <v>147.57499244266</v>
      </c>
      <c r="I137" s="122"/>
      <c r="J137" s="122">
        <v>13132</v>
      </c>
      <c r="K137" s="122">
        <v>157</v>
      </c>
      <c r="L137" s="122">
        <v>1292</v>
      </c>
      <c r="M137" s="122">
        <v>50991.275754974202</v>
      </c>
      <c r="N137" s="122">
        <v>95322.312575384494</v>
      </c>
      <c r="O137" s="122"/>
      <c r="P137" s="122">
        <v>204</v>
      </c>
      <c r="Q137" s="122">
        <v>8039.8143089790901</v>
      </c>
      <c r="R137" s="122">
        <v>175.88318266741899</v>
      </c>
      <c r="S137" s="122"/>
      <c r="T137" s="122">
        <v>422.94789734075403</v>
      </c>
      <c r="U137" s="122">
        <v>275.37290489809402</v>
      </c>
    </row>
    <row r="138" spans="1:21" ht="12.75" x14ac:dyDescent="0.2">
      <c r="A138" s="122" t="s">
        <v>487</v>
      </c>
      <c r="B138" s="122">
        <v>10392</v>
      </c>
      <c r="C138" s="122"/>
      <c r="D138" s="122">
        <v>580.95643863920498</v>
      </c>
      <c r="E138" s="122">
        <v>9950.1553706540708</v>
      </c>
      <c r="F138" s="122"/>
      <c r="G138" s="122">
        <v>-29.768796369867498</v>
      </c>
      <c r="H138" s="122">
        <v>-108.876879498844</v>
      </c>
      <c r="I138" s="122"/>
      <c r="J138" s="122">
        <v>43359</v>
      </c>
      <c r="K138" s="122">
        <v>494</v>
      </c>
      <c r="L138" s="122">
        <v>4526</v>
      </c>
      <c r="M138" s="122">
        <v>50991.275754974202</v>
      </c>
      <c r="N138" s="122">
        <v>95322.312575384494</v>
      </c>
      <c r="O138" s="122"/>
      <c r="P138" s="122">
        <v>788</v>
      </c>
      <c r="Q138" s="122">
        <v>8039.8143089790901</v>
      </c>
      <c r="R138" s="122">
        <v>175.88318266741899</v>
      </c>
      <c r="S138" s="122"/>
      <c r="T138" s="122">
        <v>166.49602539924999</v>
      </c>
      <c r="U138" s="122">
        <v>275.37290489809402</v>
      </c>
    </row>
    <row r="139" spans="1:21" ht="12.75" x14ac:dyDescent="0.2">
      <c r="A139" s="122" t="s">
        <v>488</v>
      </c>
      <c r="B139" s="122">
        <v>12367</v>
      </c>
      <c r="C139" s="122"/>
      <c r="D139" s="122">
        <v>698.67181999056095</v>
      </c>
      <c r="E139" s="122">
        <v>11900.509672779999</v>
      </c>
      <c r="F139" s="122"/>
      <c r="G139" s="122">
        <v>-111.178760819403</v>
      </c>
      <c r="H139" s="122">
        <v>-121.37097497830599</v>
      </c>
      <c r="I139" s="122"/>
      <c r="J139" s="122">
        <v>34667</v>
      </c>
      <c r="K139" s="122">
        <v>475</v>
      </c>
      <c r="L139" s="122">
        <v>4328</v>
      </c>
      <c r="M139" s="122">
        <v>50991.275754974202</v>
      </c>
      <c r="N139" s="122">
        <v>95322.312575384494</v>
      </c>
      <c r="O139" s="122"/>
      <c r="P139" s="122">
        <v>279</v>
      </c>
      <c r="Q139" s="122">
        <v>8039.8143089790901</v>
      </c>
      <c r="R139" s="122">
        <v>175.88318266741899</v>
      </c>
      <c r="S139" s="122"/>
      <c r="T139" s="122">
        <v>154.00192991978801</v>
      </c>
      <c r="U139" s="122">
        <v>275.37290489809402</v>
      </c>
    </row>
    <row r="140" spans="1:21" ht="12.75" x14ac:dyDescent="0.2">
      <c r="A140" s="122" t="s">
        <v>489</v>
      </c>
      <c r="B140" s="122">
        <v>9013</v>
      </c>
      <c r="C140" s="122"/>
      <c r="D140" s="122">
        <v>510.17664201975299</v>
      </c>
      <c r="E140" s="122">
        <v>8603.1799102020304</v>
      </c>
      <c r="F140" s="122"/>
      <c r="G140" s="122">
        <v>-108.757598304026</v>
      </c>
      <c r="H140" s="122">
        <v>8.7385184894328596</v>
      </c>
      <c r="I140" s="122"/>
      <c r="J140" s="122">
        <v>28985</v>
      </c>
      <c r="K140" s="122">
        <v>290</v>
      </c>
      <c r="L140" s="122">
        <v>2616</v>
      </c>
      <c r="M140" s="122">
        <v>50991.275754974202</v>
      </c>
      <c r="N140" s="122">
        <v>95322.312575384494</v>
      </c>
      <c r="O140" s="122"/>
      <c r="P140" s="122">
        <v>242</v>
      </c>
      <c r="Q140" s="122">
        <v>8039.8143089790901</v>
      </c>
      <c r="R140" s="122">
        <v>175.88318266741899</v>
      </c>
      <c r="S140" s="122"/>
      <c r="T140" s="122">
        <v>284.111423387527</v>
      </c>
      <c r="U140" s="122">
        <v>275.37290489809402</v>
      </c>
    </row>
    <row r="141" spans="1:21" ht="12.75" x14ac:dyDescent="0.2">
      <c r="A141" s="122" t="s">
        <v>490</v>
      </c>
      <c r="B141" s="122">
        <v>12064</v>
      </c>
      <c r="C141" s="122"/>
      <c r="D141" s="122">
        <v>657.82202645790505</v>
      </c>
      <c r="E141" s="122">
        <v>11374.932712378901</v>
      </c>
      <c r="F141" s="122"/>
      <c r="G141" s="122">
        <v>87.118707121471402</v>
      </c>
      <c r="H141" s="122">
        <v>-56.320201550443102</v>
      </c>
      <c r="I141" s="122"/>
      <c r="J141" s="122">
        <v>15193</v>
      </c>
      <c r="K141" s="122">
        <v>196</v>
      </c>
      <c r="L141" s="122">
        <v>1813</v>
      </c>
      <c r="M141" s="122">
        <v>50991.275754974202</v>
      </c>
      <c r="N141" s="122">
        <v>95322.312575384494</v>
      </c>
      <c r="O141" s="122"/>
      <c r="P141" s="122">
        <v>497</v>
      </c>
      <c r="Q141" s="122">
        <v>8039.8143089790901</v>
      </c>
      <c r="R141" s="122">
        <v>175.88318266741899</v>
      </c>
      <c r="S141" s="122"/>
      <c r="T141" s="122">
        <v>219.052703347651</v>
      </c>
      <c r="U141" s="122">
        <v>275.37290489809402</v>
      </c>
    </row>
    <row r="142" spans="1:21" ht="12.75" x14ac:dyDescent="0.2">
      <c r="A142" s="122" t="s">
        <v>491</v>
      </c>
      <c r="B142" s="122">
        <v>9733</v>
      </c>
      <c r="C142" s="122"/>
      <c r="D142" s="122">
        <v>578.36515267598202</v>
      </c>
      <c r="E142" s="122">
        <v>9257.9561167686606</v>
      </c>
      <c r="F142" s="122"/>
      <c r="G142" s="122">
        <v>-71.664829649129501</v>
      </c>
      <c r="H142" s="122">
        <v>-31.5047269178981</v>
      </c>
      <c r="I142" s="122"/>
      <c r="J142" s="122">
        <v>40732</v>
      </c>
      <c r="K142" s="122">
        <v>462</v>
      </c>
      <c r="L142" s="122">
        <v>3956</v>
      </c>
      <c r="M142" s="122">
        <v>50991.275754974202</v>
      </c>
      <c r="N142" s="122">
        <v>95322.312575384494</v>
      </c>
      <c r="O142" s="122"/>
      <c r="P142" s="122">
        <v>528</v>
      </c>
      <c r="Q142" s="122">
        <v>8039.8143089790901</v>
      </c>
      <c r="R142" s="122">
        <v>175.88318266741899</v>
      </c>
      <c r="S142" s="122"/>
      <c r="T142" s="122">
        <v>243.86817798019601</v>
      </c>
      <c r="U142" s="122">
        <v>275.37290489809402</v>
      </c>
    </row>
    <row r="143" spans="1:21" ht="12.75" x14ac:dyDescent="0.2">
      <c r="A143" s="122" t="s">
        <v>492</v>
      </c>
      <c r="B143" s="122">
        <v>10270</v>
      </c>
      <c r="C143" s="122"/>
      <c r="D143" s="122">
        <v>627.60089170500305</v>
      </c>
      <c r="E143" s="122">
        <v>9414.9085048009692</v>
      </c>
      <c r="F143" s="122"/>
      <c r="G143" s="122">
        <v>-49.9416300702486</v>
      </c>
      <c r="H143" s="122">
        <v>277.63809209329497</v>
      </c>
      <c r="I143" s="122"/>
      <c r="J143" s="122">
        <v>9831</v>
      </c>
      <c r="K143" s="122">
        <v>121</v>
      </c>
      <c r="L143" s="122">
        <v>971</v>
      </c>
      <c r="M143" s="122">
        <v>50991.275754974202</v>
      </c>
      <c r="N143" s="122">
        <v>95322.312575384494</v>
      </c>
      <c r="O143" s="122"/>
      <c r="P143" s="122">
        <v>154</v>
      </c>
      <c r="Q143" s="122">
        <v>8039.8143089790901</v>
      </c>
      <c r="R143" s="122">
        <v>175.88318266741899</v>
      </c>
      <c r="S143" s="122"/>
      <c r="T143" s="122">
        <v>553.01099699138899</v>
      </c>
      <c r="U143" s="122">
        <v>275.37290489809402</v>
      </c>
    </row>
    <row r="144" spans="1:21" ht="12.75" x14ac:dyDescent="0.2">
      <c r="A144" s="122" t="s">
        <v>493</v>
      </c>
      <c r="B144" s="122">
        <v>10860</v>
      </c>
      <c r="C144" s="122"/>
      <c r="D144" s="122">
        <v>593.00590156118096</v>
      </c>
      <c r="E144" s="122">
        <v>10058.119494552</v>
      </c>
      <c r="F144" s="122"/>
      <c r="G144" s="122">
        <v>-8.2682764952550691</v>
      </c>
      <c r="H144" s="122">
        <v>217.12007159162999</v>
      </c>
      <c r="I144" s="122"/>
      <c r="J144" s="122">
        <v>14102</v>
      </c>
      <c r="K144" s="122">
        <v>164</v>
      </c>
      <c r="L144" s="122">
        <v>1488</v>
      </c>
      <c r="M144" s="122">
        <v>50991.275754974202</v>
      </c>
      <c r="N144" s="122">
        <v>95322.312575384494</v>
      </c>
      <c r="O144" s="122"/>
      <c r="P144" s="122">
        <v>294</v>
      </c>
      <c r="Q144" s="122">
        <v>8039.8143089790901</v>
      </c>
      <c r="R144" s="122">
        <v>175.88318266741899</v>
      </c>
      <c r="S144" s="122"/>
      <c r="T144" s="122">
        <v>492.49297648972401</v>
      </c>
      <c r="U144" s="122">
        <v>275.37290489809402</v>
      </c>
    </row>
    <row r="145" spans="1:21" ht="14.25" customHeight="1" x14ac:dyDescent="0.2">
      <c r="A145" s="19" t="s">
        <v>494</v>
      </c>
      <c r="B145" s="19"/>
      <c r="C145" s="19"/>
      <c r="D145" s="122"/>
      <c r="E145" s="122"/>
      <c r="F145" s="19"/>
      <c r="G145" s="122"/>
      <c r="H145" s="122"/>
      <c r="I145" s="19"/>
      <c r="J145" s="122"/>
      <c r="K145" s="122"/>
      <c r="L145" s="122"/>
      <c r="M145" s="122"/>
      <c r="N145" s="122"/>
      <c r="O145" s="19"/>
      <c r="P145" s="122"/>
      <c r="Q145" s="122"/>
      <c r="R145" s="122"/>
      <c r="S145" s="19"/>
      <c r="T145" s="122"/>
      <c r="U145" s="122"/>
    </row>
    <row r="146" spans="1:21" ht="12.75" x14ac:dyDescent="0.2">
      <c r="A146" s="122" t="s">
        <v>495</v>
      </c>
      <c r="B146" s="122">
        <v>9949</v>
      </c>
      <c r="C146" s="122"/>
      <c r="D146" s="122">
        <v>600.74938955544906</v>
      </c>
      <c r="E146" s="122">
        <v>9261.6827022067901</v>
      </c>
      <c r="F146" s="122"/>
      <c r="G146" s="122">
        <v>-28.935541685123798</v>
      </c>
      <c r="H146" s="122">
        <v>115.663767577912</v>
      </c>
      <c r="I146" s="122"/>
      <c r="J146" s="122">
        <v>42949</v>
      </c>
      <c r="K146" s="122">
        <v>506</v>
      </c>
      <c r="L146" s="122">
        <v>4173</v>
      </c>
      <c r="M146" s="122">
        <v>50991.275754974202</v>
      </c>
      <c r="N146" s="122">
        <v>95322.312575384494</v>
      </c>
      <c r="O146" s="122"/>
      <c r="P146" s="122">
        <v>785</v>
      </c>
      <c r="Q146" s="122">
        <v>8039.8143089790901</v>
      </c>
      <c r="R146" s="122">
        <v>175.88318266741899</v>
      </c>
      <c r="S146" s="122"/>
      <c r="T146" s="122">
        <v>391.036672476006</v>
      </c>
      <c r="U146" s="122">
        <v>275.37290489809402</v>
      </c>
    </row>
    <row r="147" spans="1:21" ht="12.75" x14ac:dyDescent="0.2">
      <c r="A147" s="122" t="s">
        <v>496</v>
      </c>
      <c r="B147" s="122">
        <v>9715</v>
      </c>
      <c r="C147" s="122"/>
      <c r="D147" s="122">
        <v>584.32324618137204</v>
      </c>
      <c r="E147" s="122">
        <v>9265.5899177987394</v>
      </c>
      <c r="F147" s="122"/>
      <c r="G147" s="122">
        <v>-9.7000417812678794</v>
      </c>
      <c r="H147" s="122">
        <v>-125.461764998877</v>
      </c>
      <c r="I147" s="122"/>
      <c r="J147" s="122">
        <v>96952</v>
      </c>
      <c r="K147" s="122">
        <v>1111</v>
      </c>
      <c r="L147" s="122">
        <v>9424</v>
      </c>
      <c r="M147" s="122">
        <v>50991.275754974202</v>
      </c>
      <c r="N147" s="122">
        <v>95322.312575384494</v>
      </c>
      <c r="O147" s="122"/>
      <c r="P147" s="122">
        <v>2004</v>
      </c>
      <c r="Q147" s="122">
        <v>8039.8143089790901</v>
      </c>
      <c r="R147" s="122">
        <v>175.88318266741899</v>
      </c>
      <c r="S147" s="122"/>
      <c r="T147" s="122">
        <v>149.91113989921701</v>
      </c>
      <c r="U147" s="122">
        <v>275.37290489809402</v>
      </c>
    </row>
    <row r="148" spans="1:21" ht="12.75" x14ac:dyDescent="0.2">
      <c r="A148" s="122" t="s">
        <v>497</v>
      </c>
      <c r="B148" s="122">
        <v>12079</v>
      </c>
      <c r="C148" s="122"/>
      <c r="D148" s="122">
        <v>625.63007156093602</v>
      </c>
      <c r="E148" s="122">
        <v>10761.6116632092</v>
      </c>
      <c r="F148" s="122"/>
      <c r="G148" s="122">
        <v>91.7537783505269</v>
      </c>
      <c r="H148" s="122">
        <v>599.93389669770204</v>
      </c>
      <c r="I148" s="122"/>
      <c r="J148" s="122">
        <v>10514</v>
      </c>
      <c r="K148" s="122">
        <v>129</v>
      </c>
      <c r="L148" s="122">
        <v>1187</v>
      </c>
      <c r="M148" s="122">
        <v>50991.275754974202</v>
      </c>
      <c r="N148" s="122">
        <v>95322.312575384494</v>
      </c>
      <c r="O148" s="122"/>
      <c r="P148" s="122">
        <v>350</v>
      </c>
      <c r="Q148" s="122">
        <v>8039.8143089790901</v>
      </c>
      <c r="R148" s="122">
        <v>175.88318266741899</v>
      </c>
      <c r="S148" s="122"/>
      <c r="T148" s="122">
        <v>875.30680159579595</v>
      </c>
      <c r="U148" s="122">
        <v>275.37290489809402</v>
      </c>
    </row>
    <row r="149" spans="1:21" ht="12.75" x14ac:dyDescent="0.2">
      <c r="A149" s="122" t="s">
        <v>498</v>
      </c>
      <c r="B149" s="122">
        <v>12853</v>
      </c>
      <c r="C149" s="122"/>
      <c r="D149" s="122">
        <v>775.71889225953896</v>
      </c>
      <c r="E149" s="122">
        <v>12217.5975281095</v>
      </c>
      <c r="F149" s="122"/>
      <c r="G149" s="122">
        <v>-115.03398663135199</v>
      </c>
      <c r="H149" s="122">
        <v>-24.976951531760101</v>
      </c>
      <c r="I149" s="122"/>
      <c r="J149" s="122">
        <v>79144</v>
      </c>
      <c r="K149" s="122">
        <v>1204</v>
      </c>
      <c r="L149" s="122">
        <v>10144</v>
      </c>
      <c r="M149" s="122">
        <v>50991.275754974202</v>
      </c>
      <c r="N149" s="122">
        <v>95322.312575384494</v>
      </c>
      <c r="O149" s="122"/>
      <c r="P149" s="122">
        <v>599</v>
      </c>
      <c r="Q149" s="122">
        <v>8039.8143089790901</v>
      </c>
      <c r="R149" s="122">
        <v>175.88318266741899</v>
      </c>
      <c r="S149" s="122"/>
      <c r="T149" s="122">
        <v>250.395953366334</v>
      </c>
      <c r="U149" s="122">
        <v>275.37290489809402</v>
      </c>
    </row>
    <row r="150" spans="1:21" ht="12.75" x14ac:dyDescent="0.2">
      <c r="A150" s="122" t="s">
        <v>499</v>
      </c>
      <c r="B150" s="122">
        <v>10469</v>
      </c>
      <c r="C150" s="122"/>
      <c r="D150" s="122">
        <v>587.99611223962904</v>
      </c>
      <c r="E150" s="122">
        <v>9691.7912351909799</v>
      </c>
      <c r="F150" s="122"/>
      <c r="G150" s="122">
        <v>-26.0193160276349</v>
      </c>
      <c r="H150" s="122">
        <v>215.14669244609101</v>
      </c>
      <c r="I150" s="122"/>
      <c r="J150" s="122">
        <v>24195</v>
      </c>
      <c r="K150" s="122">
        <v>279</v>
      </c>
      <c r="L150" s="122">
        <v>2460</v>
      </c>
      <c r="M150" s="122">
        <v>50991.275754974202</v>
      </c>
      <c r="N150" s="122">
        <v>95322.312575384494</v>
      </c>
      <c r="O150" s="122"/>
      <c r="P150" s="122">
        <v>451</v>
      </c>
      <c r="Q150" s="122">
        <v>8039.8143089790901</v>
      </c>
      <c r="R150" s="122">
        <v>175.88318266741899</v>
      </c>
      <c r="S150" s="122"/>
      <c r="T150" s="122">
        <v>490.519597344185</v>
      </c>
      <c r="U150" s="122">
        <v>275.37290489809402</v>
      </c>
    </row>
    <row r="151" spans="1:21" ht="12.75" x14ac:dyDescent="0.2">
      <c r="A151" s="122" t="s">
        <v>500</v>
      </c>
      <c r="B151" s="122">
        <v>10104</v>
      </c>
      <c r="C151" s="122"/>
      <c r="D151" s="122">
        <v>628.30475778699997</v>
      </c>
      <c r="E151" s="122">
        <v>9560.3453264612199</v>
      </c>
      <c r="F151" s="122"/>
      <c r="G151" s="122">
        <v>-92.231174045401303</v>
      </c>
      <c r="H151" s="122">
        <v>7.4195705976488897</v>
      </c>
      <c r="I151" s="122"/>
      <c r="J151" s="122">
        <v>61030</v>
      </c>
      <c r="K151" s="122">
        <v>752</v>
      </c>
      <c r="L151" s="122">
        <v>6121</v>
      </c>
      <c r="M151" s="122">
        <v>50991.275754974202</v>
      </c>
      <c r="N151" s="122">
        <v>95322.312575384494</v>
      </c>
      <c r="O151" s="122"/>
      <c r="P151" s="122">
        <v>635</v>
      </c>
      <c r="Q151" s="122">
        <v>8039.8143089790901</v>
      </c>
      <c r="R151" s="122">
        <v>175.88318266741899</v>
      </c>
      <c r="S151" s="122"/>
      <c r="T151" s="122">
        <v>282.79247549574302</v>
      </c>
      <c r="U151" s="122">
        <v>275.37290489809402</v>
      </c>
    </row>
    <row r="152" spans="1:21" ht="14.25" customHeight="1" x14ac:dyDescent="0.2">
      <c r="A152" s="19" t="s">
        <v>501</v>
      </c>
      <c r="B152" s="19"/>
      <c r="C152" s="19"/>
      <c r="D152" s="122"/>
      <c r="E152" s="122"/>
      <c r="F152" s="19"/>
      <c r="G152" s="122"/>
      <c r="H152" s="122"/>
      <c r="I152" s="19"/>
      <c r="J152" s="122"/>
      <c r="K152" s="122"/>
      <c r="L152" s="122"/>
      <c r="M152" s="122"/>
      <c r="N152" s="122"/>
      <c r="O152" s="19"/>
      <c r="P152" s="122"/>
      <c r="Q152" s="122"/>
      <c r="R152" s="122"/>
      <c r="S152" s="19"/>
      <c r="T152" s="122"/>
      <c r="U152" s="122"/>
    </row>
    <row r="153" spans="1:21" ht="12.75" x14ac:dyDescent="0.2">
      <c r="A153" s="122" t="s">
        <v>502</v>
      </c>
      <c r="B153" s="122">
        <v>11654</v>
      </c>
      <c r="C153" s="122"/>
      <c r="D153" s="122">
        <v>701.39063386891996</v>
      </c>
      <c r="E153" s="122">
        <v>11054.1119877282</v>
      </c>
      <c r="F153" s="122"/>
      <c r="G153" s="122">
        <v>-28.524656943285301</v>
      </c>
      <c r="H153" s="122">
        <v>-72.606021638986107</v>
      </c>
      <c r="I153" s="122"/>
      <c r="J153" s="122">
        <v>28862</v>
      </c>
      <c r="K153" s="122">
        <v>397</v>
      </c>
      <c r="L153" s="122">
        <v>3347</v>
      </c>
      <c r="M153" s="122">
        <v>50991.275754974202</v>
      </c>
      <c r="N153" s="122">
        <v>95322.312575384494</v>
      </c>
      <c r="O153" s="122"/>
      <c r="P153" s="122">
        <v>529</v>
      </c>
      <c r="Q153" s="122">
        <v>8039.8143089790901</v>
      </c>
      <c r="R153" s="122">
        <v>175.88318266741899</v>
      </c>
      <c r="S153" s="122"/>
      <c r="T153" s="122">
        <v>202.766883259108</v>
      </c>
      <c r="U153" s="122">
        <v>275.37290489809402</v>
      </c>
    </row>
    <row r="154" spans="1:21" ht="12.75" x14ac:dyDescent="0.2">
      <c r="A154" s="122" t="s">
        <v>503</v>
      </c>
      <c r="B154" s="122">
        <v>10801</v>
      </c>
      <c r="C154" s="122"/>
      <c r="D154" s="122">
        <v>674.69896711293597</v>
      </c>
      <c r="E154" s="122">
        <v>10215.339997220601</v>
      </c>
      <c r="F154" s="122"/>
      <c r="G154" s="122">
        <v>-65.442826521652705</v>
      </c>
      <c r="H154" s="122">
        <v>-24.044289677516101</v>
      </c>
      <c r="I154" s="122"/>
      <c r="J154" s="122">
        <v>39602</v>
      </c>
      <c r="K154" s="122">
        <v>524</v>
      </c>
      <c r="L154" s="122">
        <v>4244</v>
      </c>
      <c r="M154" s="122">
        <v>50991.275754974202</v>
      </c>
      <c r="N154" s="122">
        <v>95322.312575384494</v>
      </c>
      <c r="O154" s="122"/>
      <c r="P154" s="122">
        <v>544</v>
      </c>
      <c r="Q154" s="122">
        <v>8039.8143089790901</v>
      </c>
      <c r="R154" s="122">
        <v>175.88318266741899</v>
      </c>
      <c r="S154" s="122"/>
      <c r="T154" s="122">
        <v>251.328615220578</v>
      </c>
      <c r="U154" s="122">
        <v>275.37290489809402</v>
      </c>
    </row>
    <row r="155" spans="1:21" ht="12.75" x14ac:dyDescent="0.2">
      <c r="A155" s="122" t="s">
        <v>504</v>
      </c>
      <c r="B155" s="122">
        <v>9122</v>
      </c>
      <c r="C155" s="122"/>
      <c r="D155" s="122">
        <v>503.23822945382898</v>
      </c>
      <c r="E155" s="122">
        <v>8110.2196134676797</v>
      </c>
      <c r="F155" s="122"/>
      <c r="G155" s="122">
        <v>-39.742549760334597</v>
      </c>
      <c r="H155" s="122">
        <v>548.22550989715</v>
      </c>
      <c r="I155" s="122"/>
      <c r="J155" s="122">
        <v>9626</v>
      </c>
      <c r="K155" s="122">
        <v>95</v>
      </c>
      <c r="L155" s="122">
        <v>819</v>
      </c>
      <c r="M155" s="122">
        <v>50991.275754974202</v>
      </c>
      <c r="N155" s="122">
        <v>95322.312575384494</v>
      </c>
      <c r="O155" s="122"/>
      <c r="P155" s="122">
        <v>163</v>
      </c>
      <c r="Q155" s="122">
        <v>8039.8143089790901</v>
      </c>
      <c r="R155" s="122">
        <v>175.88318266741899</v>
      </c>
      <c r="S155" s="122"/>
      <c r="T155" s="122">
        <v>823.59841479524403</v>
      </c>
      <c r="U155" s="122">
        <v>275.37290489809402</v>
      </c>
    </row>
    <row r="156" spans="1:21" ht="12.75" x14ac:dyDescent="0.2">
      <c r="A156" s="122" t="s">
        <v>505</v>
      </c>
      <c r="B156" s="122">
        <v>11983</v>
      </c>
      <c r="C156" s="122"/>
      <c r="D156" s="122">
        <v>759.16094145944203</v>
      </c>
      <c r="E156" s="122">
        <v>10995.811713151001</v>
      </c>
      <c r="F156" s="122"/>
      <c r="G156" s="122">
        <v>-106.44053151587801</v>
      </c>
      <c r="H156" s="122">
        <v>334.250383603057</v>
      </c>
      <c r="I156" s="122"/>
      <c r="J156" s="122">
        <v>8799</v>
      </c>
      <c r="K156" s="122">
        <v>131</v>
      </c>
      <c r="L156" s="122">
        <v>1015</v>
      </c>
      <c r="M156" s="122">
        <v>50991.275754974202</v>
      </c>
      <c r="N156" s="122">
        <v>95322.312575384494</v>
      </c>
      <c r="O156" s="122"/>
      <c r="P156" s="122">
        <v>76</v>
      </c>
      <c r="Q156" s="122">
        <v>8039.8143089790901</v>
      </c>
      <c r="R156" s="122">
        <v>175.88318266741899</v>
      </c>
      <c r="S156" s="122"/>
      <c r="T156" s="122">
        <v>609.62328850115102</v>
      </c>
      <c r="U156" s="122">
        <v>275.37290489809402</v>
      </c>
    </row>
    <row r="157" spans="1:21" ht="12.75" x14ac:dyDescent="0.2">
      <c r="A157" s="122" t="s">
        <v>506</v>
      </c>
      <c r="B157" s="122">
        <v>10240</v>
      </c>
      <c r="C157" s="122"/>
      <c r="D157" s="122">
        <v>604.91272672232697</v>
      </c>
      <c r="E157" s="122">
        <v>9668.5967810221391</v>
      </c>
      <c r="F157" s="122"/>
      <c r="G157" s="122">
        <v>53.184235194965702</v>
      </c>
      <c r="H157" s="122">
        <v>-86.948965332614094</v>
      </c>
      <c r="I157" s="122"/>
      <c r="J157" s="122">
        <v>108488</v>
      </c>
      <c r="K157" s="122">
        <v>1287</v>
      </c>
      <c r="L157" s="122">
        <v>11004</v>
      </c>
      <c r="M157" s="122">
        <v>50991.275754974202</v>
      </c>
      <c r="N157" s="122">
        <v>95322.312575384494</v>
      </c>
      <c r="O157" s="122"/>
      <c r="P157" s="122">
        <v>3091</v>
      </c>
      <c r="Q157" s="122">
        <v>8039.8143089790901</v>
      </c>
      <c r="R157" s="122">
        <v>175.88318266741899</v>
      </c>
      <c r="S157" s="122"/>
      <c r="T157" s="122">
        <v>188.42393956548</v>
      </c>
      <c r="U157" s="122">
        <v>275.37290489809402</v>
      </c>
    </row>
    <row r="158" spans="1:21" ht="12.75" x14ac:dyDescent="0.2">
      <c r="A158" s="122" t="s">
        <v>507</v>
      </c>
      <c r="B158" s="122">
        <v>10151</v>
      </c>
      <c r="C158" s="122"/>
      <c r="D158" s="122">
        <v>552.52059580301295</v>
      </c>
      <c r="E158" s="122">
        <v>9335.5880205106696</v>
      </c>
      <c r="F158" s="122"/>
      <c r="G158" s="122">
        <v>-83.741114112751106</v>
      </c>
      <c r="H158" s="122">
        <v>346.84997520340698</v>
      </c>
      <c r="I158" s="122"/>
      <c r="J158" s="122">
        <v>4799</v>
      </c>
      <c r="K158" s="122">
        <v>52</v>
      </c>
      <c r="L158" s="122">
        <v>470</v>
      </c>
      <c r="M158" s="122">
        <v>50991.275754974202</v>
      </c>
      <c r="N158" s="122">
        <v>95322.312575384494</v>
      </c>
      <c r="O158" s="122"/>
      <c r="P158" s="122">
        <v>55</v>
      </c>
      <c r="Q158" s="122">
        <v>8039.8143089790901</v>
      </c>
      <c r="R158" s="122">
        <v>175.88318266741899</v>
      </c>
      <c r="S158" s="122"/>
      <c r="T158" s="122">
        <v>622.222880101501</v>
      </c>
      <c r="U158" s="122">
        <v>275.37290489809402</v>
      </c>
    </row>
    <row r="159" spans="1:21" ht="12.75" x14ac:dyDescent="0.2">
      <c r="A159" s="122" t="s">
        <v>508</v>
      </c>
      <c r="B159" s="122">
        <v>9942</v>
      </c>
      <c r="C159" s="122"/>
      <c r="D159" s="122">
        <v>556.43431503639101</v>
      </c>
      <c r="E159" s="122">
        <v>9157.0808323759302</v>
      </c>
      <c r="F159" s="122"/>
      <c r="G159" s="122">
        <v>-103.970711209645</v>
      </c>
      <c r="H159" s="122">
        <v>331.97524721759999</v>
      </c>
      <c r="I159" s="122"/>
      <c r="J159" s="122">
        <v>5590</v>
      </c>
      <c r="K159" s="122">
        <v>61</v>
      </c>
      <c r="L159" s="122">
        <v>537</v>
      </c>
      <c r="M159" s="122">
        <v>50991.275754974202</v>
      </c>
      <c r="N159" s="122">
        <v>95322.312575384494</v>
      </c>
      <c r="O159" s="122"/>
      <c r="P159" s="122">
        <v>50</v>
      </c>
      <c r="Q159" s="122">
        <v>8039.8143089790901</v>
      </c>
      <c r="R159" s="122">
        <v>175.88318266741899</v>
      </c>
      <c r="S159" s="122"/>
      <c r="T159" s="122">
        <v>607.34815211569401</v>
      </c>
      <c r="U159" s="122">
        <v>275.37290489809402</v>
      </c>
    </row>
    <row r="160" spans="1:21" ht="12.75" x14ac:dyDescent="0.2">
      <c r="A160" s="122" t="s">
        <v>509</v>
      </c>
      <c r="B160" s="122">
        <v>11130</v>
      </c>
      <c r="C160" s="122"/>
      <c r="D160" s="122">
        <v>608.55141315031904</v>
      </c>
      <c r="E160" s="122">
        <v>10288.3945380648</v>
      </c>
      <c r="F160" s="122"/>
      <c r="G160" s="122">
        <v>24.673226073685498</v>
      </c>
      <c r="H160" s="122">
        <v>208.41025179053401</v>
      </c>
      <c r="I160" s="122"/>
      <c r="J160" s="122">
        <v>32511</v>
      </c>
      <c r="K160" s="122">
        <v>388</v>
      </c>
      <c r="L160" s="122">
        <v>3509</v>
      </c>
      <c r="M160" s="122">
        <v>50991.275754974202</v>
      </c>
      <c r="N160" s="122">
        <v>95322.312575384494</v>
      </c>
      <c r="O160" s="122"/>
      <c r="P160" s="122">
        <v>811</v>
      </c>
      <c r="Q160" s="122">
        <v>8039.8143089790901</v>
      </c>
      <c r="R160" s="122">
        <v>175.88318266741899</v>
      </c>
      <c r="S160" s="122"/>
      <c r="T160" s="122">
        <v>483.78315668862803</v>
      </c>
      <c r="U160" s="122">
        <v>275.37290489809402</v>
      </c>
    </row>
    <row r="161" spans="1:21" ht="12.75" x14ac:dyDescent="0.2">
      <c r="A161" s="122" t="s">
        <v>510</v>
      </c>
      <c r="B161" s="122">
        <v>10273</v>
      </c>
      <c r="C161" s="122"/>
      <c r="D161" s="122">
        <v>620.21721087651497</v>
      </c>
      <c r="E161" s="122">
        <v>9348.7780000800394</v>
      </c>
      <c r="F161" s="122"/>
      <c r="G161" s="122">
        <v>-53.336359482056203</v>
      </c>
      <c r="H161" s="122">
        <v>357.27886613762598</v>
      </c>
      <c r="I161" s="122"/>
      <c r="J161" s="122">
        <v>6495</v>
      </c>
      <c r="K161" s="122">
        <v>79</v>
      </c>
      <c r="L161" s="122">
        <v>637</v>
      </c>
      <c r="M161" s="122">
        <v>50991.275754974202</v>
      </c>
      <c r="N161" s="122">
        <v>95322.312575384494</v>
      </c>
      <c r="O161" s="122"/>
      <c r="P161" s="122">
        <v>99</v>
      </c>
      <c r="Q161" s="122">
        <v>8039.8143089790901</v>
      </c>
      <c r="R161" s="122">
        <v>175.88318266741899</v>
      </c>
      <c r="S161" s="122"/>
      <c r="T161" s="122">
        <v>632.65177103572</v>
      </c>
      <c r="U161" s="122">
        <v>275.37290489809402</v>
      </c>
    </row>
    <row r="162" spans="1:21" ht="12.75" x14ac:dyDescent="0.2">
      <c r="A162" s="122" t="s">
        <v>511</v>
      </c>
      <c r="B162" s="122">
        <v>10291</v>
      </c>
      <c r="C162" s="122"/>
      <c r="D162" s="122">
        <v>578.21432464889301</v>
      </c>
      <c r="E162" s="122">
        <v>9559.2538833571198</v>
      </c>
      <c r="F162" s="122"/>
      <c r="G162" s="122">
        <v>-101.809769473423</v>
      </c>
      <c r="H162" s="122">
        <v>254.87722315381001</v>
      </c>
      <c r="I162" s="122"/>
      <c r="J162" s="122">
        <v>5644</v>
      </c>
      <c r="K162" s="122">
        <v>64</v>
      </c>
      <c r="L162" s="122">
        <v>566</v>
      </c>
      <c r="M162" s="122">
        <v>50991.275754974202</v>
      </c>
      <c r="N162" s="122">
        <v>95322.312575384494</v>
      </c>
      <c r="O162" s="122"/>
      <c r="P162" s="122">
        <v>52</v>
      </c>
      <c r="Q162" s="122">
        <v>8039.8143089790901</v>
      </c>
      <c r="R162" s="122">
        <v>175.88318266741899</v>
      </c>
      <c r="S162" s="122"/>
      <c r="T162" s="122">
        <v>530.25012805190397</v>
      </c>
      <c r="U162" s="122">
        <v>275.37290489809402</v>
      </c>
    </row>
    <row r="163" spans="1:21" ht="12.75" x14ac:dyDescent="0.2">
      <c r="A163" s="122" t="s">
        <v>512</v>
      </c>
      <c r="B163" s="122">
        <v>9006</v>
      </c>
      <c r="C163" s="122"/>
      <c r="D163" s="122">
        <v>360.81032758348601</v>
      </c>
      <c r="E163" s="122">
        <v>8294.4448693440299</v>
      </c>
      <c r="F163" s="122"/>
      <c r="G163" s="122">
        <v>0.93430548186319096</v>
      </c>
      <c r="H163" s="122">
        <v>349.81453652646098</v>
      </c>
      <c r="I163" s="122"/>
      <c r="J163" s="122">
        <v>5229</v>
      </c>
      <c r="K163" s="122">
        <v>37</v>
      </c>
      <c r="L163" s="122">
        <v>455</v>
      </c>
      <c r="M163" s="122">
        <v>50991.275754974202</v>
      </c>
      <c r="N163" s="122">
        <v>95322.312575384494</v>
      </c>
      <c r="O163" s="122"/>
      <c r="P163" s="122">
        <v>115</v>
      </c>
      <c r="Q163" s="122">
        <v>8039.8143089790901</v>
      </c>
      <c r="R163" s="122">
        <v>175.88318266741899</v>
      </c>
      <c r="S163" s="122"/>
      <c r="T163" s="122">
        <v>625.187441424555</v>
      </c>
      <c r="U163" s="122">
        <v>275.37290489809402</v>
      </c>
    </row>
    <row r="164" spans="1:21" ht="12.75" x14ac:dyDescent="0.2">
      <c r="A164" s="122" t="s">
        <v>513</v>
      </c>
      <c r="B164" s="122">
        <v>8942</v>
      </c>
      <c r="C164" s="122"/>
      <c r="D164" s="122">
        <v>588.89393605272198</v>
      </c>
      <c r="E164" s="122">
        <v>8512.9142391380701</v>
      </c>
      <c r="F164" s="122"/>
      <c r="G164" s="122">
        <v>78.925795614203906</v>
      </c>
      <c r="H164" s="122">
        <v>-238.492690836241</v>
      </c>
      <c r="I164" s="122"/>
      <c r="J164" s="122">
        <v>548190</v>
      </c>
      <c r="K164" s="122">
        <v>6331</v>
      </c>
      <c r="L164" s="122">
        <v>48957</v>
      </c>
      <c r="M164" s="122">
        <v>50991.275754974202</v>
      </c>
      <c r="N164" s="122">
        <v>95322.312575384494</v>
      </c>
      <c r="O164" s="122"/>
      <c r="P164" s="122">
        <v>17374</v>
      </c>
      <c r="Q164" s="122">
        <v>8039.8143089790901</v>
      </c>
      <c r="R164" s="122">
        <v>175.88318266741899</v>
      </c>
      <c r="S164" s="122"/>
      <c r="T164" s="122">
        <v>36.880214061853202</v>
      </c>
      <c r="U164" s="122">
        <v>275.37290489809402</v>
      </c>
    </row>
    <row r="165" spans="1:21" ht="12.75" x14ac:dyDescent="0.2">
      <c r="A165" s="122" t="s">
        <v>514</v>
      </c>
      <c r="B165" s="122">
        <v>10373</v>
      </c>
      <c r="C165" s="122"/>
      <c r="D165" s="122">
        <v>674.20075846242503</v>
      </c>
      <c r="E165" s="122">
        <v>9590.1779521131502</v>
      </c>
      <c r="F165" s="122"/>
      <c r="G165" s="122">
        <v>-66.527045789967602</v>
      </c>
      <c r="H165" s="122">
        <v>175.16675838114199</v>
      </c>
      <c r="I165" s="122"/>
      <c r="J165" s="122">
        <v>13160</v>
      </c>
      <c r="K165" s="122">
        <v>174</v>
      </c>
      <c r="L165" s="122">
        <v>1324</v>
      </c>
      <c r="M165" s="122">
        <v>50991.275754974202</v>
      </c>
      <c r="N165" s="122">
        <v>95322.312575384494</v>
      </c>
      <c r="O165" s="122"/>
      <c r="P165" s="122">
        <v>179</v>
      </c>
      <c r="Q165" s="122">
        <v>8039.8143089790901</v>
      </c>
      <c r="R165" s="122">
        <v>175.88318266741899</v>
      </c>
      <c r="S165" s="122"/>
      <c r="T165" s="122">
        <v>450.53966327923598</v>
      </c>
      <c r="U165" s="122">
        <v>275.37290489809402</v>
      </c>
    </row>
    <row r="166" spans="1:21" ht="12.75" x14ac:dyDescent="0.2">
      <c r="A166" s="122" t="s">
        <v>515</v>
      </c>
      <c r="B166" s="122">
        <v>10177</v>
      </c>
      <c r="C166" s="122"/>
      <c r="D166" s="122">
        <v>572.69055024839997</v>
      </c>
      <c r="E166" s="122">
        <v>9206.9791694910891</v>
      </c>
      <c r="F166" s="122"/>
      <c r="G166" s="122">
        <v>-66.667606965167806</v>
      </c>
      <c r="H166" s="122">
        <v>464.07157520460203</v>
      </c>
      <c r="I166" s="122"/>
      <c r="J166" s="122">
        <v>9349</v>
      </c>
      <c r="K166" s="122">
        <v>105</v>
      </c>
      <c r="L166" s="122">
        <v>903</v>
      </c>
      <c r="M166" s="122">
        <v>50991.275754974202</v>
      </c>
      <c r="N166" s="122">
        <v>95322.312575384494</v>
      </c>
      <c r="O166" s="122"/>
      <c r="P166" s="122">
        <v>127</v>
      </c>
      <c r="Q166" s="122">
        <v>8039.8143089790901</v>
      </c>
      <c r="R166" s="122">
        <v>175.88318266741899</v>
      </c>
      <c r="S166" s="122"/>
      <c r="T166" s="122">
        <v>739.44448010269605</v>
      </c>
      <c r="U166" s="122">
        <v>275.37290489809402</v>
      </c>
    </row>
    <row r="167" spans="1:21" ht="12.75" x14ac:dyDescent="0.2">
      <c r="A167" s="122" t="s">
        <v>516</v>
      </c>
      <c r="B167" s="122">
        <v>9765</v>
      </c>
      <c r="C167" s="122"/>
      <c r="D167" s="122">
        <v>607.37687919205598</v>
      </c>
      <c r="E167" s="122">
        <v>9115.2027721535396</v>
      </c>
      <c r="F167" s="122"/>
      <c r="G167" s="122">
        <v>-115.022960802721</v>
      </c>
      <c r="H167" s="122">
        <v>157.16880409840701</v>
      </c>
      <c r="I167" s="122"/>
      <c r="J167" s="122">
        <v>8983</v>
      </c>
      <c r="K167" s="122">
        <v>107</v>
      </c>
      <c r="L167" s="122">
        <v>859</v>
      </c>
      <c r="M167" s="122">
        <v>50991.275754974202</v>
      </c>
      <c r="N167" s="122">
        <v>95322.312575384494</v>
      </c>
      <c r="O167" s="122"/>
      <c r="P167" s="122">
        <v>68</v>
      </c>
      <c r="Q167" s="122">
        <v>8039.8143089790901</v>
      </c>
      <c r="R167" s="122">
        <v>175.88318266741899</v>
      </c>
      <c r="S167" s="122"/>
      <c r="T167" s="122">
        <v>432.54170899650097</v>
      </c>
      <c r="U167" s="122">
        <v>275.37290489809402</v>
      </c>
    </row>
    <row r="168" spans="1:21" ht="12.75" x14ac:dyDescent="0.2">
      <c r="A168" s="122" t="s">
        <v>517</v>
      </c>
      <c r="B168" s="122">
        <v>13102</v>
      </c>
      <c r="C168" s="122"/>
      <c r="D168" s="122">
        <v>822.23797362117796</v>
      </c>
      <c r="E168" s="122">
        <v>12413.6694202698</v>
      </c>
      <c r="F168" s="122"/>
      <c r="G168" s="122">
        <v>-90.112879133795502</v>
      </c>
      <c r="H168" s="122">
        <v>-44.205204130605097</v>
      </c>
      <c r="I168" s="122"/>
      <c r="J168" s="122">
        <v>36651</v>
      </c>
      <c r="K168" s="122">
        <v>591</v>
      </c>
      <c r="L168" s="122">
        <v>4773</v>
      </c>
      <c r="M168" s="122">
        <v>50991.275754974202</v>
      </c>
      <c r="N168" s="122">
        <v>95322.312575384494</v>
      </c>
      <c r="O168" s="122"/>
      <c r="P168" s="122">
        <v>391</v>
      </c>
      <c r="Q168" s="122">
        <v>8039.8143089790901</v>
      </c>
      <c r="R168" s="122">
        <v>175.88318266741899</v>
      </c>
      <c r="S168" s="122"/>
      <c r="T168" s="122">
        <v>231.16770076748901</v>
      </c>
      <c r="U168" s="122">
        <v>275.37290489809402</v>
      </c>
    </row>
    <row r="169" spans="1:21" ht="12.75" x14ac:dyDescent="0.2">
      <c r="A169" s="122" t="s">
        <v>518</v>
      </c>
      <c r="B169" s="122">
        <v>8877</v>
      </c>
      <c r="C169" s="122"/>
      <c r="D169" s="122">
        <v>459.85627159275998</v>
      </c>
      <c r="E169" s="122">
        <v>8342.8162395960408</v>
      </c>
      <c r="F169" s="122"/>
      <c r="G169" s="122">
        <v>-124.772594955103</v>
      </c>
      <c r="H169" s="122">
        <v>199.44445948869799</v>
      </c>
      <c r="I169" s="122"/>
      <c r="J169" s="122">
        <v>6764</v>
      </c>
      <c r="K169" s="122">
        <v>61</v>
      </c>
      <c r="L169" s="122">
        <v>592</v>
      </c>
      <c r="M169" s="122">
        <v>50991.275754974202</v>
      </c>
      <c r="N169" s="122">
        <v>95322.312575384494</v>
      </c>
      <c r="O169" s="122"/>
      <c r="P169" s="122">
        <v>43</v>
      </c>
      <c r="Q169" s="122">
        <v>8039.8143089790901</v>
      </c>
      <c r="R169" s="122">
        <v>175.88318266741899</v>
      </c>
      <c r="S169" s="122"/>
      <c r="T169" s="122">
        <v>474.81736438679201</v>
      </c>
      <c r="U169" s="122">
        <v>275.37290489809402</v>
      </c>
    </row>
    <row r="170" spans="1:21" ht="12.75" x14ac:dyDescent="0.2">
      <c r="A170" s="122" t="s">
        <v>519</v>
      </c>
      <c r="B170" s="122">
        <v>11055</v>
      </c>
      <c r="C170" s="122"/>
      <c r="D170" s="122">
        <v>727.93536649974897</v>
      </c>
      <c r="E170" s="122">
        <v>10391.091317017101</v>
      </c>
      <c r="F170" s="122"/>
      <c r="G170" s="122">
        <v>-95.729639591708604</v>
      </c>
      <c r="H170" s="122">
        <v>31.8962777080399</v>
      </c>
      <c r="I170" s="122"/>
      <c r="J170" s="122">
        <v>42730</v>
      </c>
      <c r="K170" s="122">
        <v>610</v>
      </c>
      <c r="L170" s="122">
        <v>4658</v>
      </c>
      <c r="M170" s="122">
        <v>50991.275754974202</v>
      </c>
      <c r="N170" s="122">
        <v>95322.312575384494</v>
      </c>
      <c r="O170" s="122"/>
      <c r="P170" s="122">
        <v>426</v>
      </c>
      <c r="Q170" s="122">
        <v>8039.8143089790901</v>
      </c>
      <c r="R170" s="122">
        <v>175.88318266741899</v>
      </c>
      <c r="S170" s="122"/>
      <c r="T170" s="122">
        <v>307.269182606134</v>
      </c>
      <c r="U170" s="122">
        <v>275.37290489809402</v>
      </c>
    </row>
    <row r="171" spans="1:21" ht="12.75" x14ac:dyDescent="0.2">
      <c r="A171" s="122" t="s">
        <v>520</v>
      </c>
      <c r="B171" s="122">
        <v>13226</v>
      </c>
      <c r="C171" s="122"/>
      <c r="D171" s="122">
        <v>821.06855014729194</v>
      </c>
      <c r="E171" s="122">
        <v>12544.844301999299</v>
      </c>
      <c r="F171" s="122"/>
      <c r="G171" s="122">
        <v>-100.449271254435</v>
      </c>
      <c r="H171" s="122">
        <v>-39.533396791256102</v>
      </c>
      <c r="I171" s="122"/>
      <c r="J171" s="122">
        <v>40181</v>
      </c>
      <c r="K171" s="122">
        <v>647</v>
      </c>
      <c r="L171" s="122">
        <v>5288</v>
      </c>
      <c r="M171" s="122">
        <v>50991.275754974202</v>
      </c>
      <c r="N171" s="122">
        <v>95322.312575384494</v>
      </c>
      <c r="O171" s="122"/>
      <c r="P171" s="122">
        <v>377</v>
      </c>
      <c r="Q171" s="122">
        <v>8039.8143089790901</v>
      </c>
      <c r="R171" s="122">
        <v>175.88318266741899</v>
      </c>
      <c r="S171" s="122"/>
      <c r="T171" s="122">
        <v>235.839508106838</v>
      </c>
      <c r="U171" s="122">
        <v>275.37290489809402</v>
      </c>
    </row>
    <row r="172" spans="1:21" ht="12.75" x14ac:dyDescent="0.2">
      <c r="A172" s="122" t="s">
        <v>521</v>
      </c>
      <c r="B172" s="122">
        <v>10055</v>
      </c>
      <c r="C172" s="122"/>
      <c r="D172" s="122">
        <v>613.06130198372</v>
      </c>
      <c r="E172" s="122">
        <v>9427.4009053252594</v>
      </c>
      <c r="F172" s="122"/>
      <c r="G172" s="122">
        <v>-83.755801906218693</v>
      </c>
      <c r="H172" s="122">
        <v>98.599903019987906</v>
      </c>
      <c r="I172" s="122"/>
      <c r="J172" s="122">
        <v>39009</v>
      </c>
      <c r="K172" s="122">
        <v>469</v>
      </c>
      <c r="L172" s="122">
        <v>3858</v>
      </c>
      <c r="M172" s="122">
        <v>50991.275754974202</v>
      </c>
      <c r="N172" s="122">
        <v>95322.312575384494</v>
      </c>
      <c r="O172" s="122"/>
      <c r="P172" s="122">
        <v>447</v>
      </c>
      <c r="Q172" s="122">
        <v>8039.8143089790901</v>
      </c>
      <c r="R172" s="122">
        <v>175.88318266741899</v>
      </c>
      <c r="S172" s="122"/>
      <c r="T172" s="122">
        <v>373.97280791808203</v>
      </c>
      <c r="U172" s="122">
        <v>275.37290489809402</v>
      </c>
    </row>
    <row r="173" spans="1:21" ht="12.75" x14ac:dyDescent="0.2">
      <c r="A173" s="122" t="s">
        <v>522</v>
      </c>
      <c r="B173" s="122">
        <v>9707</v>
      </c>
      <c r="C173" s="122"/>
      <c r="D173" s="122">
        <v>619.10791628440404</v>
      </c>
      <c r="E173" s="122">
        <v>9020.1034892627395</v>
      </c>
      <c r="F173" s="122"/>
      <c r="G173" s="122">
        <v>-68.506697739484295</v>
      </c>
      <c r="H173" s="122">
        <v>135.80473543698801</v>
      </c>
      <c r="I173" s="122"/>
      <c r="J173" s="122">
        <v>13178</v>
      </c>
      <c r="K173" s="122">
        <v>160</v>
      </c>
      <c r="L173" s="122">
        <v>1247</v>
      </c>
      <c r="M173" s="122">
        <v>50991.275754974202</v>
      </c>
      <c r="N173" s="122">
        <v>95322.312575384494</v>
      </c>
      <c r="O173" s="122"/>
      <c r="P173" s="122">
        <v>176</v>
      </c>
      <c r="Q173" s="122">
        <v>8039.8143089790901</v>
      </c>
      <c r="R173" s="122">
        <v>175.88318266741899</v>
      </c>
      <c r="S173" s="122"/>
      <c r="T173" s="122">
        <v>411.177640335082</v>
      </c>
      <c r="U173" s="122">
        <v>275.37290489809402</v>
      </c>
    </row>
    <row r="174" spans="1:21" ht="12.75" x14ac:dyDescent="0.2">
      <c r="A174" s="122" t="s">
        <v>523</v>
      </c>
      <c r="B174" s="122">
        <v>8931</v>
      </c>
      <c r="C174" s="122"/>
      <c r="D174" s="122">
        <v>458.30101273137802</v>
      </c>
      <c r="E174" s="122">
        <v>8455.3738270338908</v>
      </c>
      <c r="F174" s="122"/>
      <c r="G174" s="122">
        <v>-51.928634070741701</v>
      </c>
      <c r="H174" s="122">
        <v>69.323414331351799</v>
      </c>
      <c r="I174" s="122"/>
      <c r="J174" s="122">
        <v>14464</v>
      </c>
      <c r="K174" s="122">
        <v>130</v>
      </c>
      <c r="L174" s="122">
        <v>1283</v>
      </c>
      <c r="M174" s="122">
        <v>50991.275754974202</v>
      </c>
      <c r="N174" s="122">
        <v>95322.312575384494</v>
      </c>
      <c r="O174" s="122"/>
      <c r="P174" s="122">
        <v>223</v>
      </c>
      <c r="Q174" s="122">
        <v>8039.8143089790901</v>
      </c>
      <c r="R174" s="122">
        <v>175.88318266741899</v>
      </c>
      <c r="S174" s="122"/>
      <c r="T174" s="122">
        <v>344.69631922944598</v>
      </c>
      <c r="U174" s="122">
        <v>275.37290489809402</v>
      </c>
    </row>
    <row r="175" spans="1:21" ht="12.75" x14ac:dyDescent="0.2">
      <c r="A175" s="122" t="s">
        <v>524</v>
      </c>
      <c r="B175" s="122">
        <v>9411</v>
      </c>
      <c r="C175" s="122"/>
      <c r="D175" s="122">
        <v>523.84665438916295</v>
      </c>
      <c r="E175" s="122">
        <v>8813.4384583903702</v>
      </c>
      <c r="F175" s="122"/>
      <c r="G175" s="122">
        <v>-81.584316671823203</v>
      </c>
      <c r="H175" s="122">
        <v>155.19648877390901</v>
      </c>
      <c r="I175" s="122"/>
      <c r="J175" s="122">
        <v>24043</v>
      </c>
      <c r="K175" s="122">
        <v>247</v>
      </c>
      <c r="L175" s="122">
        <v>2223</v>
      </c>
      <c r="M175" s="122">
        <v>50991.275754974202</v>
      </c>
      <c r="N175" s="122">
        <v>95322.312575384494</v>
      </c>
      <c r="O175" s="122"/>
      <c r="P175" s="122">
        <v>282</v>
      </c>
      <c r="Q175" s="122">
        <v>8039.8143089790901</v>
      </c>
      <c r="R175" s="122">
        <v>175.88318266741899</v>
      </c>
      <c r="S175" s="122"/>
      <c r="T175" s="122">
        <v>430.569393672003</v>
      </c>
      <c r="U175" s="122">
        <v>275.37290489809402</v>
      </c>
    </row>
    <row r="176" spans="1:21" ht="12.75" x14ac:dyDescent="0.2">
      <c r="A176" s="122" t="s">
        <v>525</v>
      </c>
      <c r="B176" s="122">
        <v>11155</v>
      </c>
      <c r="C176" s="122"/>
      <c r="D176" s="122">
        <v>615.09561091796297</v>
      </c>
      <c r="E176" s="122">
        <v>10354.2758572271</v>
      </c>
      <c r="F176" s="122"/>
      <c r="G176" s="122">
        <v>-72.261438639109201</v>
      </c>
      <c r="H176" s="122">
        <v>257.897784910013</v>
      </c>
      <c r="I176" s="122"/>
      <c r="J176" s="122">
        <v>33906</v>
      </c>
      <c r="K176" s="122">
        <v>409</v>
      </c>
      <c r="L176" s="122">
        <v>3683</v>
      </c>
      <c r="M176" s="122">
        <v>50991.275754974202</v>
      </c>
      <c r="N176" s="122">
        <v>95322.312575384494</v>
      </c>
      <c r="O176" s="122"/>
      <c r="P176" s="122">
        <v>437</v>
      </c>
      <c r="Q176" s="122">
        <v>8039.8143089790901</v>
      </c>
      <c r="R176" s="122">
        <v>175.88318266741899</v>
      </c>
      <c r="S176" s="122"/>
      <c r="T176" s="122">
        <v>533.27068980810702</v>
      </c>
      <c r="U176" s="122">
        <v>275.37290489809402</v>
      </c>
    </row>
    <row r="177" spans="1:21" ht="12.75" x14ac:dyDescent="0.2">
      <c r="A177" s="122" t="s">
        <v>526</v>
      </c>
      <c r="B177" s="122">
        <v>9687</v>
      </c>
      <c r="C177" s="122"/>
      <c r="D177" s="122">
        <v>478.269136757311</v>
      </c>
      <c r="E177" s="122">
        <v>8805.5402717145407</v>
      </c>
      <c r="F177" s="122"/>
      <c r="G177" s="122">
        <v>7.3779352927328397</v>
      </c>
      <c r="H177" s="122">
        <v>396.13416777224398</v>
      </c>
      <c r="I177" s="122"/>
      <c r="J177" s="122">
        <v>9169</v>
      </c>
      <c r="K177" s="122">
        <v>86</v>
      </c>
      <c r="L177" s="122">
        <v>847</v>
      </c>
      <c r="M177" s="122">
        <v>50991.275754974202</v>
      </c>
      <c r="N177" s="122">
        <v>95322.312575384494</v>
      </c>
      <c r="O177" s="122"/>
      <c r="P177" s="122">
        <v>209</v>
      </c>
      <c r="Q177" s="122">
        <v>8039.8143089790901</v>
      </c>
      <c r="R177" s="122">
        <v>175.88318266741899</v>
      </c>
      <c r="S177" s="122"/>
      <c r="T177" s="122">
        <v>671.50707267033795</v>
      </c>
      <c r="U177" s="122">
        <v>275.37290489809402</v>
      </c>
    </row>
    <row r="178" spans="1:21" ht="12.75" x14ac:dyDescent="0.2">
      <c r="A178" s="122" t="s">
        <v>527</v>
      </c>
      <c r="B178" s="122">
        <v>10162</v>
      </c>
      <c r="C178" s="122"/>
      <c r="D178" s="122">
        <v>579.61665728339199</v>
      </c>
      <c r="E178" s="122">
        <v>9181.9532838415398</v>
      </c>
      <c r="F178" s="122"/>
      <c r="G178" s="122">
        <v>-104.978401892493</v>
      </c>
      <c r="H178" s="122">
        <v>505.31419250577102</v>
      </c>
      <c r="I178" s="122"/>
      <c r="J178" s="122">
        <v>10205</v>
      </c>
      <c r="K178" s="122">
        <v>116</v>
      </c>
      <c r="L178" s="122">
        <v>983</v>
      </c>
      <c r="M178" s="122">
        <v>50991.275754974202</v>
      </c>
      <c r="N178" s="122">
        <v>95322.312575384494</v>
      </c>
      <c r="O178" s="122"/>
      <c r="P178" s="122">
        <v>90</v>
      </c>
      <c r="Q178" s="122">
        <v>8039.8143089790901</v>
      </c>
      <c r="R178" s="122">
        <v>175.88318266741899</v>
      </c>
      <c r="S178" s="122"/>
      <c r="T178" s="122">
        <v>780.68709740386498</v>
      </c>
      <c r="U178" s="122">
        <v>275.37290489809402</v>
      </c>
    </row>
    <row r="179" spans="1:21" ht="12.75" x14ac:dyDescent="0.2">
      <c r="A179" s="122" t="s">
        <v>528</v>
      </c>
      <c r="B179" s="122">
        <v>11237</v>
      </c>
      <c r="C179" s="122"/>
      <c r="D179" s="122">
        <v>710.04586700169398</v>
      </c>
      <c r="E179" s="122">
        <v>10730.156120342501</v>
      </c>
      <c r="F179" s="122"/>
      <c r="G179" s="122">
        <v>-20.5195465103236</v>
      </c>
      <c r="H179" s="122">
        <v>-182.859216817407</v>
      </c>
      <c r="I179" s="122"/>
      <c r="J179" s="122">
        <v>63340</v>
      </c>
      <c r="K179" s="122">
        <v>882</v>
      </c>
      <c r="L179" s="122">
        <v>7130</v>
      </c>
      <c r="M179" s="122">
        <v>50991.275754974202</v>
      </c>
      <c r="N179" s="122">
        <v>95322.312575384494</v>
      </c>
      <c r="O179" s="122"/>
      <c r="P179" s="122">
        <v>1224</v>
      </c>
      <c r="Q179" s="122">
        <v>8039.8143089790901</v>
      </c>
      <c r="R179" s="122">
        <v>175.88318266741899</v>
      </c>
      <c r="S179" s="122"/>
      <c r="T179" s="122">
        <v>92.513688080687601</v>
      </c>
      <c r="U179" s="122">
        <v>275.37290489809402</v>
      </c>
    </row>
    <row r="180" spans="1:21" ht="12.75" x14ac:dyDescent="0.2">
      <c r="A180" s="122" t="s">
        <v>529</v>
      </c>
      <c r="B180" s="122">
        <v>9340</v>
      </c>
      <c r="C180" s="122"/>
      <c r="D180" s="122">
        <v>485.79296688616398</v>
      </c>
      <c r="E180" s="122">
        <v>8611.3961260640408</v>
      </c>
      <c r="F180" s="122"/>
      <c r="G180" s="122">
        <v>-122.320129309797</v>
      </c>
      <c r="H180" s="122">
        <v>365.38454218839701</v>
      </c>
      <c r="I180" s="122"/>
      <c r="J180" s="122">
        <v>15010</v>
      </c>
      <c r="K180" s="122">
        <v>143</v>
      </c>
      <c r="L180" s="122">
        <v>1356</v>
      </c>
      <c r="M180" s="122">
        <v>50991.275754974202</v>
      </c>
      <c r="N180" s="122">
        <v>95322.312575384494</v>
      </c>
      <c r="O180" s="122"/>
      <c r="P180" s="122">
        <v>100</v>
      </c>
      <c r="Q180" s="122">
        <v>8039.8143089790901</v>
      </c>
      <c r="R180" s="122">
        <v>175.88318266741899</v>
      </c>
      <c r="S180" s="122"/>
      <c r="T180" s="122">
        <v>640.75744708649097</v>
      </c>
      <c r="U180" s="122">
        <v>275.37290489809402</v>
      </c>
    </row>
    <row r="181" spans="1:21" ht="12.75" x14ac:dyDescent="0.2">
      <c r="A181" s="122" t="s">
        <v>530</v>
      </c>
      <c r="B181" s="122">
        <v>11744</v>
      </c>
      <c r="C181" s="122"/>
      <c r="D181" s="122">
        <v>763.96589145295002</v>
      </c>
      <c r="E181" s="122">
        <v>11169.9591743284</v>
      </c>
      <c r="F181" s="122"/>
      <c r="G181" s="122">
        <v>-18.248291410425502</v>
      </c>
      <c r="H181" s="122">
        <v>-171.828026764187</v>
      </c>
      <c r="I181" s="122"/>
      <c r="J181" s="122">
        <v>36977</v>
      </c>
      <c r="K181" s="122">
        <v>554</v>
      </c>
      <c r="L181" s="122">
        <v>4333</v>
      </c>
      <c r="M181" s="122">
        <v>50991.275754974202</v>
      </c>
      <c r="N181" s="122">
        <v>95322.312575384494</v>
      </c>
      <c r="O181" s="122"/>
      <c r="P181" s="122">
        <v>725</v>
      </c>
      <c r="Q181" s="122">
        <v>8039.8143089790901</v>
      </c>
      <c r="R181" s="122">
        <v>175.88318266741899</v>
      </c>
      <c r="S181" s="122"/>
      <c r="T181" s="122">
        <v>103.54487813390701</v>
      </c>
      <c r="U181" s="122">
        <v>275.37290489809402</v>
      </c>
    </row>
    <row r="182" spans="1:21" ht="12.75" x14ac:dyDescent="0.2">
      <c r="A182" s="122" t="s">
        <v>531</v>
      </c>
      <c r="B182" s="122">
        <v>10320</v>
      </c>
      <c r="C182" s="122"/>
      <c r="D182" s="122">
        <v>550.49103214712204</v>
      </c>
      <c r="E182" s="122">
        <v>9664.1775936884405</v>
      </c>
      <c r="F182" s="122"/>
      <c r="G182" s="122">
        <v>14.896441788073499</v>
      </c>
      <c r="H182" s="122">
        <v>90.824494180745901</v>
      </c>
      <c r="I182" s="122"/>
      <c r="J182" s="122">
        <v>18711</v>
      </c>
      <c r="K182" s="122">
        <v>202</v>
      </c>
      <c r="L182" s="122">
        <v>1897</v>
      </c>
      <c r="M182" s="122">
        <v>50991.275754974202</v>
      </c>
      <c r="N182" s="122">
        <v>95322.312575384494</v>
      </c>
      <c r="O182" s="122"/>
      <c r="P182" s="122">
        <v>444</v>
      </c>
      <c r="Q182" s="122">
        <v>8039.8143089790901</v>
      </c>
      <c r="R182" s="122">
        <v>175.88318266741899</v>
      </c>
      <c r="S182" s="122"/>
      <c r="T182" s="122">
        <v>366.19739907884002</v>
      </c>
      <c r="U182" s="122">
        <v>275.37290489809402</v>
      </c>
    </row>
    <row r="183" spans="1:21" ht="12.75" x14ac:dyDescent="0.2">
      <c r="A183" s="122" t="s">
        <v>532</v>
      </c>
      <c r="B183" s="122">
        <v>9492</v>
      </c>
      <c r="C183" s="122"/>
      <c r="D183" s="122">
        <v>599.841354227127</v>
      </c>
      <c r="E183" s="122">
        <v>8979.5736521858707</v>
      </c>
      <c r="F183" s="122"/>
      <c r="G183" s="122">
        <v>-38.220784733821098</v>
      </c>
      <c r="H183" s="122">
        <v>-48.7025769520721</v>
      </c>
      <c r="I183" s="122"/>
      <c r="J183" s="122">
        <v>53555</v>
      </c>
      <c r="K183" s="122">
        <v>630</v>
      </c>
      <c r="L183" s="122">
        <v>5045</v>
      </c>
      <c r="M183" s="122">
        <v>50991.275754974202</v>
      </c>
      <c r="N183" s="122">
        <v>95322.312575384494</v>
      </c>
      <c r="O183" s="122"/>
      <c r="P183" s="122">
        <v>917</v>
      </c>
      <c r="Q183" s="122">
        <v>8039.8143089790901</v>
      </c>
      <c r="R183" s="122">
        <v>175.88318266741899</v>
      </c>
      <c r="S183" s="122"/>
      <c r="T183" s="122">
        <v>226.67032794602201</v>
      </c>
      <c r="U183" s="122">
        <v>275.37290489809402</v>
      </c>
    </row>
    <row r="184" spans="1:21" ht="12.75" x14ac:dyDescent="0.2">
      <c r="A184" s="122" t="s">
        <v>533</v>
      </c>
      <c r="B184" s="122">
        <v>7569</v>
      </c>
      <c r="C184" s="122"/>
      <c r="D184" s="122">
        <v>424.64420182356997</v>
      </c>
      <c r="E184" s="122">
        <v>7144.4105028186204</v>
      </c>
      <c r="F184" s="122"/>
      <c r="G184" s="122">
        <v>-116.963823974034</v>
      </c>
      <c r="H184" s="122">
        <v>116.852951115953</v>
      </c>
      <c r="I184" s="122"/>
      <c r="J184" s="122">
        <v>9006</v>
      </c>
      <c r="K184" s="122">
        <v>75</v>
      </c>
      <c r="L184" s="122">
        <v>675</v>
      </c>
      <c r="M184" s="122">
        <v>50991.275754974202</v>
      </c>
      <c r="N184" s="122">
        <v>95322.312575384494</v>
      </c>
      <c r="O184" s="122"/>
      <c r="P184" s="122">
        <v>66</v>
      </c>
      <c r="Q184" s="122">
        <v>8039.8143089790901</v>
      </c>
      <c r="R184" s="122">
        <v>175.88318266741899</v>
      </c>
      <c r="S184" s="122"/>
      <c r="T184" s="122">
        <v>392.225856014047</v>
      </c>
      <c r="U184" s="122">
        <v>275.37290489809402</v>
      </c>
    </row>
    <row r="185" spans="1:21" ht="12.75" x14ac:dyDescent="0.2">
      <c r="A185" s="122" t="s">
        <v>534</v>
      </c>
      <c r="B185" s="122">
        <v>12059</v>
      </c>
      <c r="C185" s="122"/>
      <c r="D185" s="122">
        <v>687.66656969229803</v>
      </c>
      <c r="E185" s="122">
        <v>11364.0878368255</v>
      </c>
      <c r="F185" s="122"/>
      <c r="G185" s="122">
        <v>-95.510254613879994</v>
      </c>
      <c r="H185" s="122">
        <v>102.769612718551</v>
      </c>
      <c r="I185" s="122"/>
      <c r="J185" s="122">
        <v>25508</v>
      </c>
      <c r="K185" s="122">
        <v>344</v>
      </c>
      <c r="L185" s="122">
        <v>3041</v>
      </c>
      <c r="M185" s="122">
        <v>50991.275754974202</v>
      </c>
      <c r="N185" s="122">
        <v>95322.312575384494</v>
      </c>
      <c r="O185" s="122"/>
      <c r="P185" s="122">
        <v>255</v>
      </c>
      <c r="Q185" s="122">
        <v>8039.8143089790901</v>
      </c>
      <c r="R185" s="122">
        <v>175.88318266741899</v>
      </c>
      <c r="S185" s="122"/>
      <c r="T185" s="122">
        <v>378.14251761664502</v>
      </c>
      <c r="U185" s="122">
        <v>275.37290489809402</v>
      </c>
    </row>
    <row r="186" spans="1:21" ht="12.75" x14ac:dyDescent="0.2">
      <c r="A186" s="122" t="s">
        <v>535</v>
      </c>
      <c r="B186" s="122">
        <v>10022</v>
      </c>
      <c r="C186" s="122"/>
      <c r="D186" s="122">
        <v>563.30800974065198</v>
      </c>
      <c r="E186" s="122">
        <v>8921.1717775157504</v>
      </c>
      <c r="F186" s="122"/>
      <c r="G186" s="122">
        <v>-22.642595636153999</v>
      </c>
      <c r="H186" s="122">
        <v>560.62375891713305</v>
      </c>
      <c r="I186" s="122"/>
      <c r="J186" s="122">
        <v>12854</v>
      </c>
      <c r="K186" s="122">
        <v>142</v>
      </c>
      <c r="L186" s="122">
        <v>1203</v>
      </c>
      <c r="M186" s="122">
        <v>50991.275754974202</v>
      </c>
      <c r="N186" s="122">
        <v>95322.312575384494</v>
      </c>
      <c r="O186" s="122"/>
      <c r="P186" s="122">
        <v>245</v>
      </c>
      <c r="Q186" s="122">
        <v>8039.8143089790901</v>
      </c>
      <c r="R186" s="122">
        <v>175.88318266741899</v>
      </c>
      <c r="S186" s="122"/>
      <c r="T186" s="122">
        <v>835.99666381522695</v>
      </c>
      <c r="U186" s="122">
        <v>275.37290489809402</v>
      </c>
    </row>
    <row r="187" spans="1:21" ht="12.75" x14ac:dyDescent="0.2">
      <c r="A187" s="122" t="s">
        <v>536</v>
      </c>
      <c r="B187" s="122">
        <v>10668</v>
      </c>
      <c r="C187" s="122"/>
      <c r="D187" s="122">
        <v>630.96000839012504</v>
      </c>
      <c r="E187" s="122">
        <v>9399.7635473156606</v>
      </c>
      <c r="F187" s="122"/>
      <c r="G187" s="122">
        <v>-42.728062758570303</v>
      </c>
      <c r="H187" s="122">
        <v>679.96360272993002</v>
      </c>
      <c r="I187" s="122"/>
      <c r="J187" s="122">
        <v>10506</v>
      </c>
      <c r="K187" s="122">
        <v>130</v>
      </c>
      <c r="L187" s="122">
        <v>1036</v>
      </c>
      <c r="M187" s="122">
        <v>50991.275754974202</v>
      </c>
      <c r="N187" s="122">
        <v>95322.312575384494</v>
      </c>
      <c r="O187" s="122"/>
      <c r="P187" s="122">
        <v>174</v>
      </c>
      <c r="Q187" s="122">
        <v>8039.8143089790901</v>
      </c>
      <c r="R187" s="122">
        <v>175.88318266741899</v>
      </c>
      <c r="S187" s="122"/>
      <c r="T187" s="122">
        <v>955.33650762802404</v>
      </c>
      <c r="U187" s="122">
        <v>275.37290489809402</v>
      </c>
    </row>
    <row r="188" spans="1:21" ht="12.75" x14ac:dyDescent="0.2">
      <c r="A188" s="122" t="s">
        <v>537</v>
      </c>
      <c r="B188" s="122">
        <v>9190</v>
      </c>
      <c r="C188" s="122"/>
      <c r="D188" s="122">
        <v>564.97760370826495</v>
      </c>
      <c r="E188" s="122">
        <v>8104.8839034389503</v>
      </c>
      <c r="F188" s="122"/>
      <c r="G188" s="122">
        <v>-94.549051560926102</v>
      </c>
      <c r="H188" s="122">
        <v>614.36626102045705</v>
      </c>
      <c r="I188" s="122"/>
      <c r="J188" s="122">
        <v>12455</v>
      </c>
      <c r="K188" s="122">
        <v>138</v>
      </c>
      <c r="L188" s="122">
        <v>1059</v>
      </c>
      <c r="M188" s="122">
        <v>50991.275754974202</v>
      </c>
      <c r="N188" s="122">
        <v>95322.312575384494</v>
      </c>
      <c r="O188" s="122"/>
      <c r="P188" s="122">
        <v>126</v>
      </c>
      <c r="Q188" s="122">
        <v>8039.8143089790901</v>
      </c>
      <c r="R188" s="122">
        <v>175.88318266741899</v>
      </c>
      <c r="S188" s="122"/>
      <c r="T188" s="122">
        <v>889.73916591855095</v>
      </c>
      <c r="U188" s="122">
        <v>275.37290489809402</v>
      </c>
    </row>
    <row r="189" spans="1:21" ht="12.75" x14ac:dyDescent="0.2">
      <c r="A189" s="122" t="s">
        <v>538</v>
      </c>
      <c r="B189" s="122">
        <v>10335</v>
      </c>
      <c r="C189" s="122"/>
      <c r="D189" s="122">
        <v>524.773602942813</v>
      </c>
      <c r="E189" s="122">
        <v>9679.81589449487</v>
      </c>
      <c r="F189" s="122"/>
      <c r="G189" s="122">
        <v>14.4949339386435</v>
      </c>
      <c r="H189" s="122">
        <v>115.71615362607901</v>
      </c>
      <c r="I189" s="122"/>
      <c r="J189" s="122">
        <v>10980</v>
      </c>
      <c r="K189" s="122">
        <v>113</v>
      </c>
      <c r="L189" s="122">
        <v>1115</v>
      </c>
      <c r="M189" s="122">
        <v>50991.275754974202</v>
      </c>
      <c r="N189" s="122">
        <v>95322.312575384494</v>
      </c>
      <c r="O189" s="122"/>
      <c r="P189" s="122">
        <v>260</v>
      </c>
      <c r="Q189" s="122">
        <v>8039.8143089790901</v>
      </c>
      <c r="R189" s="122">
        <v>175.88318266741899</v>
      </c>
      <c r="S189" s="122"/>
      <c r="T189" s="122">
        <v>391.08905852417303</v>
      </c>
      <c r="U189" s="122">
        <v>275.37290489809402</v>
      </c>
    </row>
    <row r="190" spans="1:21" ht="12.75" x14ac:dyDescent="0.2">
      <c r="A190" s="122" t="s">
        <v>539</v>
      </c>
      <c r="B190" s="122">
        <v>9455</v>
      </c>
      <c r="C190" s="122"/>
      <c r="D190" s="122">
        <v>511.16047208791002</v>
      </c>
      <c r="E190" s="122">
        <v>8900.9626471449901</v>
      </c>
      <c r="F190" s="122"/>
      <c r="G190" s="122">
        <v>-74.980942938341798</v>
      </c>
      <c r="H190" s="122">
        <v>117.729058369797</v>
      </c>
      <c r="I190" s="122"/>
      <c r="J190" s="122">
        <v>12669</v>
      </c>
      <c r="K190" s="122">
        <v>127</v>
      </c>
      <c r="L190" s="122">
        <v>1183</v>
      </c>
      <c r="M190" s="122">
        <v>50991.275754974202</v>
      </c>
      <c r="N190" s="122">
        <v>95322.312575384494</v>
      </c>
      <c r="O190" s="122"/>
      <c r="P190" s="122">
        <v>159</v>
      </c>
      <c r="Q190" s="122">
        <v>8039.8143089790901</v>
      </c>
      <c r="R190" s="122">
        <v>175.88318266741899</v>
      </c>
      <c r="S190" s="122"/>
      <c r="T190" s="122">
        <v>393.10196326789099</v>
      </c>
      <c r="U190" s="122">
        <v>275.37290489809402</v>
      </c>
    </row>
    <row r="191" spans="1:21" ht="12.75" x14ac:dyDescent="0.2">
      <c r="A191" s="122" t="s">
        <v>540</v>
      </c>
      <c r="B191" s="122">
        <v>9789</v>
      </c>
      <c r="C191" s="122"/>
      <c r="D191" s="122">
        <v>552.69681849988399</v>
      </c>
      <c r="E191" s="122">
        <v>9074.7588465498193</v>
      </c>
      <c r="F191" s="122"/>
      <c r="G191" s="122">
        <v>-109.73779560040199</v>
      </c>
      <c r="H191" s="122">
        <v>270.94585721673798</v>
      </c>
      <c r="I191" s="122"/>
      <c r="J191" s="122">
        <v>15315</v>
      </c>
      <c r="K191" s="122">
        <v>166</v>
      </c>
      <c r="L191" s="122">
        <v>1458</v>
      </c>
      <c r="M191" s="122">
        <v>50991.275754974202</v>
      </c>
      <c r="N191" s="122">
        <v>95322.312575384494</v>
      </c>
      <c r="O191" s="122"/>
      <c r="P191" s="122">
        <v>126</v>
      </c>
      <c r="Q191" s="122">
        <v>8039.8143089790901</v>
      </c>
      <c r="R191" s="122">
        <v>175.88318266741899</v>
      </c>
      <c r="S191" s="122"/>
      <c r="T191" s="122">
        <v>546.318762114832</v>
      </c>
      <c r="U191" s="122">
        <v>275.37290489809402</v>
      </c>
    </row>
    <row r="192" spans="1:21" ht="12.75" x14ac:dyDescent="0.2">
      <c r="A192" s="122" t="s">
        <v>541</v>
      </c>
      <c r="B192" s="122">
        <v>10566</v>
      </c>
      <c r="C192" s="122"/>
      <c r="D192" s="122">
        <v>601.23976060172697</v>
      </c>
      <c r="E192" s="122">
        <v>9500.2356452616605</v>
      </c>
      <c r="F192" s="122"/>
      <c r="G192" s="122">
        <v>-38.184323257242397</v>
      </c>
      <c r="H192" s="122">
        <v>502.51566849719097</v>
      </c>
      <c r="I192" s="122"/>
      <c r="J192" s="122">
        <v>11619</v>
      </c>
      <c r="K192" s="122">
        <v>137</v>
      </c>
      <c r="L192" s="122">
        <v>1158</v>
      </c>
      <c r="M192" s="122">
        <v>50991.275754974202</v>
      </c>
      <c r="N192" s="122">
        <v>95322.312575384494</v>
      </c>
      <c r="O192" s="122"/>
      <c r="P192" s="122">
        <v>199</v>
      </c>
      <c r="Q192" s="122">
        <v>8039.8143089790901</v>
      </c>
      <c r="R192" s="122">
        <v>175.88318266741899</v>
      </c>
      <c r="S192" s="122"/>
      <c r="T192" s="122">
        <v>777.88857339528499</v>
      </c>
      <c r="U192" s="122">
        <v>275.37290489809402</v>
      </c>
    </row>
    <row r="193" spans="1:21" ht="12.75" x14ac:dyDescent="0.2">
      <c r="A193" s="122" t="s">
        <v>542</v>
      </c>
      <c r="B193" s="122">
        <v>10674</v>
      </c>
      <c r="C193" s="122"/>
      <c r="D193" s="122">
        <v>594.832720045065</v>
      </c>
      <c r="E193" s="122">
        <v>10129.6235969113</v>
      </c>
      <c r="F193" s="122"/>
      <c r="G193" s="122">
        <v>92.523705739260706</v>
      </c>
      <c r="H193" s="122">
        <v>-143.345332139178</v>
      </c>
      <c r="I193" s="122"/>
      <c r="J193" s="122">
        <v>57092</v>
      </c>
      <c r="K193" s="122">
        <v>666</v>
      </c>
      <c r="L193" s="122">
        <v>6067</v>
      </c>
      <c r="M193" s="122">
        <v>50991.275754974202</v>
      </c>
      <c r="N193" s="122">
        <v>95322.312575384494</v>
      </c>
      <c r="O193" s="122"/>
      <c r="P193" s="122">
        <v>1906</v>
      </c>
      <c r="Q193" s="122">
        <v>8039.8143089790901</v>
      </c>
      <c r="R193" s="122">
        <v>175.88318266741899</v>
      </c>
      <c r="S193" s="122"/>
      <c r="T193" s="122">
        <v>132.02757275891599</v>
      </c>
      <c r="U193" s="122">
        <v>275.37290489809402</v>
      </c>
    </row>
    <row r="194" spans="1:21" ht="12.75" x14ac:dyDescent="0.2">
      <c r="A194" s="122" t="s">
        <v>543</v>
      </c>
      <c r="B194" s="122">
        <v>9941</v>
      </c>
      <c r="C194" s="122"/>
      <c r="D194" s="122">
        <v>559.68041827261095</v>
      </c>
      <c r="E194" s="122">
        <v>8934.2229907629207</v>
      </c>
      <c r="F194" s="122"/>
      <c r="G194" s="122">
        <v>-55.627701235363098</v>
      </c>
      <c r="H194" s="122">
        <v>503.197705582727</v>
      </c>
      <c r="I194" s="122"/>
      <c r="J194" s="122">
        <v>9293</v>
      </c>
      <c r="K194" s="122">
        <v>102</v>
      </c>
      <c r="L194" s="122">
        <v>871</v>
      </c>
      <c r="M194" s="122">
        <v>50991.275754974202</v>
      </c>
      <c r="N194" s="122">
        <v>95322.312575384494</v>
      </c>
      <c r="O194" s="122"/>
      <c r="P194" s="122">
        <v>139</v>
      </c>
      <c r="Q194" s="122">
        <v>8039.8143089790901</v>
      </c>
      <c r="R194" s="122">
        <v>175.88318266741899</v>
      </c>
      <c r="S194" s="122"/>
      <c r="T194" s="122">
        <v>778.57061048082096</v>
      </c>
      <c r="U194" s="122">
        <v>275.37290489809402</v>
      </c>
    </row>
    <row r="195" spans="1:21" ht="12.75" x14ac:dyDescent="0.2">
      <c r="A195" s="122" t="s">
        <v>544</v>
      </c>
      <c r="B195" s="122">
        <v>10081</v>
      </c>
      <c r="C195" s="122"/>
      <c r="D195" s="122">
        <v>593.86295683626304</v>
      </c>
      <c r="E195" s="122">
        <v>9532.2312575384494</v>
      </c>
      <c r="F195" s="122"/>
      <c r="G195" s="122">
        <v>-0.93041282086377897</v>
      </c>
      <c r="H195" s="122">
        <v>-44.261914564618102</v>
      </c>
      <c r="I195" s="122"/>
      <c r="J195" s="122">
        <v>54180</v>
      </c>
      <c r="K195" s="122">
        <v>631</v>
      </c>
      <c r="L195" s="122">
        <v>5418</v>
      </c>
      <c r="M195" s="122">
        <v>50991.275754974202</v>
      </c>
      <c r="N195" s="122">
        <v>95322.312575384494</v>
      </c>
      <c r="O195" s="122"/>
      <c r="P195" s="122">
        <v>1179</v>
      </c>
      <c r="Q195" s="122">
        <v>8039.8143089790901</v>
      </c>
      <c r="R195" s="122">
        <v>175.88318266741899</v>
      </c>
      <c r="S195" s="122"/>
      <c r="T195" s="122">
        <v>231.110990333476</v>
      </c>
      <c r="U195" s="122">
        <v>275.37290489809402</v>
      </c>
    </row>
    <row r="196" spans="1:21" ht="12.75" x14ac:dyDescent="0.2">
      <c r="A196" s="122" t="s">
        <v>545</v>
      </c>
      <c r="B196" s="122">
        <v>10797</v>
      </c>
      <c r="C196" s="122"/>
      <c r="D196" s="122">
        <v>572.98445557645402</v>
      </c>
      <c r="E196" s="122">
        <v>9964.7399201985299</v>
      </c>
      <c r="F196" s="122"/>
      <c r="G196" s="122">
        <v>-56.795101475423998</v>
      </c>
      <c r="H196" s="122">
        <v>316.31671844827798</v>
      </c>
      <c r="I196" s="122"/>
      <c r="J196" s="122">
        <v>23494</v>
      </c>
      <c r="K196" s="122">
        <v>264</v>
      </c>
      <c r="L196" s="122">
        <v>2456</v>
      </c>
      <c r="M196" s="122">
        <v>50991.275754974202</v>
      </c>
      <c r="N196" s="122">
        <v>95322.312575384494</v>
      </c>
      <c r="O196" s="122"/>
      <c r="P196" s="122">
        <v>348</v>
      </c>
      <c r="Q196" s="122">
        <v>8039.8143089790901</v>
      </c>
      <c r="R196" s="122">
        <v>175.88318266741899</v>
      </c>
      <c r="S196" s="122"/>
      <c r="T196" s="122">
        <v>591.68962334637195</v>
      </c>
      <c r="U196" s="122">
        <v>275.37290489809402</v>
      </c>
    </row>
    <row r="197" spans="1:21" ht="12.75" x14ac:dyDescent="0.2">
      <c r="A197" s="122" t="s">
        <v>546</v>
      </c>
      <c r="B197" s="122">
        <v>10024</v>
      </c>
      <c r="C197" s="122"/>
      <c r="D197" s="122">
        <v>621.84482628017395</v>
      </c>
      <c r="E197" s="122">
        <v>9220.6170062385008</v>
      </c>
      <c r="F197" s="122"/>
      <c r="G197" s="122">
        <v>-106.583289185604</v>
      </c>
      <c r="H197" s="122">
        <v>288.005511182053</v>
      </c>
      <c r="I197" s="122"/>
      <c r="J197" s="122">
        <v>15662</v>
      </c>
      <c r="K197" s="122">
        <v>191</v>
      </c>
      <c r="L197" s="122">
        <v>1515</v>
      </c>
      <c r="M197" s="122">
        <v>50991.275754974202</v>
      </c>
      <c r="N197" s="122">
        <v>95322.312575384494</v>
      </c>
      <c r="O197" s="122"/>
      <c r="P197" s="122">
        <v>135</v>
      </c>
      <c r="Q197" s="122">
        <v>8039.8143089790901</v>
      </c>
      <c r="R197" s="122">
        <v>175.88318266741899</v>
      </c>
      <c r="S197" s="122"/>
      <c r="T197" s="122">
        <v>563.37841608014696</v>
      </c>
      <c r="U197" s="122">
        <v>275.37290489809402</v>
      </c>
    </row>
    <row r="198" spans="1:21" ht="12.75" x14ac:dyDescent="0.2">
      <c r="A198" s="122" t="s">
        <v>547</v>
      </c>
      <c r="B198" s="122">
        <v>11205</v>
      </c>
      <c r="C198" s="122"/>
      <c r="D198" s="122">
        <v>671.35848956392397</v>
      </c>
      <c r="E198" s="122">
        <v>10296.3465262798</v>
      </c>
      <c r="F198" s="122"/>
      <c r="G198" s="122">
        <v>-49.867284407558401</v>
      </c>
      <c r="H198" s="122">
        <v>287.05000018077902</v>
      </c>
      <c r="I198" s="122"/>
      <c r="J198" s="122">
        <v>11165</v>
      </c>
      <c r="K198" s="122">
        <v>147</v>
      </c>
      <c r="L198" s="122">
        <v>1206</v>
      </c>
      <c r="M198" s="122">
        <v>50991.275754974202</v>
      </c>
      <c r="N198" s="122">
        <v>95322.312575384494</v>
      </c>
      <c r="O198" s="122"/>
      <c r="P198" s="122">
        <v>175</v>
      </c>
      <c r="Q198" s="122">
        <v>8039.8143089790901</v>
      </c>
      <c r="R198" s="122">
        <v>175.88318266741899</v>
      </c>
      <c r="S198" s="122"/>
      <c r="T198" s="122">
        <v>562.42290507887299</v>
      </c>
      <c r="U198" s="122">
        <v>275.37290489809402</v>
      </c>
    </row>
    <row r="199" spans="1:21" ht="12.75" x14ac:dyDescent="0.2">
      <c r="A199" s="122" t="s">
        <v>548</v>
      </c>
      <c r="B199" s="122">
        <v>10647</v>
      </c>
      <c r="C199" s="122"/>
      <c r="D199" s="122">
        <v>617.77815132651597</v>
      </c>
      <c r="E199" s="122">
        <v>9996.4124987864398</v>
      </c>
      <c r="F199" s="122"/>
      <c r="G199" s="122">
        <v>3.6358726671238601</v>
      </c>
      <c r="H199" s="122">
        <v>29.176252976657899</v>
      </c>
      <c r="I199" s="122"/>
      <c r="J199" s="122">
        <v>38381</v>
      </c>
      <c r="K199" s="122">
        <v>465</v>
      </c>
      <c r="L199" s="122">
        <v>4025</v>
      </c>
      <c r="M199" s="122">
        <v>50991.275754974202</v>
      </c>
      <c r="N199" s="122">
        <v>95322.312575384494</v>
      </c>
      <c r="O199" s="122"/>
      <c r="P199" s="122">
        <v>857</v>
      </c>
      <c r="Q199" s="122">
        <v>8039.8143089790901</v>
      </c>
      <c r="R199" s="122">
        <v>175.88318266741899</v>
      </c>
      <c r="S199" s="122"/>
      <c r="T199" s="122">
        <v>304.54915787475198</v>
      </c>
      <c r="U199" s="122">
        <v>275.37290489809402</v>
      </c>
    </row>
    <row r="200" spans="1:21" ht="12.75" x14ac:dyDescent="0.2">
      <c r="A200" s="122" t="s">
        <v>549</v>
      </c>
      <c r="B200" s="122">
        <v>10471</v>
      </c>
      <c r="C200" s="122"/>
      <c r="D200" s="122">
        <v>562.47816283957002</v>
      </c>
      <c r="E200" s="122">
        <v>9697.8973670060204</v>
      </c>
      <c r="F200" s="122"/>
      <c r="G200" s="122">
        <v>14.249716632301</v>
      </c>
      <c r="H200" s="122">
        <v>196.26494293848299</v>
      </c>
      <c r="I200" s="122"/>
      <c r="J200" s="122">
        <v>12601</v>
      </c>
      <c r="K200" s="122">
        <v>139</v>
      </c>
      <c r="L200" s="122">
        <v>1282</v>
      </c>
      <c r="M200" s="122">
        <v>50991.275754974202</v>
      </c>
      <c r="N200" s="122">
        <v>95322.312575384494</v>
      </c>
      <c r="O200" s="122"/>
      <c r="P200" s="122">
        <v>298</v>
      </c>
      <c r="Q200" s="122">
        <v>8039.8143089790901</v>
      </c>
      <c r="R200" s="122">
        <v>175.88318266741899</v>
      </c>
      <c r="S200" s="122"/>
      <c r="T200" s="122">
        <v>471.63784783657701</v>
      </c>
      <c r="U200" s="122">
        <v>275.37290489809402</v>
      </c>
    </row>
    <row r="201" spans="1:21" ht="12.75" x14ac:dyDescent="0.2">
      <c r="A201" s="122" t="s">
        <v>550</v>
      </c>
      <c r="B201" s="122">
        <v>11630</v>
      </c>
      <c r="C201" s="122"/>
      <c r="D201" s="122">
        <v>578.98941087496405</v>
      </c>
      <c r="E201" s="122">
        <v>11041.5137338937</v>
      </c>
      <c r="F201" s="122"/>
      <c r="G201" s="122">
        <v>-129.604484941865</v>
      </c>
      <c r="H201" s="122">
        <v>139.37912894505601</v>
      </c>
      <c r="I201" s="122"/>
      <c r="J201" s="122">
        <v>12682</v>
      </c>
      <c r="K201" s="122">
        <v>144</v>
      </c>
      <c r="L201" s="122">
        <v>1469</v>
      </c>
      <c r="M201" s="122">
        <v>50991.275754974202</v>
      </c>
      <c r="N201" s="122">
        <v>95322.312575384494</v>
      </c>
      <c r="O201" s="122"/>
      <c r="P201" s="122">
        <v>73</v>
      </c>
      <c r="Q201" s="122">
        <v>8039.8143089790901</v>
      </c>
      <c r="R201" s="122">
        <v>175.88318266741899</v>
      </c>
      <c r="S201" s="122"/>
      <c r="T201" s="122">
        <v>414.75203384315</v>
      </c>
      <c r="U201" s="122">
        <v>275.37290489809402</v>
      </c>
    </row>
    <row r="202" spans="1:21" ht="14.25" customHeight="1" x14ac:dyDescent="0.2">
      <c r="A202" s="19" t="s">
        <v>551</v>
      </c>
      <c r="B202" s="19"/>
      <c r="C202" s="19"/>
      <c r="D202" s="122"/>
      <c r="E202" s="122"/>
      <c r="F202" s="19"/>
      <c r="G202" s="122"/>
      <c r="H202" s="122"/>
      <c r="I202" s="19"/>
      <c r="J202" s="122"/>
      <c r="K202" s="122"/>
      <c r="L202" s="122"/>
      <c r="M202" s="122"/>
      <c r="N202" s="122"/>
      <c r="O202" s="19"/>
      <c r="P202" s="122"/>
      <c r="Q202" s="122"/>
      <c r="R202" s="122"/>
      <c r="S202" s="19"/>
      <c r="T202" s="122"/>
      <c r="U202" s="122"/>
    </row>
    <row r="203" spans="1:21" ht="12.75" x14ac:dyDescent="0.2">
      <c r="A203" s="122" t="s">
        <v>552</v>
      </c>
      <c r="B203" s="122">
        <v>9350</v>
      </c>
      <c r="C203" s="122"/>
      <c r="D203" s="122">
        <v>505.15717631954698</v>
      </c>
      <c r="E203" s="122">
        <v>8624.4172749215904</v>
      </c>
      <c r="F203" s="122"/>
      <c r="G203" s="122">
        <v>-72.900382610451999</v>
      </c>
      <c r="H203" s="122">
        <v>293.64682690267199</v>
      </c>
      <c r="I203" s="122"/>
      <c r="J203" s="122">
        <v>25841</v>
      </c>
      <c r="K203" s="122">
        <v>256</v>
      </c>
      <c r="L203" s="122">
        <v>2338</v>
      </c>
      <c r="M203" s="122">
        <v>50991.275754974202</v>
      </c>
      <c r="N203" s="122">
        <v>95322.312575384494</v>
      </c>
      <c r="O203" s="122"/>
      <c r="P203" s="122">
        <v>331</v>
      </c>
      <c r="Q203" s="122">
        <v>8039.8143089790901</v>
      </c>
      <c r="R203" s="122">
        <v>175.88318266741899</v>
      </c>
      <c r="S203" s="122"/>
      <c r="T203" s="122">
        <v>569.01973180076595</v>
      </c>
      <c r="U203" s="122">
        <v>275.37290489809402</v>
      </c>
    </row>
    <row r="204" spans="1:21" ht="12.75" x14ac:dyDescent="0.2">
      <c r="A204" s="122" t="s">
        <v>553</v>
      </c>
      <c r="B204" s="122">
        <v>9233</v>
      </c>
      <c r="C204" s="122"/>
      <c r="D204" s="122">
        <v>551.58111339889797</v>
      </c>
      <c r="E204" s="122">
        <v>8215.3151226051505</v>
      </c>
      <c r="F204" s="122"/>
      <c r="G204" s="122">
        <v>-93.641695908902506</v>
      </c>
      <c r="H204" s="122">
        <v>559.34587789309205</v>
      </c>
      <c r="I204" s="122"/>
      <c r="J204" s="122">
        <v>8505</v>
      </c>
      <c r="K204" s="122">
        <v>92</v>
      </c>
      <c r="L204" s="122">
        <v>733</v>
      </c>
      <c r="M204" s="122">
        <v>50991.275754974202</v>
      </c>
      <c r="N204" s="122">
        <v>95322.312575384494</v>
      </c>
      <c r="O204" s="122"/>
      <c r="P204" s="122">
        <v>87</v>
      </c>
      <c r="Q204" s="122">
        <v>8039.8143089790901</v>
      </c>
      <c r="R204" s="122">
        <v>175.88318266741899</v>
      </c>
      <c r="S204" s="122"/>
      <c r="T204" s="122">
        <v>834.71878279118596</v>
      </c>
      <c r="U204" s="122">
        <v>275.37290489809402</v>
      </c>
    </row>
    <row r="205" spans="1:21" ht="12.75" x14ac:dyDescent="0.2">
      <c r="A205" s="122" t="s">
        <v>554</v>
      </c>
      <c r="B205" s="122">
        <v>9763</v>
      </c>
      <c r="C205" s="122"/>
      <c r="D205" s="122">
        <v>489.51624724775297</v>
      </c>
      <c r="E205" s="122">
        <v>8810.0245599084701</v>
      </c>
      <c r="F205" s="122"/>
      <c r="G205" s="122">
        <v>-4.8716030128988201</v>
      </c>
      <c r="H205" s="122">
        <v>468.357285201661</v>
      </c>
      <c r="I205" s="122"/>
      <c r="J205" s="122">
        <v>10625</v>
      </c>
      <c r="K205" s="122">
        <v>102</v>
      </c>
      <c r="L205" s="122">
        <v>982</v>
      </c>
      <c r="M205" s="122">
        <v>50991.275754974202</v>
      </c>
      <c r="N205" s="122">
        <v>95322.312575384494</v>
      </c>
      <c r="O205" s="122"/>
      <c r="P205" s="122">
        <v>226</v>
      </c>
      <c r="Q205" s="122">
        <v>8039.8143089790901</v>
      </c>
      <c r="R205" s="122">
        <v>175.88318266741899</v>
      </c>
      <c r="S205" s="122"/>
      <c r="T205" s="122">
        <v>743.73019009975496</v>
      </c>
      <c r="U205" s="122">
        <v>275.37290489809402</v>
      </c>
    </row>
    <row r="206" spans="1:21" ht="12.75" x14ac:dyDescent="0.2">
      <c r="A206" s="122" t="s">
        <v>555</v>
      </c>
      <c r="B206" s="122">
        <v>10713</v>
      </c>
      <c r="C206" s="122"/>
      <c r="D206" s="122">
        <v>645.28901561791804</v>
      </c>
      <c r="E206" s="122">
        <v>10144.592717179899</v>
      </c>
      <c r="F206" s="122"/>
      <c r="G206" s="122">
        <v>-95.3366644124213</v>
      </c>
      <c r="H206" s="122">
        <v>18.395711889906899</v>
      </c>
      <c r="I206" s="122"/>
      <c r="J206" s="122">
        <v>11379</v>
      </c>
      <c r="K206" s="122">
        <v>144</v>
      </c>
      <c r="L206" s="122">
        <v>1211</v>
      </c>
      <c r="M206" s="122">
        <v>50991.275754974202</v>
      </c>
      <c r="N206" s="122">
        <v>95322.312575384494</v>
      </c>
      <c r="O206" s="122"/>
      <c r="P206" s="122">
        <v>114</v>
      </c>
      <c r="Q206" s="122">
        <v>8039.8143089790901</v>
      </c>
      <c r="R206" s="122">
        <v>175.88318266741899</v>
      </c>
      <c r="S206" s="122"/>
      <c r="T206" s="122">
        <v>293.768616788001</v>
      </c>
      <c r="U206" s="122">
        <v>275.37290489809402</v>
      </c>
    </row>
    <row r="207" spans="1:21" ht="12.75" x14ac:dyDescent="0.2">
      <c r="A207" s="122" t="s">
        <v>556</v>
      </c>
      <c r="B207" s="122">
        <v>9031</v>
      </c>
      <c r="C207" s="122"/>
      <c r="D207" s="122">
        <v>592.85552582641901</v>
      </c>
      <c r="E207" s="122">
        <v>8290.7500484795</v>
      </c>
      <c r="F207" s="122"/>
      <c r="G207" s="122">
        <v>-113.865610021297</v>
      </c>
      <c r="H207" s="122">
        <v>261.23779297983202</v>
      </c>
      <c r="I207" s="122"/>
      <c r="J207" s="122">
        <v>8945</v>
      </c>
      <c r="K207" s="122">
        <v>104</v>
      </c>
      <c r="L207" s="122">
        <v>778</v>
      </c>
      <c r="M207" s="122">
        <v>50991.275754974202</v>
      </c>
      <c r="N207" s="122">
        <v>95322.312575384494</v>
      </c>
      <c r="O207" s="122"/>
      <c r="P207" s="122">
        <v>69</v>
      </c>
      <c r="Q207" s="122">
        <v>8039.8143089790901</v>
      </c>
      <c r="R207" s="122">
        <v>175.88318266741899</v>
      </c>
      <c r="S207" s="122"/>
      <c r="T207" s="122">
        <v>536.61069787792599</v>
      </c>
      <c r="U207" s="122">
        <v>275.37290489809402</v>
      </c>
    </row>
    <row r="208" spans="1:21" ht="12.75" x14ac:dyDescent="0.2">
      <c r="A208" s="122" t="s">
        <v>557</v>
      </c>
      <c r="B208" s="122">
        <v>8017</v>
      </c>
      <c r="C208" s="122"/>
      <c r="D208" s="122">
        <v>422.62728551991501</v>
      </c>
      <c r="E208" s="122">
        <v>7295.8975711030898</v>
      </c>
      <c r="F208" s="122"/>
      <c r="G208" s="122">
        <v>-94.968272081448504</v>
      </c>
      <c r="H208" s="122">
        <v>393.82058987873398</v>
      </c>
      <c r="I208" s="122"/>
      <c r="J208" s="122">
        <v>11824</v>
      </c>
      <c r="K208" s="122">
        <v>98</v>
      </c>
      <c r="L208" s="122">
        <v>905</v>
      </c>
      <c r="M208" s="122">
        <v>50991.275754974202</v>
      </c>
      <c r="N208" s="122">
        <v>95322.312575384494</v>
      </c>
      <c r="O208" s="122"/>
      <c r="P208" s="122">
        <v>119</v>
      </c>
      <c r="Q208" s="122">
        <v>8039.8143089790901</v>
      </c>
      <c r="R208" s="122">
        <v>175.88318266741899</v>
      </c>
      <c r="S208" s="122"/>
      <c r="T208" s="122">
        <v>669.19349477682795</v>
      </c>
      <c r="U208" s="122">
        <v>275.37290489809402</v>
      </c>
    </row>
    <row r="209" spans="1:21" ht="12.75" x14ac:dyDescent="0.2">
      <c r="A209" s="122" t="s">
        <v>558</v>
      </c>
      <c r="B209" s="122">
        <v>12108</v>
      </c>
      <c r="C209" s="122"/>
      <c r="D209" s="122">
        <v>767.18391537963896</v>
      </c>
      <c r="E209" s="122">
        <v>11590.7481244388</v>
      </c>
      <c r="F209" s="122"/>
      <c r="G209" s="122">
        <v>-130.52236263621401</v>
      </c>
      <c r="H209" s="122">
        <v>-119.01512157712</v>
      </c>
      <c r="I209" s="122"/>
      <c r="J209" s="122">
        <v>15420</v>
      </c>
      <c r="K209" s="122">
        <v>232</v>
      </c>
      <c r="L209" s="122">
        <v>1875</v>
      </c>
      <c r="M209" s="122">
        <v>50991.275754974202</v>
      </c>
      <c r="N209" s="122">
        <v>95322.312575384494</v>
      </c>
      <c r="O209" s="122"/>
      <c r="P209" s="122">
        <v>87</v>
      </c>
      <c r="Q209" s="122">
        <v>8039.8143089790901</v>
      </c>
      <c r="R209" s="122">
        <v>175.88318266741899</v>
      </c>
      <c r="S209" s="122"/>
      <c r="T209" s="122">
        <v>156.35778332097399</v>
      </c>
      <c r="U209" s="122">
        <v>275.37290489809402</v>
      </c>
    </row>
    <row r="210" spans="1:21" ht="12.75" x14ac:dyDescent="0.2">
      <c r="A210" s="122" t="s">
        <v>559</v>
      </c>
      <c r="B210" s="122">
        <v>8867</v>
      </c>
      <c r="C210" s="122"/>
      <c r="D210" s="122">
        <v>561.64966179774399</v>
      </c>
      <c r="E210" s="122">
        <v>8475.3493224906197</v>
      </c>
      <c r="F210" s="122"/>
      <c r="G210" s="122">
        <v>-63.094258751884901</v>
      </c>
      <c r="H210" s="122">
        <v>-106.760732975889</v>
      </c>
      <c r="I210" s="122"/>
      <c r="J210" s="122">
        <v>89245</v>
      </c>
      <c r="K210" s="122">
        <v>983</v>
      </c>
      <c r="L210" s="122">
        <v>7935</v>
      </c>
      <c r="M210" s="122">
        <v>50991.275754974202</v>
      </c>
      <c r="N210" s="122">
        <v>95322.312575384494</v>
      </c>
      <c r="O210" s="122"/>
      <c r="P210" s="122">
        <v>1252</v>
      </c>
      <c r="Q210" s="122">
        <v>8039.8143089790901</v>
      </c>
      <c r="R210" s="122">
        <v>175.88318266741899</v>
      </c>
      <c r="S210" s="122"/>
      <c r="T210" s="122">
        <v>168.61217192220499</v>
      </c>
      <c r="U210" s="122">
        <v>275.37290489809402</v>
      </c>
    </row>
    <row r="211" spans="1:21" ht="12.75" x14ac:dyDescent="0.2">
      <c r="A211" s="122" t="s">
        <v>560</v>
      </c>
      <c r="B211" s="122">
        <v>10693</v>
      </c>
      <c r="C211" s="122"/>
      <c r="D211" s="122">
        <v>617.84040272507298</v>
      </c>
      <c r="E211" s="122">
        <v>9885.9947968370197</v>
      </c>
      <c r="F211" s="122"/>
      <c r="G211" s="122">
        <v>-107.76070928172901</v>
      </c>
      <c r="H211" s="122">
        <v>296.64032374405002</v>
      </c>
      <c r="I211" s="122"/>
      <c r="J211" s="122">
        <v>11802</v>
      </c>
      <c r="K211" s="122">
        <v>143</v>
      </c>
      <c r="L211" s="122">
        <v>1224</v>
      </c>
      <c r="M211" s="122">
        <v>50991.275754974202</v>
      </c>
      <c r="N211" s="122">
        <v>95322.312575384494</v>
      </c>
      <c r="O211" s="122"/>
      <c r="P211" s="122">
        <v>100</v>
      </c>
      <c r="Q211" s="122">
        <v>8039.8143089790901</v>
      </c>
      <c r="R211" s="122">
        <v>175.88318266741899</v>
      </c>
      <c r="S211" s="122"/>
      <c r="T211" s="122">
        <v>572.01322864214399</v>
      </c>
      <c r="U211" s="122">
        <v>275.37290489809402</v>
      </c>
    </row>
    <row r="212" spans="1:21" ht="12.75" x14ac:dyDescent="0.2">
      <c r="A212" s="122" t="s">
        <v>561</v>
      </c>
      <c r="B212" s="122">
        <v>9018</v>
      </c>
      <c r="C212" s="122"/>
      <c r="D212" s="122">
        <v>529.45205975498595</v>
      </c>
      <c r="E212" s="122">
        <v>8463.9301030059105</v>
      </c>
      <c r="F212" s="122"/>
      <c r="G212" s="122">
        <v>-44.7020344863014</v>
      </c>
      <c r="H212" s="122">
        <v>69.664402617658894</v>
      </c>
      <c r="I212" s="122"/>
      <c r="J212" s="122">
        <v>24270</v>
      </c>
      <c r="K212" s="122">
        <v>252</v>
      </c>
      <c r="L212" s="122">
        <v>2155</v>
      </c>
      <c r="M212" s="122">
        <v>50991.275754974202</v>
      </c>
      <c r="N212" s="122">
        <v>95322.312575384494</v>
      </c>
      <c r="O212" s="122"/>
      <c r="P212" s="122">
        <v>396</v>
      </c>
      <c r="Q212" s="122">
        <v>8039.8143089790901</v>
      </c>
      <c r="R212" s="122">
        <v>175.88318266741899</v>
      </c>
      <c r="S212" s="122"/>
      <c r="T212" s="122">
        <v>345.03730751575301</v>
      </c>
      <c r="U212" s="122">
        <v>275.37290489809402</v>
      </c>
    </row>
    <row r="213" spans="1:21" ht="12.75" x14ac:dyDescent="0.2">
      <c r="A213" s="122" t="s">
        <v>562</v>
      </c>
      <c r="B213" s="122">
        <v>8661</v>
      </c>
      <c r="C213" s="122"/>
      <c r="D213" s="122">
        <v>598.58718467482697</v>
      </c>
      <c r="E213" s="122">
        <v>8093.1583977462597</v>
      </c>
      <c r="F213" s="122"/>
      <c r="G213" s="122">
        <v>-94.672937122175398</v>
      </c>
      <c r="H213" s="122">
        <v>64.320477648702905</v>
      </c>
      <c r="I213" s="122"/>
      <c r="J213" s="122">
        <v>3663</v>
      </c>
      <c r="K213" s="122">
        <v>43</v>
      </c>
      <c r="L213" s="122">
        <v>311</v>
      </c>
      <c r="M213" s="122">
        <v>50991.275754974202</v>
      </c>
      <c r="N213" s="122">
        <v>95322.312575384494</v>
      </c>
      <c r="O213" s="122"/>
      <c r="P213" s="122">
        <v>37</v>
      </c>
      <c r="Q213" s="122">
        <v>8039.8143089790901</v>
      </c>
      <c r="R213" s="122">
        <v>175.88318266741899</v>
      </c>
      <c r="S213" s="122"/>
      <c r="T213" s="122">
        <v>339.69338254679701</v>
      </c>
      <c r="U213" s="122">
        <v>275.37290489809402</v>
      </c>
    </row>
    <row r="214" spans="1:21" ht="12.75" x14ac:dyDescent="0.2">
      <c r="A214" s="122" t="s">
        <v>563</v>
      </c>
      <c r="B214" s="122">
        <v>10041</v>
      </c>
      <c r="C214" s="122"/>
      <c r="D214" s="122">
        <v>518.51247667508505</v>
      </c>
      <c r="E214" s="122">
        <v>9243.8056093688792</v>
      </c>
      <c r="F214" s="122"/>
      <c r="G214" s="122">
        <v>-16.3630574892622</v>
      </c>
      <c r="H214" s="122">
        <v>295.469634638922</v>
      </c>
      <c r="I214" s="122"/>
      <c r="J214" s="122">
        <v>4032</v>
      </c>
      <c r="K214" s="122">
        <v>41</v>
      </c>
      <c r="L214" s="122">
        <v>391</v>
      </c>
      <c r="M214" s="122">
        <v>50991.275754974202</v>
      </c>
      <c r="N214" s="122">
        <v>95322.312575384494</v>
      </c>
      <c r="O214" s="122"/>
      <c r="P214" s="122">
        <v>80</v>
      </c>
      <c r="Q214" s="122">
        <v>8039.8143089790901</v>
      </c>
      <c r="R214" s="122">
        <v>175.88318266741899</v>
      </c>
      <c r="S214" s="122"/>
      <c r="T214" s="122">
        <v>570.84253953701602</v>
      </c>
      <c r="U214" s="122">
        <v>275.37290489809402</v>
      </c>
    </row>
    <row r="215" spans="1:21" ht="12.75" x14ac:dyDescent="0.2">
      <c r="A215" s="122" t="s">
        <v>564</v>
      </c>
      <c r="B215" s="122">
        <v>9681</v>
      </c>
      <c r="C215" s="122"/>
      <c r="D215" s="122">
        <v>521.18581366758997</v>
      </c>
      <c r="E215" s="122">
        <v>8523.2927885773006</v>
      </c>
      <c r="F215" s="122"/>
      <c r="G215" s="122">
        <v>-111.36014233188099</v>
      </c>
      <c r="H215" s="122">
        <v>747.91184594491597</v>
      </c>
      <c r="I215" s="122"/>
      <c r="J215" s="122">
        <v>13208</v>
      </c>
      <c r="K215" s="122">
        <v>135</v>
      </c>
      <c r="L215" s="122">
        <v>1181</v>
      </c>
      <c r="M215" s="122">
        <v>50991.275754974202</v>
      </c>
      <c r="N215" s="122">
        <v>95322.312575384494</v>
      </c>
      <c r="O215" s="122"/>
      <c r="P215" s="122">
        <v>106</v>
      </c>
      <c r="Q215" s="122">
        <v>8039.8143089790901</v>
      </c>
      <c r="R215" s="122">
        <v>175.88318266741899</v>
      </c>
      <c r="S215" s="122"/>
      <c r="T215" s="122">
        <v>1023.28475084301</v>
      </c>
      <c r="U215" s="122">
        <v>275.37290489809402</v>
      </c>
    </row>
    <row r="216" spans="1:21" ht="12.75" x14ac:dyDescent="0.2">
      <c r="A216" s="122" t="s">
        <v>565</v>
      </c>
      <c r="B216" s="122">
        <v>9879</v>
      </c>
      <c r="C216" s="122"/>
      <c r="D216" s="122">
        <v>474.53809924256899</v>
      </c>
      <c r="E216" s="122">
        <v>8908.1635336621202</v>
      </c>
      <c r="F216" s="122"/>
      <c r="G216" s="122">
        <v>-64.960324831705705</v>
      </c>
      <c r="H216" s="122">
        <v>561.09011266375705</v>
      </c>
      <c r="I216" s="122"/>
      <c r="J216" s="122">
        <v>15366</v>
      </c>
      <c r="K216" s="122">
        <v>143</v>
      </c>
      <c r="L216" s="122">
        <v>1436</v>
      </c>
      <c r="M216" s="122">
        <v>50991.275754974202</v>
      </c>
      <c r="N216" s="122">
        <v>95322.312575384494</v>
      </c>
      <c r="O216" s="122"/>
      <c r="P216" s="122">
        <v>212</v>
      </c>
      <c r="Q216" s="122">
        <v>8039.8143089790901</v>
      </c>
      <c r="R216" s="122">
        <v>175.88318266741899</v>
      </c>
      <c r="S216" s="122"/>
      <c r="T216" s="122">
        <v>836.46301756185096</v>
      </c>
      <c r="U216" s="122">
        <v>275.37290489809402</v>
      </c>
    </row>
    <row r="217" spans="1:21" ht="12.75" x14ac:dyDescent="0.2">
      <c r="A217" s="122" t="s">
        <v>566</v>
      </c>
      <c r="B217" s="122">
        <v>8878</v>
      </c>
      <c r="C217" s="122"/>
      <c r="D217" s="122">
        <v>381.043118572016</v>
      </c>
      <c r="E217" s="122">
        <v>7635.3892692625304</v>
      </c>
      <c r="F217" s="122"/>
      <c r="G217" s="122">
        <v>-92.852354791312294</v>
      </c>
      <c r="H217" s="122">
        <v>954.16946798326603</v>
      </c>
      <c r="I217" s="122"/>
      <c r="J217" s="122">
        <v>11910</v>
      </c>
      <c r="K217" s="122">
        <v>89</v>
      </c>
      <c r="L217" s="122">
        <v>954</v>
      </c>
      <c r="M217" s="122">
        <v>50991.275754974202</v>
      </c>
      <c r="N217" s="122">
        <v>95322.312575384494</v>
      </c>
      <c r="O217" s="122"/>
      <c r="P217" s="122">
        <v>123</v>
      </c>
      <c r="Q217" s="122">
        <v>8039.8143089790901</v>
      </c>
      <c r="R217" s="122">
        <v>175.88318266741899</v>
      </c>
      <c r="S217" s="122"/>
      <c r="T217" s="122">
        <v>1229.5423728813601</v>
      </c>
      <c r="U217" s="122">
        <v>275.37290489809402</v>
      </c>
    </row>
    <row r="218" spans="1:21" ht="12.75" x14ac:dyDescent="0.2">
      <c r="A218" s="122" t="s">
        <v>567</v>
      </c>
      <c r="B218" s="122">
        <v>10872</v>
      </c>
      <c r="C218" s="122"/>
      <c r="D218" s="122">
        <v>573.51622340684401</v>
      </c>
      <c r="E218" s="122">
        <v>9552.5146556951295</v>
      </c>
      <c r="F218" s="122"/>
      <c r="G218" s="122">
        <v>-58.573094462637201</v>
      </c>
      <c r="H218" s="122">
        <v>804.20117477916597</v>
      </c>
      <c r="I218" s="122"/>
      <c r="J218" s="122">
        <v>9869</v>
      </c>
      <c r="K218" s="122">
        <v>111</v>
      </c>
      <c r="L218" s="122">
        <v>989</v>
      </c>
      <c r="M218" s="122">
        <v>50991.275754974202</v>
      </c>
      <c r="N218" s="122">
        <v>95322.312575384494</v>
      </c>
      <c r="O218" s="122"/>
      <c r="P218" s="122">
        <v>144</v>
      </c>
      <c r="Q218" s="122">
        <v>8039.8143089790901</v>
      </c>
      <c r="R218" s="122">
        <v>175.88318266741899</v>
      </c>
      <c r="S218" s="122"/>
      <c r="T218" s="122">
        <v>1079.57407967726</v>
      </c>
      <c r="U218" s="122">
        <v>275.37290489809402</v>
      </c>
    </row>
    <row r="219" spans="1:21" ht="14.25" customHeight="1" x14ac:dyDescent="0.2">
      <c r="A219" s="19" t="s">
        <v>568</v>
      </c>
      <c r="B219" s="19"/>
      <c r="C219" s="19"/>
      <c r="D219" s="122"/>
      <c r="E219" s="122"/>
      <c r="F219" s="19"/>
      <c r="G219" s="122"/>
      <c r="H219" s="122"/>
      <c r="I219" s="19"/>
      <c r="J219" s="122"/>
      <c r="K219" s="122"/>
      <c r="L219" s="122"/>
      <c r="M219" s="122"/>
      <c r="N219" s="122"/>
      <c r="O219" s="19"/>
      <c r="P219" s="122"/>
      <c r="Q219" s="122"/>
      <c r="R219" s="122"/>
      <c r="S219" s="19"/>
      <c r="T219" s="122"/>
      <c r="U219" s="122"/>
    </row>
    <row r="220" spans="1:21" ht="12.75" x14ac:dyDescent="0.2">
      <c r="A220" s="122" t="s">
        <v>569</v>
      </c>
      <c r="B220" s="122">
        <v>9779</v>
      </c>
      <c r="C220" s="122"/>
      <c r="D220" s="122">
        <v>548.73581657222803</v>
      </c>
      <c r="E220" s="122">
        <v>8796.2209344516705</v>
      </c>
      <c r="F220" s="122"/>
      <c r="G220" s="122">
        <v>-118.203589382662</v>
      </c>
      <c r="H220" s="122">
        <v>552.28916284754996</v>
      </c>
      <c r="I220" s="122"/>
      <c r="J220" s="122">
        <v>11151</v>
      </c>
      <c r="K220" s="122">
        <v>120</v>
      </c>
      <c r="L220" s="122">
        <v>1029</v>
      </c>
      <c r="M220" s="122">
        <v>50991.275754974202</v>
      </c>
      <c r="N220" s="122">
        <v>95322.312575384494</v>
      </c>
      <c r="O220" s="122"/>
      <c r="P220" s="122">
        <v>80</v>
      </c>
      <c r="Q220" s="122">
        <v>8039.8143089790901</v>
      </c>
      <c r="R220" s="122">
        <v>175.88318266741899</v>
      </c>
      <c r="S220" s="122"/>
      <c r="T220" s="122">
        <v>827.66206774564398</v>
      </c>
      <c r="U220" s="122">
        <v>275.37290489809402</v>
      </c>
    </row>
    <row r="221" spans="1:21" ht="12.75" x14ac:dyDescent="0.2">
      <c r="A221" s="122" t="s">
        <v>570</v>
      </c>
      <c r="B221" s="122">
        <v>9119</v>
      </c>
      <c r="C221" s="122"/>
      <c r="D221" s="122">
        <v>390.062153422731</v>
      </c>
      <c r="E221" s="122">
        <v>8590.2953803657801</v>
      </c>
      <c r="F221" s="122"/>
      <c r="G221" s="122">
        <v>-65.517922845951603</v>
      </c>
      <c r="H221" s="122">
        <v>204.65305040111301</v>
      </c>
      <c r="I221" s="122"/>
      <c r="J221" s="122">
        <v>9543</v>
      </c>
      <c r="K221" s="122">
        <v>73</v>
      </c>
      <c r="L221" s="122">
        <v>860</v>
      </c>
      <c r="M221" s="122">
        <v>50991.275754974202</v>
      </c>
      <c r="N221" s="122">
        <v>95322.312575384494</v>
      </c>
      <c r="O221" s="122"/>
      <c r="P221" s="122">
        <v>131</v>
      </c>
      <c r="Q221" s="122">
        <v>8039.8143089790901</v>
      </c>
      <c r="R221" s="122">
        <v>175.88318266741899</v>
      </c>
      <c r="S221" s="122"/>
      <c r="T221" s="122">
        <v>480.025955299207</v>
      </c>
      <c r="U221" s="122">
        <v>275.37290489809402</v>
      </c>
    </row>
    <row r="222" spans="1:21" ht="12.75" x14ac:dyDescent="0.2">
      <c r="A222" s="122" t="s">
        <v>571</v>
      </c>
      <c r="B222" s="122">
        <v>10169</v>
      </c>
      <c r="C222" s="122"/>
      <c r="D222" s="122">
        <v>585.23741597687899</v>
      </c>
      <c r="E222" s="122">
        <v>9428.3595003314003</v>
      </c>
      <c r="F222" s="122"/>
      <c r="G222" s="122">
        <v>-54.059959854208003</v>
      </c>
      <c r="H222" s="122">
        <v>209.07291065819101</v>
      </c>
      <c r="I222" s="122"/>
      <c r="J222" s="122">
        <v>15509</v>
      </c>
      <c r="K222" s="122">
        <v>178</v>
      </c>
      <c r="L222" s="122">
        <v>1534</v>
      </c>
      <c r="M222" s="122">
        <v>50991.275754974202</v>
      </c>
      <c r="N222" s="122">
        <v>95322.312575384494</v>
      </c>
      <c r="O222" s="122"/>
      <c r="P222" s="122">
        <v>235</v>
      </c>
      <c r="Q222" s="122">
        <v>8039.8143089790901</v>
      </c>
      <c r="R222" s="122">
        <v>175.88318266741899</v>
      </c>
      <c r="S222" s="122"/>
      <c r="T222" s="122">
        <v>484.44581555628503</v>
      </c>
      <c r="U222" s="122">
        <v>275.37290489809402</v>
      </c>
    </row>
    <row r="223" spans="1:21" ht="12.75" x14ac:dyDescent="0.2">
      <c r="A223" s="122" t="s">
        <v>572</v>
      </c>
      <c r="B223" s="122">
        <v>8244</v>
      </c>
      <c r="C223" s="122"/>
      <c r="D223" s="122">
        <v>500.34101636706799</v>
      </c>
      <c r="E223" s="122">
        <v>7618.1939231180404</v>
      </c>
      <c r="F223" s="122"/>
      <c r="G223" s="122">
        <v>-19.248575111938699</v>
      </c>
      <c r="H223" s="122">
        <v>144.24048661970201</v>
      </c>
      <c r="I223" s="122"/>
      <c r="J223" s="122">
        <v>7032</v>
      </c>
      <c r="K223" s="122">
        <v>69</v>
      </c>
      <c r="L223" s="122">
        <v>562</v>
      </c>
      <c r="M223" s="122">
        <v>50991.275754974202</v>
      </c>
      <c r="N223" s="122">
        <v>95322.312575384494</v>
      </c>
      <c r="O223" s="122"/>
      <c r="P223" s="122">
        <v>137</v>
      </c>
      <c r="Q223" s="122">
        <v>8039.8143089790901</v>
      </c>
      <c r="R223" s="122">
        <v>175.88318266741899</v>
      </c>
      <c r="S223" s="122"/>
      <c r="T223" s="122">
        <v>419.613391517796</v>
      </c>
      <c r="U223" s="122">
        <v>275.37290489809402</v>
      </c>
    </row>
    <row r="224" spans="1:21" ht="12.75" x14ac:dyDescent="0.2">
      <c r="A224" s="122" t="s">
        <v>573</v>
      </c>
      <c r="B224" s="122">
        <v>9785</v>
      </c>
      <c r="C224" s="122"/>
      <c r="D224" s="122">
        <v>547.24316020099195</v>
      </c>
      <c r="E224" s="122">
        <v>9373.9010946568997</v>
      </c>
      <c r="F224" s="122"/>
      <c r="G224" s="122">
        <v>-19.5099492364944</v>
      </c>
      <c r="H224" s="122">
        <v>-116.468728985243</v>
      </c>
      <c r="I224" s="122"/>
      <c r="J224" s="122">
        <v>30283</v>
      </c>
      <c r="K224" s="122">
        <v>325</v>
      </c>
      <c r="L224" s="122">
        <v>2978</v>
      </c>
      <c r="M224" s="122">
        <v>50991.275754974202</v>
      </c>
      <c r="N224" s="122">
        <v>95322.312575384494</v>
      </c>
      <c r="O224" s="122"/>
      <c r="P224" s="122">
        <v>589</v>
      </c>
      <c r="Q224" s="122">
        <v>8039.8143089790901</v>
      </c>
      <c r="R224" s="122">
        <v>175.88318266741899</v>
      </c>
      <c r="S224" s="122"/>
      <c r="T224" s="122">
        <v>158.904175912851</v>
      </c>
      <c r="U224" s="122">
        <v>275.37290489809402</v>
      </c>
    </row>
    <row r="225" spans="1:21" ht="12.75" x14ac:dyDescent="0.2">
      <c r="A225" s="122" t="s">
        <v>574</v>
      </c>
      <c r="B225" s="122">
        <v>11682</v>
      </c>
      <c r="C225" s="122"/>
      <c r="D225" s="122">
        <v>759.30092950821995</v>
      </c>
      <c r="E225" s="122">
        <v>10958.8666060005</v>
      </c>
      <c r="F225" s="122"/>
      <c r="G225" s="122">
        <v>-34.880483006303002</v>
      </c>
      <c r="H225" s="122">
        <v>-0.98822101563615705</v>
      </c>
      <c r="I225" s="122"/>
      <c r="J225" s="122">
        <v>21154</v>
      </c>
      <c r="K225" s="122">
        <v>315</v>
      </c>
      <c r="L225" s="122">
        <v>2432</v>
      </c>
      <c r="M225" s="122">
        <v>50991.275754974202</v>
      </c>
      <c r="N225" s="122">
        <v>95322.312575384494</v>
      </c>
      <c r="O225" s="122"/>
      <c r="P225" s="122">
        <v>371</v>
      </c>
      <c r="Q225" s="122">
        <v>8039.8143089790901</v>
      </c>
      <c r="R225" s="122">
        <v>175.88318266741899</v>
      </c>
      <c r="S225" s="122"/>
      <c r="T225" s="122">
        <v>274.38468388245798</v>
      </c>
      <c r="U225" s="122">
        <v>275.37290489809402</v>
      </c>
    </row>
    <row r="226" spans="1:21" ht="12.75" x14ac:dyDescent="0.2">
      <c r="A226" s="122" t="s">
        <v>575</v>
      </c>
      <c r="B226" s="122">
        <v>8824</v>
      </c>
      <c r="C226" s="122"/>
      <c r="D226" s="122">
        <v>567.97213093411904</v>
      </c>
      <c r="E226" s="122">
        <v>7954.7615869132696</v>
      </c>
      <c r="F226" s="122"/>
      <c r="G226" s="122">
        <v>-45.108268164930003</v>
      </c>
      <c r="H226" s="122">
        <v>346.17808023844202</v>
      </c>
      <c r="I226" s="122"/>
      <c r="J226" s="122">
        <v>5656</v>
      </c>
      <c r="K226" s="122">
        <v>63</v>
      </c>
      <c r="L226" s="122">
        <v>472</v>
      </c>
      <c r="M226" s="122">
        <v>50991.275754974202</v>
      </c>
      <c r="N226" s="122">
        <v>95322.312575384494</v>
      </c>
      <c r="O226" s="122"/>
      <c r="P226" s="122">
        <v>92</v>
      </c>
      <c r="Q226" s="122">
        <v>8039.8143089790901</v>
      </c>
      <c r="R226" s="122">
        <v>175.88318266741899</v>
      </c>
      <c r="S226" s="122"/>
      <c r="T226" s="122">
        <v>621.55098513653604</v>
      </c>
      <c r="U226" s="122">
        <v>275.37290489809402</v>
      </c>
    </row>
    <row r="227" spans="1:21" ht="12.75" x14ac:dyDescent="0.2">
      <c r="A227" s="122" t="s">
        <v>576</v>
      </c>
      <c r="B227" s="122">
        <v>11346</v>
      </c>
      <c r="C227" s="122"/>
      <c r="D227" s="122">
        <v>680.60966037071898</v>
      </c>
      <c r="E227" s="122">
        <v>10445.757958407699</v>
      </c>
      <c r="F227" s="122"/>
      <c r="G227" s="122">
        <v>-145.83582539947801</v>
      </c>
      <c r="H227" s="122">
        <v>365.023697657009</v>
      </c>
      <c r="I227" s="122"/>
      <c r="J227" s="122">
        <v>7492</v>
      </c>
      <c r="K227" s="122">
        <v>100</v>
      </c>
      <c r="L227" s="122">
        <v>821</v>
      </c>
      <c r="M227" s="122">
        <v>50991.275754974202</v>
      </c>
      <c r="N227" s="122">
        <v>95322.312575384494</v>
      </c>
      <c r="O227" s="122"/>
      <c r="P227" s="122">
        <v>28</v>
      </c>
      <c r="Q227" s="122">
        <v>8039.8143089790901</v>
      </c>
      <c r="R227" s="122">
        <v>175.88318266741899</v>
      </c>
      <c r="S227" s="122"/>
      <c r="T227" s="122">
        <v>640.39660255510296</v>
      </c>
      <c r="U227" s="122">
        <v>275.37290489809402</v>
      </c>
    </row>
    <row r="228" spans="1:21" ht="12.75" x14ac:dyDescent="0.2">
      <c r="A228" s="122" t="s">
        <v>577</v>
      </c>
      <c r="B228" s="122">
        <v>10111</v>
      </c>
      <c r="C228" s="122"/>
      <c r="D228" s="122">
        <v>588.64387595929895</v>
      </c>
      <c r="E228" s="122">
        <v>9353.4159525629802</v>
      </c>
      <c r="F228" s="122"/>
      <c r="G228" s="122">
        <v>-4.2497645612952502</v>
      </c>
      <c r="H228" s="122">
        <v>173.532909509826</v>
      </c>
      <c r="I228" s="122"/>
      <c r="J228" s="122">
        <v>23562</v>
      </c>
      <c r="K228" s="122">
        <v>272</v>
      </c>
      <c r="L228" s="122">
        <v>2312</v>
      </c>
      <c r="M228" s="122">
        <v>50991.275754974202</v>
      </c>
      <c r="N228" s="122">
        <v>95322.312575384494</v>
      </c>
      <c r="O228" s="122"/>
      <c r="P228" s="122">
        <v>503</v>
      </c>
      <c r="Q228" s="122">
        <v>8039.8143089790901</v>
      </c>
      <c r="R228" s="122">
        <v>175.88318266741899</v>
      </c>
      <c r="S228" s="122"/>
      <c r="T228" s="122">
        <v>448.90581440791999</v>
      </c>
      <c r="U228" s="122">
        <v>275.37290489809402</v>
      </c>
    </row>
    <row r="229" spans="1:21" ht="12.75" x14ac:dyDescent="0.2">
      <c r="A229" s="122" t="s">
        <v>578</v>
      </c>
      <c r="B229" s="122">
        <v>8653</v>
      </c>
      <c r="C229" s="122"/>
      <c r="D229" s="122">
        <v>362.15394712339702</v>
      </c>
      <c r="E229" s="122">
        <v>8046.6887238960899</v>
      </c>
      <c r="F229" s="122"/>
      <c r="G229" s="122">
        <v>-25.789246704335099</v>
      </c>
      <c r="H229" s="122">
        <v>269.66665988924501</v>
      </c>
      <c r="I229" s="122"/>
      <c r="J229" s="122">
        <v>4928</v>
      </c>
      <c r="K229" s="122">
        <v>35</v>
      </c>
      <c r="L229" s="122">
        <v>416</v>
      </c>
      <c r="M229" s="122">
        <v>50991.275754974202</v>
      </c>
      <c r="N229" s="122">
        <v>95322.312575384494</v>
      </c>
      <c r="O229" s="122"/>
      <c r="P229" s="122">
        <v>92</v>
      </c>
      <c r="Q229" s="122">
        <v>8039.8143089790901</v>
      </c>
      <c r="R229" s="122">
        <v>175.88318266741899</v>
      </c>
      <c r="S229" s="122"/>
      <c r="T229" s="122">
        <v>545.03956478733903</v>
      </c>
      <c r="U229" s="122">
        <v>275.37290489809402</v>
      </c>
    </row>
    <row r="230" spans="1:21" ht="12.75" x14ac:dyDescent="0.2">
      <c r="A230" s="122" t="s">
        <v>579</v>
      </c>
      <c r="B230" s="122">
        <v>10290</v>
      </c>
      <c r="C230" s="122"/>
      <c r="D230" s="122">
        <v>587.501844063215</v>
      </c>
      <c r="E230" s="122">
        <v>9475.9564205581191</v>
      </c>
      <c r="F230" s="122"/>
      <c r="G230" s="122">
        <v>-36.552940405545399</v>
      </c>
      <c r="H230" s="122">
        <v>263.16929755767302</v>
      </c>
      <c r="I230" s="122"/>
      <c r="J230" s="122">
        <v>10502</v>
      </c>
      <c r="K230" s="122">
        <v>121</v>
      </c>
      <c r="L230" s="122">
        <v>1044</v>
      </c>
      <c r="M230" s="122">
        <v>50991.275754974202</v>
      </c>
      <c r="N230" s="122">
        <v>95322.312575384494</v>
      </c>
      <c r="O230" s="122"/>
      <c r="P230" s="122">
        <v>182</v>
      </c>
      <c r="Q230" s="122">
        <v>8039.8143089790901</v>
      </c>
      <c r="R230" s="122">
        <v>175.88318266741899</v>
      </c>
      <c r="S230" s="122"/>
      <c r="T230" s="122">
        <v>538.54220245576698</v>
      </c>
      <c r="U230" s="122">
        <v>275.37290489809402</v>
      </c>
    </row>
    <row r="231" spans="1:21" ht="12.75" x14ac:dyDescent="0.2">
      <c r="A231" s="122" t="s">
        <v>568</v>
      </c>
      <c r="B231" s="122">
        <v>10166</v>
      </c>
      <c r="C231" s="122"/>
      <c r="D231" s="122">
        <v>643.22559360817002</v>
      </c>
      <c r="E231" s="122">
        <v>9573.8769280810902</v>
      </c>
      <c r="F231" s="122"/>
      <c r="G231" s="122">
        <v>53.212496913684397</v>
      </c>
      <c r="H231" s="122">
        <v>-104.786341609883</v>
      </c>
      <c r="I231" s="122"/>
      <c r="J231" s="122">
        <v>144200</v>
      </c>
      <c r="K231" s="122">
        <v>1819</v>
      </c>
      <c r="L231" s="122">
        <v>14483</v>
      </c>
      <c r="M231" s="122">
        <v>50991.275754974202</v>
      </c>
      <c r="N231" s="122">
        <v>95322.312575384494</v>
      </c>
      <c r="O231" s="122"/>
      <c r="P231" s="122">
        <v>4109</v>
      </c>
      <c r="Q231" s="122">
        <v>8039.8143089790901</v>
      </c>
      <c r="R231" s="122">
        <v>175.88318266741899</v>
      </c>
      <c r="S231" s="122"/>
      <c r="T231" s="122">
        <v>170.58656328821101</v>
      </c>
      <c r="U231" s="122">
        <v>275.37290489809402</v>
      </c>
    </row>
    <row r="232" spans="1:21" ht="14.25" customHeight="1" x14ac:dyDescent="0.2">
      <c r="A232" s="19" t="s">
        <v>580</v>
      </c>
      <c r="B232" s="19"/>
      <c r="C232" s="19"/>
      <c r="D232" s="122"/>
      <c r="E232" s="122"/>
      <c r="F232" s="19"/>
      <c r="G232" s="122"/>
      <c r="H232" s="122"/>
      <c r="I232" s="19"/>
      <c r="J232" s="122"/>
      <c r="K232" s="122"/>
      <c r="L232" s="122"/>
      <c r="M232" s="122"/>
      <c r="N232" s="122"/>
      <c r="O232" s="19"/>
      <c r="P232" s="122"/>
      <c r="Q232" s="122"/>
      <c r="R232" s="122"/>
      <c r="S232" s="19"/>
      <c r="T232" s="122"/>
      <c r="U232" s="122"/>
    </row>
    <row r="233" spans="1:21" ht="12.75" x14ac:dyDescent="0.2">
      <c r="A233" s="122" t="s">
        <v>581</v>
      </c>
      <c r="B233" s="122">
        <v>9718</v>
      </c>
      <c r="C233" s="122"/>
      <c r="D233" s="122">
        <v>448.90573258095401</v>
      </c>
      <c r="E233" s="122">
        <v>9258.4667864386993</v>
      </c>
      <c r="F233" s="122"/>
      <c r="G233" s="122">
        <v>-32.584428567416197</v>
      </c>
      <c r="H233" s="122">
        <v>43.389311309994902</v>
      </c>
      <c r="I233" s="122"/>
      <c r="J233" s="122">
        <v>13858</v>
      </c>
      <c r="K233" s="122">
        <v>122</v>
      </c>
      <c r="L233" s="122">
        <v>1346</v>
      </c>
      <c r="M233" s="122">
        <v>50991.275754974202</v>
      </c>
      <c r="N233" s="122">
        <v>95322.312575384494</v>
      </c>
      <c r="O233" s="122"/>
      <c r="P233" s="122">
        <v>247</v>
      </c>
      <c r="Q233" s="122">
        <v>8039.8143089790901</v>
      </c>
      <c r="R233" s="122">
        <v>175.88318266741899</v>
      </c>
      <c r="S233" s="122"/>
      <c r="T233" s="122">
        <v>318.762216208089</v>
      </c>
      <c r="U233" s="122">
        <v>275.37290489809402</v>
      </c>
    </row>
    <row r="234" spans="1:21" ht="12.75" x14ac:dyDescent="0.2">
      <c r="A234" s="122" t="s">
        <v>582</v>
      </c>
      <c r="B234" s="122">
        <v>10261</v>
      </c>
      <c r="C234" s="122"/>
      <c r="D234" s="122">
        <v>648.61701058186395</v>
      </c>
      <c r="E234" s="122">
        <v>9599.6729057552602</v>
      </c>
      <c r="F234" s="122"/>
      <c r="G234" s="122">
        <v>94.611849404962101</v>
      </c>
      <c r="H234" s="122">
        <v>-81.488179614397097</v>
      </c>
      <c r="I234" s="122"/>
      <c r="J234" s="122">
        <v>13286</v>
      </c>
      <c r="K234" s="122">
        <v>169</v>
      </c>
      <c r="L234" s="122">
        <v>1338</v>
      </c>
      <c r="M234" s="122">
        <v>50991.275754974202</v>
      </c>
      <c r="N234" s="122">
        <v>95322.312575384494</v>
      </c>
      <c r="O234" s="122"/>
      <c r="P234" s="122">
        <v>447</v>
      </c>
      <c r="Q234" s="122">
        <v>8039.8143089790901</v>
      </c>
      <c r="R234" s="122">
        <v>175.88318266741899</v>
      </c>
      <c r="S234" s="122"/>
      <c r="T234" s="122">
        <v>193.88472528369701</v>
      </c>
      <c r="U234" s="122">
        <v>275.37290489809402</v>
      </c>
    </row>
    <row r="235" spans="1:21" ht="12.75" x14ac:dyDescent="0.2">
      <c r="A235" s="122" t="s">
        <v>583</v>
      </c>
      <c r="B235" s="122">
        <v>9834</v>
      </c>
      <c r="C235" s="122"/>
      <c r="D235" s="122">
        <v>612.74271920326998</v>
      </c>
      <c r="E235" s="122">
        <v>9334.2143090756799</v>
      </c>
      <c r="F235" s="122"/>
      <c r="G235" s="122">
        <v>-5.7854814036233497</v>
      </c>
      <c r="H235" s="122">
        <v>-107.47279251626</v>
      </c>
      <c r="I235" s="122"/>
      <c r="J235" s="122">
        <v>15645</v>
      </c>
      <c r="K235" s="122">
        <v>188</v>
      </c>
      <c r="L235" s="122">
        <v>1532</v>
      </c>
      <c r="M235" s="122">
        <v>50991.275754974202</v>
      </c>
      <c r="N235" s="122">
        <v>95322.312575384494</v>
      </c>
      <c r="O235" s="122"/>
      <c r="P235" s="122">
        <v>331</v>
      </c>
      <c r="Q235" s="122">
        <v>8039.8143089790901</v>
      </c>
      <c r="R235" s="122">
        <v>175.88318266741899</v>
      </c>
      <c r="S235" s="122"/>
      <c r="T235" s="122">
        <v>167.90011238183399</v>
      </c>
      <c r="U235" s="122">
        <v>275.37290489809402</v>
      </c>
    </row>
    <row r="236" spans="1:21" ht="12.75" x14ac:dyDescent="0.2">
      <c r="A236" s="122" t="s">
        <v>584</v>
      </c>
      <c r="B236" s="122">
        <v>10519</v>
      </c>
      <c r="C236" s="122"/>
      <c r="D236" s="122">
        <v>586.73887959697095</v>
      </c>
      <c r="E236" s="122">
        <v>9962.9697429863609</v>
      </c>
      <c r="F236" s="122"/>
      <c r="G236" s="122">
        <v>-46.752759869480599</v>
      </c>
      <c r="H236" s="122">
        <v>16.010904860407901</v>
      </c>
      <c r="I236" s="122"/>
      <c r="J236" s="122">
        <v>8343</v>
      </c>
      <c r="K236" s="122">
        <v>96</v>
      </c>
      <c r="L236" s="122">
        <v>872</v>
      </c>
      <c r="M236" s="122">
        <v>50991.275754974202</v>
      </c>
      <c r="N236" s="122">
        <v>95322.312575384494</v>
      </c>
      <c r="O236" s="122"/>
      <c r="P236" s="122">
        <v>134</v>
      </c>
      <c r="Q236" s="122">
        <v>8039.8143089790901</v>
      </c>
      <c r="R236" s="122">
        <v>175.88318266741899</v>
      </c>
      <c r="S236" s="122"/>
      <c r="T236" s="122">
        <v>291.38380975850203</v>
      </c>
      <c r="U236" s="122">
        <v>275.37290489809402</v>
      </c>
    </row>
    <row r="237" spans="1:21" ht="12.75" x14ac:dyDescent="0.2">
      <c r="A237" s="122" t="s">
        <v>585</v>
      </c>
      <c r="B237" s="122">
        <v>10093</v>
      </c>
      <c r="C237" s="122"/>
      <c r="D237" s="122">
        <v>524.73707882608403</v>
      </c>
      <c r="E237" s="122">
        <v>9540.8097807971808</v>
      </c>
      <c r="F237" s="122"/>
      <c r="G237" s="122">
        <v>35.517029236715103</v>
      </c>
      <c r="H237" s="122">
        <v>-8.0908990221331596</v>
      </c>
      <c r="I237" s="122"/>
      <c r="J237" s="122">
        <v>25557</v>
      </c>
      <c r="K237" s="122">
        <v>263</v>
      </c>
      <c r="L237" s="122">
        <v>2558</v>
      </c>
      <c r="M237" s="122">
        <v>50991.275754974202</v>
      </c>
      <c r="N237" s="122">
        <v>95322.312575384494</v>
      </c>
      <c r="O237" s="122"/>
      <c r="P237" s="122">
        <v>672</v>
      </c>
      <c r="Q237" s="122">
        <v>8039.8143089790901</v>
      </c>
      <c r="R237" s="122">
        <v>175.88318266741899</v>
      </c>
      <c r="S237" s="122"/>
      <c r="T237" s="122">
        <v>267.28200587596098</v>
      </c>
      <c r="U237" s="122">
        <v>275.37290489809402</v>
      </c>
    </row>
    <row r="238" spans="1:21" ht="12.75" x14ac:dyDescent="0.2">
      <c r="A238" s="122" t="s">
        <v>586</v>
      </c>
      <c r="B238" s="122">
        <v>9137</v>
      </c>
      <c r="C238" s="122"/>
      <c r="D238" s="122">
        <v>659.02906800328606</v>
      </c>
      <c r="E238" s="122">
        <v>8541.7202376701607</v>
      </c>
      <c r="F238" s="122"/>
      <c r="G238" s="122">
        <v>-55.348313654635596</v>
      </c>
      <c r="H238" s="122">
        <v>-8.6994319487051293</v>
      </c>
      <c r="I238" s="122"/>
      <c r="J238" s="122">
        <v>5803</v>
      </c>
      <c r="K238" s="122">
        <v>75</v>
      </c>
      <c r="L238" s="122">
        <v>520</v>
      </c>
      <c r="M238" s="122">
        <v>50991.275754974202</v>
      </c>
      <c r="N238" s="122">
        <v>95322.312575384494</v>
      </c>
      <c r="O238" s="122"/>
      <c r="P238" s="122">
        <v>87</v>
      </c>
      <c r="Q238" s="122">
        <v>8039.8143089790901</v>
      </c>
      <c r="R238" s="122">
        <v>175.88318266741899</v>
      </c>
      <c r="S238" s="122"/>
      <c r="T238" s="122">
        <v>266.67347294938901</v>
      </c>
      <c r="U238" s="122">
        <v>275.37290489809402</v>
      </c>
    </row>
    <row r="239" spans="1:21" ht="12.75" x14ac:dyDescent="0.2">
      <c r="A239" s="122" t="s">
        <v>587</v>
      </c>
      <c r="B239" s="122">
        <v>9822</v>
      </c>
      <c r="C239" s="122"/>
      <c r="D239" s="122">
        <v>590.427725961075</v>
      </c>
      <c r="E239" s="122">
        <v>8937.67940516405</v>
      </c>
      <c r="F239" s="122"/>
      <c r="G239" s="122">
        <v>-38.425594861814901</v>
      </c>
      <c r="H239" s="122">
        <v>332.34689602287898</v>
      </c>
      <c r="I239" s="122"/>
      <c r="J239" s="122">
        <v>22109</v>
      </c>
      <c r="K239" s="122">
        <v>256</v>
      </c>
      <c r="L239" s="122">
        <v>2073</v>
      </c>
      <c r="M239" s="122">
        <v>50991.275754974202</v>
      </c>
      <c r="N239" s="122">
        <v>95322.312575384494</v>
      </c>
      <c r="O239" s="122"/>
      <c r="P239" s="122">
        <v>378</v>
      </c>
      <c r="Q239" s="122">
        <v>8039.8143089790901</v>
      </c>
      <c r="R239" s="122">
        <v>175.88318266741899</v>
      </c>
      <c r="S239" s="122"/>
      <c r="T239" s="122">
        <v>607.71980092097294</v>
      </c>
      <c r="U239" s="122">
        <v>275.37290489809402</v>
      </c>
    </row>
    <row r="240" spans="1:21" ht="12.75" x14ac:dyDescent="0.2">
      <c r="A240" s="122" t="s">
        <v>588</v>
      </c>
      <c r="B240" s="122">
        <v>9362</v>
      </c>
      <c r="C240" s="122"/>
      <c r="D240" s="122">
        <v>376.27730320083901</v>
      </c>
      <c r="E240" s="122">
        <v>8526.1460264207908</v>
      </c>
      <c r="F240" s="122"/>
      <c r="G240" s="122">
        <v>-33.856051538315903</v>
      </c>
      <c r="H240" s="122">
        <v>493.08253631057698</v>
      </c>
      <c r="I240" s="122"/>
      <c r="J240" s="122">
        <v>4472</v>
      </c>
      <c r="K240" s="122">
        <v>33</v>
      </c>
      <c r="L240" s="122">
        <v>400</v>
      </c>
      <c r="M240" s="122">
        <v>50991.275754974202</v>
      </c>
      <c r="N240" s="122">
        <v>95322.312575384494</v>
      </c>
      <c r="O240" s="122"/>
      <c r="P240" s="122">
        <v>79</v>
      </c>
      <c r="Q240" s="122">
        <v>8039.8143089790901</v>
      </c>
      <c r="R240" s="122">
        <v>175.88318266741899</v>
      </c>
      <c r="S240" s="122"/>
      <c r="T240" s="122">
        <v>768.455441208671</v>
      </c>
      <c r="U240" s="122">
        <v>275.37290489809402</v>
      </c>
    </row>
    <row r="241" spans="1:21" ht="12.75" x14ac:dyDescent="0.2">
      <c r="A241" s="122" t="s">
        <v>589</v>
      </c>
      <c r="B241" s="122">
        <v>10459</v>
      </c>
      <c r="C241" s="122"/>
      <c r="D241" s="122">
        <v>474.93126141338098</v>
      </c>
      <c r="E241" s="122">
        <v>9890.2269231946193</v>
      </c>
      <c r="F241" s="122"/>
      <c r="G241" s="122">
        <v>-54.299611244700401</v>
      </c>
      <c r="H241" s="122">
        <v>148.44913919008201</v>
      </c>
      <c r="I241" s="122"/>
      <c r="J241" s="122">
        <v>9985</v>
      </c>
      <c r="K241" s="122">
        <v>93</v>
      </c>
      <c r="L241" s="122">
        <v>1036</v>
      </c>
      <c r="M241" s="122">
        <v>50991.275754974202</v>
      </c>
      <c r="N241" s="122">
        <v>95322.312575384494</v>
      </c>
      <c r="O241" s="122"/>
      <c r="P241" s="122">
        <v>151</v>
      </c>
      <c r="Q241" s="122">
        <v>8039.8143089790901</v>
      </c>
      <c r="R241" s="122">
        <v>175.88318266741899</v>
      </c>
      <c r="S241" s="122"/>
      <c r="T241" s="122">
        <v>423.82204408817603</v>
      </c>
      <c r="U241" s="122">
        <v>275.37290489809402</v>
      </c>
    </row>
    <row r="242" spans="1:21" ht="12.75" x14ac:dyDescent="0.2">
      <c r="A242" s="122" t="s">
        <v>590</v>
      </c>
      <c r="B242" s="122">
        <v>10165</v>
      </c>
      <c r="C242" s="122"/>
      <c r="D242" s="122">
        <v>597.28243096042604</v>
      </c>
      <c r="E242" s="122">
        <v>9645.2647811063307</v>
      </c>
      <c r="F242" s="122"/>
      <c r="G242" s="122">
        <v>39.094292313408701</v>
      </c>
      <c r="H242" s="122">
        <v>-117.13830184960101</v>
      </c>
      <c r="I242" s="122"/>
      <c r="J242" s="122">
        <v>145218</v>
      </c>
      <c r="K242" s="122">
        <v>1701</v>
      </c>
      <c r="L242" s="122">
        <v>14694</v>
      </c>
      <c r="M242" s="122">
        <v>50991.275754974202</v>
      </c>
      <c r="N242" s="122">
        <v>95322.312575384494</v>
      </c>
      <c r="O242" s="122"/>
      <c r="P242" s="122">
        <v>3883</v>
      </c>
      <c r="Q242" s="122">
        <v>8039.8143089790901</v>
      </c>
      <c r="R242" s="122">
        <v>175.88318266741899</v>
      </c>
      <c r="S242" s="122"/>
      <c r="T242" s="122">
        <v>158.234603048493</v>
      </c>
      <c r="U242" s="122">
        <v>275.37290489809402</v>
      </c>
    </row>
    <row r="243" spans="1:21" ht="14.25" customHeight="1" x14ac:dyDescent="0.2">
      <c r="A243" s="19" t="s">
        <v>591</v>
      </c>
      <c r="B243" s="19"/>
      <c r="C243" s="19"/>
      <c r="D243" s="122"/>
      <c r="E243" s="122"/>
      <c r="F243" s="19"/>
      <c r="G243" s="122"/>
      <c r="H243" s="122"/>
      <c r="I243" s="19"/>
      <c r="J243" s="122"/>
      <c r="K243" s="122"/>
      <c r="L243" s="122"/>
      <c r="M243" s="122"/>
      <c r="N243" s="122"/>
      <c r="O243" s="19"/>
      <c r="P243" s="122"/>
      <c r="Q243" s="122"/>
      <c r="R243" s="122"/>
      <c r="S243" s="19"/>
      <c r="T243" s="122"/>
      <c r="U243" s="122"/>
    </row>
    <row r="244" spans="1:21" ht="12.75" x14ac:dyDescent="0.2">
      <c r="A244" s="122" t="s">
        <v>592</v>
      </c>
      <c r="B244" s="122">
        <v>9070</v>
      </c>
      <c r="C244" s="122"/>
      <c r="D244" s="122">
        <v>485.71646718007997</v>
      </c>
      <c r="E244" s="122">
        <v>8535.9517867426493</v>
      </c>
      <c r="F244" s="122"/>
      <c r="G244" s="122">
        <v>-23.775726139172001</v>
      </c>
      <c r="H244" s="122">
        <v>72.295507931608896</v>
      </c>
      <c r="I244" s="122"/>
      <c r="J244" s="122">
        <v>22781</v>
      </c>
      <c r="K244" s="122">
        <v>217</v>
      </c>
      <c r="L244" s="122">
        <v>2040</v>
      </c>
      <c r="M244" s="122">
        <v>50991.275754974202</v>
      </c>
      <c r="N244" s="122">
        <v>95322.312575384494</v>
      </c>
      <c r="O244" s="122"/>
      <c r="P244" s="122">
        <v>431</v>
      </c>
      <c r="Q244" s="122">
        <v>8039.8143089790901</v>
      </c>
      <c r="R244" s="122">
        <v>175.88318266741899</v>
      </c>
      <c r="S244" s="122"/>
      <c r="T244" s="122">
        <v>347.66841282970302</v>
      </c>
      <c r="U244" s="122">
        <v>275.37290489809402</v>
      </c>
    </row>
    <row r="245" spans="1:21" ht="12.75" x14ac:dyDescent="0.2">
      <c r="A245" s="122" t="s">
        <v>593</v>
      </c>
      <c r="B245" s="122">
        <v>10923</v>
      </c>
      <c r="C245" s="122"/>
      <c r="D245" s="122">
        <v>626.04021774954697</v>
      </c>
      <c r="E245" s="122">
        <v>10349.578771815501</v>
      </c>
      <c r="F245" s="122"/>
      <c r="G245" s="122">
        <v>76.721008965602806</v>
      </c>
      <c r="H245" s="122">
        <v>-129.624666365607</v>
      </c>
      <c r="I245" s="122"/>
      <c r="J245" s="122">
        <v>50988</v>
      </c>
      <c r="K245" s="122">
        <v>626</v>
      </c>
      <c r="L245" s="122">
        <v>5536</v>
      </c>
      <c r="M245" s="122">
        <v>50991.275754974202</v>
      </c>
      <c r="N245" s="122">
        <v>95322.312575384494</v>
      </c>
      <c r="O245" s="122"/>
      <c r="P245" s="122">
        <v>1602</v>
      </c>
      <c r="Q245" s="122">
        <v>8039.8143089790901</v>
      </c>
      <c r="R245" s="122">
        <v>175.88318266741899</v>
      </c>
      <c r="S245" s="122"/>
      <c r="T245" s="122">
        <v>145.74823853248699</v>
      </c>
      <c r="U245" s="122">
        <v>275.37290489809402</v>
      </c>
    </row>
    <row r="246" spans="1:21" ht="12.75" x14ac:dyDescent="0.2">
      <c r="A246" s="122" t="s">
        <v>594</v>
      </c>
      <c r="B246" s="122">
        <v>10147</v>
      </c>
      <c r="C246" s="122"/>
      <c r="D246" s="122">
        <v>615.69852082256602</v>
      </c>
      <c r="E246" s="122">
        <v>9622.1043853039591</v>
      </c>
      <c r="F246" s="122"/>
      <c r="G246" s="122">
        <v>-77.396795895549801</v>
      </c>
      <c r="H246" s="122">
        <v>-13.7162289530461</v>
      </c>
      <c r="I246" s="122"/>
      <c r="J246" s="122">
        <v>57062</v>
      </c>
      <c r="K246" s="122">
        <v>689</v>
      </c>
      <c r="L246" s="122">
        <v>5760</v>
      </c>
      <c r="M246" s="122">
        <v>50991.275754974202</v>
      </c>
      <c r="N246" s="122">
        <v>95322.312575384494</v>
      </c>
      <c r="O246" s="122"/>
      <c r="P246" s="122">
        <v>699</v>
      </c>
      <c r="Q246" s="122">
        <v>8039.8143089790901</v>
      </c>
      <c r="R246" s="122">
        <v>175.88318266741899</v>
      </c>
      <c r="S246" s="122"/>
      <c r="T246" s="122">
        <v>261.65667594504799</v>
      </c>
      <c r="U246" s="122">
        <v>275.37290489809402</v>
      </c>
    </row>
    <row r="247" spans="1:21" ht="12.75" x14ac:dyDescent="0.2">
      <c r="A247" s="122" t="s">
        <v>595</v>
      </c>
      <c r="B247" s="122">
        <v>11029</v>
      </c>
      <c r="C247" s="122"/>
      <c r="D247" s="122">
        <v>586.86258434140404</v>
      </c>
      <c r="E247" s="122">
        <v>10185.745673547901</v>
      </c>
      <c r="F247" s="122"/>
      <c r="G247" s="122">
        <v>-111.271122043616</v>
      </c>
      <c r="H247" s="122">
        <v>367.809500026938</v>
      </c>
      <c r="I247" s="122"/>
      <c r="J247" s="122">
        <v>10079</v>
      </c>
      <c r="K247" s="122">
        <v>116</v>
      </c>
      <c r="L247" s="122">
        <v>1077</v>
      </c>
      <c r="M247" s="122">
        <v>50991.275754974202</v>
      </c>
      <c r="N247" s="122">
        <v>95322.312575384494</v>
      </c>
      <c r="O247" s="122"/>
      <c r="P247" s="122">
        <v>81</v>
      </c>
      <c r="Q247" s="122">
        <v>8039.8143089790901</v>
      </c>
      <c r="R247" s="122">
        <v>175.88318266741899</v>
      </c>
      <c r="S247" s="122"/>
      <c r="T247" s="122">
        <v>643.18240492503196</v>
      </c>
      <c r="U247" s="122">
        <v>275.37290489809402</v>
      </c>
    </row>
    <row r="248" spans="1:21" ht="12.75" x14ac:dyDescent="0.2">
      <c r="A248" s="122" t="s">
        <v>596</v>
      </c>
      <c r="B248" s="122">
        <v>9805</v>
      </c>
      <c r="C248" s="122"/>
      <c r="D248" s="122">
        <v>535.51717235286401</v>
      </c>
      <c r="E248" s="122">
        <v>9141.1814028642402</v>
      </c>
      <c r="F248" s="122"/>
      <c r="G248" s="122">
        <v>-56.090741043641003</v>
      </c>
      <c r="H248" s="122">
        <v>184.098960847217</v>
      </c>
      <c r="I248" s="122"/>
      <c r="J248" s="122">
        <v>15235</v>
      </c>
      <c r="K248" s="122">
        <v>160</v>
      </c>
      <c r="L248" s="122">
        <v>1461</v>
      </c>
      <c r="M248" s="122">
        <v>50991.275754974202</v>
      </c>
      <c r="N248" s="122">
        <v>95322.312575384494</v>
      </c>
      <c r="O248" s="122"/>
      <c r="P248" s="122">
        <v>227</v>
      </c>
      <c r="Q248" s="122">
        <v>8039.8143089790901</v>
      </c>
      <c r="R248" s="122">
        <v>175.88318266741899</v>
      </c>
      <c r="S248" s="122"/>
      <c r="T248" s="122">
        <v>459.47186574531099</v>
      </c>
      <c r="U248" s="122">
        <v>275.37290489809402</v>
      </c>
    </row>
    <row r="249" spans="1:21" ht="12.75" x14ac:dyDescent="0.2">
      <c r="A249" s="122" t="s">
        <v>597</v>
      </c>
      <c r="B249" s="122">
        <v>9336</v>
      </c>
      <c r="C249" s="122"/>
      <c r="D249" s="122">
        <v>525.68325520591998</v>
      </c>
      <c r="E249" s="122">
        <v>8807.0203971515293</v>
      </c>
      <c r="F249" s="122"/>
      <c r="G249" s="122">
        <v>-118.17865611204201</v>
      </c>
      <c r="H249" s="122">
        <v>121.50777209334601</v>
      </c>
      <c r="I249" s="122"/>
      <c r="J249" s="122">
        <v>15326</v>
      </c>
      <c r="K249" s="122">
        <v>158</v>
      </c>
      <c r="L249" s="122">
        <v>1416</v>
      </c>
      <c r="M249" s="122">
        <v>50991.275754974202</v>
      </c>
      <c r="N249" s="122">
        <v>95322.312575384494</v>
      </c>
      <c r="O249" s="122"/>
      <c r="P249" s="122">
        <v>110</v>
      </c>
      <c r="Q249" s="122">
        <v>8039.8143089790901</v>
      </c>
      <c r="R249" s="122">
        <v>175.88318266741899</v>
      </c>
      <c r="S249" s="122"/>
      <c r="T249" s="122">
        <v>396.88067699144</v>
      </c>
      <c r="U249" s="122">
        <v>275.37290489809402</v>
      </c>
    </row>
    <row r="250" spans="1:21" ht="12.75" x14ac:dyDescent="0.2">
      <c r="A250" s="122" t="s">
        <v>598</v>
      </c>
      <c r="B250" s="122">
        <v>9419</v>
      </c>
      <c r="C250" s="122"/>
      <c r="D250" s="122">
        <v>506.77923707621801</v>
      </c>
      <c r="E250" s="122">
        <v>8786.6330156355507</v>
      </c>
      <c r="F250" s="122"/>
      <c r="G250" s="122">
        <v>-25.529322780965099</v>
      </c>
      <c r="H250" s="122">
        <v>151.60845962432299</v>
      </c>
      <c r="I250" s="122"/>
      <c r="J250" s="122">
        <v>26362</v>
      </c>
      <c r="K250" s="122">
        <v>262</v>
      </c>
      <c r="L250" s="122">
        <v>2430</v>
      </c>
      <c r="M250" s="122">
        <v>50991.275754974202</v>
      </c>
      <c r="N250" s="122">
        <v>95322.312575384494</v>
      </c>
      <c r="O250" s="122"/>
      <c r="P250" s="122">
        <v>493</v>
      </c>
      <c r="Q250" s="122">
        <v>8039.8143089790901</v>
      </c>
      <c r="R250" s="122">
        <v>175.88318266741899</v>
      </c>
      <c r="S250" s="122"/>
      <c r="T250" s="122">
        <v>426.98136452241698</v>
      </c>
      <c r="U250" s="122">
        <v>275.37290489809402</v>
      </c>
    </row>
    <row r="251" spans="1:21" ht="12.75" x14ac:dyDescent="0.2">
      <c r="A251" s="122" t="s">
        <v>599</v>
      </c>
      <c r="B251" s="122">
        <v>9888</v>
      </c>
      <c r="C251" s="122"/>
      <c r="D251" s="122">
        <v>472.51780043967801</v>
      </c>
      <c r="E251" s="122">
        <v>8747.6932923404802</v>
      </c>
      <c r="F251" s="122"/>
      <c r="G251" s="122">
        <v>-77.348192631106699</v>
      </c>
      <c r="H251" s="122">
        <v>745.27515428714605</v>
      </c>
      <c r="I251" s="122"/>
      <c r="J251" s="122">
        <v>10036</v>
      </c>
      <c r="K251" s="122">
        <v>93</v>
      </c>
      <c r="L251" s="122">
        <v>921</v>
      </c>
      <c r="M251" s="122">
        <v>50991.275754974202</v>
      </c>
      <c r="N251" s="122">
        <v>95322.312575384494</v>
      </c>
      <c r="O251" s="122"/>
      <c r="P251" s="122">
        <v>123</v>
      </c>
      <c r="Q251" s="122">
        <v>8039.8143089790901</v>
      </c>
      <c r="R251" s="122">
        <v>175.88318266741899</v>
      </c>
      <c r="S251" s="122"/>
      <c r="T251" s="122">
        <v>1020.64805918524</v>
      </c>
      <c r="U251" s="122">
        <v>275.37290489809402</v>
      </c>
    </row>
    <row r="252" spans="1:21" ht="12.75" x14ac:dyDescent="0.2">
      <c r="A252" s="122" t="s">
        <v>600</v>
      </c>
      <c r="B252" s="122">
        <v>9716</v>
      </c>
      <c r="C252" s="122"/>
      <c r="D252" s="122">
        <v>591.063491911298</v>
      </c>
      <c r="E252" s="122">
        <v>9085.9932786645804</v>
      </c>
      <c r="F252" s="122"/>
      <c r="G252" s="122">
        <v>-110.28796120219</v>
      </c>
      <c r="H252" s="122">
        <v>148.81293844549799</v>
      </c>
      <c r="I252" s="122"/>
      <c r="J252" s="122">
        <v>20101</v>
      </c>
      <c r="K252" s="122">
        <v>233</v>
      </c>
      <c r="L252" s="122">
        <v>1916</v>
      </c>
      <c r="M252" s="122">
        <v>50991.275754974202</v>
      </c>
      <c r="N252" s="122">
        <v>95322.312575384494</v>
      </c>
      <c r="O252" s="122"/>
      <c r="P252" s="122">
        <v>164</v>
      </c>
      <c r="Q252" s="122">
        <v>8039.8143089790901</v>
      </c>
      <c r="R252" s="122">
        <v>175.88318266741899</v>
      </c>
      <c r="S252" s="122"/>
      <c r="T252" s="122">
        <v>424.18584334359201</v>
      </c>
      <c r="U252" s="122">
        <v>275.37290489809402</v>
      </c>
    </row>
    <row r="253" spans="1:21" ht="12.75" x14ac:dyDescent="0.2">
      <c r="A253" s="122" t="s">
        <v>601</v>
      </c>
      <c r="B253" s="122">
        <v>9510</v>
      </c>
      <c r="C253" s="122"/>
      <c r="D253" s="122">
        <v>528.79841523676998</v>
      </c>
      <c r="E253" s="122">
        <v>8924.9928218730292</v>
      </c>
      <c r="F253" s="122"/>
      <c r="G253" s="122">
        <v>-62.730240541046399</v>
      </c>
      <c r="H253" s="122">
        <v>119.377599861064</v>
      </c>
      <c r="I253" s="122"/>
      <c r="J253" s="122">
        <v>6750</v>
      </c>
      <c r="K253" s="122">
        <v>70</v>
      </c>
      <c r="L253" s="122">
        <v>632</v>
      </c>
      <c r="M253" s="122">
        <v>50991.275754974202</v>
      </c>
      <c r="N253" s="122">
        <v>95322.312575384494</v>
      </c>
      <c r="O253" s="122"/>
      <c r="P253" s="122">
        <v>95</v>
      </c>
      <c r="Q253" s="122">
        <v>8039.8143089790901</v>
      </c>
      <c r="R253" s="122">
        <v>175.88318266741899</v>
      </c>
      <c r="S253" s="122"/>
      <c r="T253" s="122">
        <v>394.75050475915799</v>
      </c>
      <c r="U253" s="122">
        <v>275.37290489809402</v>
      </c>
    </row>
    <row r="254" spans="1:21" ht="12.75" x14ac:dyDescent="0.2">
      <c r="A254" s="122" t="s">
        <v>602</v>
      </c>
      <c r="B254" s="122">
        <v>9076</v>
      </c>
      <c r="C254" s="122"/>
      <c r="D254" s="122">
        <v>374.41312246890698</v>
      </c>
      <c r="E254" s="122">
        <v>8345.9074677955305</v>
      </c>
      <c r="F254" s="122"/>
      <c r="G254" s="122">
        <v>-130.30007337773301</v>
      </c>
      <c r="H254" s="122">
        <v>486.226057776723</v>
      </c>
      <c r="I254" s="122"/>
      <c r="J254" s="122">
        <v>10759</v>
      </c>
      <c r="K254" s="122">
        <v>79</v>
      </c>
      <c r="L254" s="122">
        <v>942</v>
      </c>
      <c r="M254" s="122">
        <v>50991.275754974202</v>
      </c>
      <c r="N254" s="122">
        <v>95322.312575384494</v>
      </c>
      <c r="O254" s="122"/>
      <c r="P254" s="122">
        <v>61</v>
      </c>
      <c r="Q254" s="122">
        <v>8039.8143089790901</v>
      </c>
      <c r="R254" s="122">
        <v>175.88318266741899</v>
      </c>
      <c r="S254" s="122"/>
      <c r="T254" s="122">
        <v>761.59896267481702</v>
      </c>
      <c r="U254" s="122">
        <v>275.37290489809402</v>
      </c>
    </row>
    <row r="255" spans="1:21" ht="12.75" x14ac:dyDescent="0.2">
      <c r="A255" s="122" t="s">
        <v>603</v>
      </c>
      <c r="B255" s="122">
        <v>9191</v>
      </c>
      <c r="C255" s="122"/>
      <c r="D255" s="122">
        <v>543.46586763874302</v>
      </c>
      <c r="E255" s="122">
        <v>8454.4442200781195</v>
      </c>
      <c r="F255" s="122"/>
      <c r="G255" s="122">
        <v>-99.881230905058501</v>
      </c>
      <c r="H255" s="122">
        <v>292.60636634191297</v>
      </c>
      <c r="I255" s="122"/>
      <c r="J255" s="122">
        <v>10790</v>
      </c>
      <c r="K255" s="122">
        <v>115</v>
      </c>
      <c r="L255" s="122">
        <v>957</v>
      </c>
      <c r="M255" s="122">
        <v>50991.275754974202</v>
      </c>
      <c r="N255" s="122">
        <v>95322.312575384494</v>
      </c>
      <c r="O255" s="122"/>
      <c r="P255" s="122">
        <v>102</v>
      </c>
      <c r="Q255" s="122">
        <v>8039.8143089790901</v>
      </c>
      <c r="R255" s="122">
        <v>175.88318266741899</v>
      </c>
      <c r="S255" s="122"/>
      <c r="T255" s="122">
        <v>567.97927124000705</v>
      </c>
      <c r="U255" s="122">
        <v>275.37290489809402</v>
      </c>
    </row>
    <row r="256" spans="1:21" ht="12.75" x14ac:dyDescent="0.2">
      <c r="A256" s="122" t="s">
        <v>604</v>
      </c>
      <c r="B256" s="122">
        <v>10131</v>
      </c>
      <c r="C256" s="122"/>
      <c r="D256" s="122">
        <v>537.28658257580298</v>
      </c>
      <c r="E256" s="122">
        <v>9325.2911839121698</v>
      </c>
      <c r="F256" s="122"/>
      <c r="G256" s="122">
        <v>-117.459606982222</v>
      </c>
      <c r="H256" s="122">
        <v>386.18691161566699</v>
      </c>
      <c r="I256" s="122"/>
      <c r="J256" s="122">
        <v>11009</v>
      </c>
      <c r="K256" s="122">
        <v>116</v>
      </c>
      <c r="L256" s="122">
        <v>1077</v>
      </c>
      <c r="M256" s="122">
        <v>50991.275754974202</v>
      </c>
      <c r="N256" s="122">
        <v>95322.312575384494</v>
      </c>
      <c r="O256" s="122"/>
      <c r="P256" s="122">
        <v>80</v>
      </c>
      <c r="Q256" s="122">
        <v>8039.8143089790901</v>
      </c>
      <c r="R256" s="122">
        <v>175.88318266741899</v>
      </c>
      <c r="S256" s="122"/>
      <c r="T256" s="122">
        <v>661.55981651376101</v>
      </c>
      <c r="U256" s="122">
        <v>275.37290489809402</v>
      </c>
    </row>
    <row r="257" spans="1:21" ht="12.75" x14ac:dyDescent="0.2">
      <c r="A257" s="122" t="s">
        <v>605</v>
      </c>
      <c r="B257" s="122">
        <v>10124</v>
      </c>
      <c r="C257" s="122"/>
      <c r="D257" s="122">
        <v>615.08463680609304</v>
      </c>
      <c r="E257" s="122">
        <v>9127.6615020062909</v>
      </c>
      <c r="F257" s="122"/>
      <c r="G257" s="122">
        <v>-110.032134715989</v>
      </c>
      <c r="H257" s="122">
        <v>490.79928823745001</v>
      </c>
      <c r="I257" s="122"/>
      <c r="J257" s="122">
        <v>6715</v>
      </c>
      <c r="K257" s="122">
        <v>81</v>
      </c>
      <c r="L257" s="122">
        <v>643</v>
      </c>
      <c r="M257" s="122">
        <v>50991.275754974202</v>
      </c>
      <c r="N257" s="122">
        <v>95322.312575384494</v>
      </c>
      <c r="O257" s="122"/>
      <c r="P257" s="122">
        <v>55</v>
      </c>
      <c r="Q257" s="122">
        <v>8039.8143089790901</v>
      </c>
      <c r="R257" s="122">
        <v>175.88318266741899</v>
      </c>
      <c r="S257" s="122"/>
      <c r="T257" s="122">
        <v>766.17219313554403</v>
      </c>
      <c r="U257" s="122">
        <v>275.37290489809402</v>
      </c>
    </row>
    <row r="258" spans="1:21" ht="12.75" x14ac:dyDescent="0.2">
      <c r="A258" s="122" t="s">
        <v>606</v>
      </c>
      <c r="B258" s="122">
        <v>10816</v>
      </c>
      <c r="C258" s="122"/>
      <c r="D258" s="122">
        <v>485.63119766642097</v>
      </c>
      <c r="E258" s="122">
        <v>9552.5558444415092</v>
      </c>
      <c r="F258" s="122"/>
      <c r="G258" s="122">
        <v>-124.455799027894</v>
      </c>
      <c r="H258" s="122">
        <v>902.09292934998598</v>
      </c>
      <c r="I258" s="122"/>
      <c r="J258" s="122">
        <v>7035</v>
      </c>
      <c r="K258" s="122">
        <v>67</v>
      </c>
      <c r="L258" s="122">
        <v>705</v>
      </c>
      <c r="M258" s="122">
        <v>50991.275754974202</v>
      </c>
      <c r="N258" s="122">
        <v>95322.312575384494</v>
      </c>
      <c r="O258" s="122"/>
      <c r="P258" s="122">
        <v>45</v>
      </c>
      <c r="Q258" s="122">
        <v>8039.8143089790901</v>
      </c>
      <c r="R258" s="122">
        <v>175.88318266741899</v>
      </c>
      <c r="S258" s="122"/>
      <c r="T258" s="122">
        <v>1177.46583424808</v>
      </c>
      <c r="U258" s="122">
        <v>275.37290489809402</v>
      </c>
    </row>
    <row r="259" spans="1:21" ht="14.25" customHeight="1" x14ac:dyDescent="0.2">
      <c r="A259" s="19" t="s">
        <v>607</v>
      </c>
      <c r="B259" s="19"/>
      <c r="C259" s="19"/>
      <c r="D259" s="122"/>
      <c r="E259" s="122"/>
      <c r="F259" s="19"/>
      <c r="G259" s="122"/>
      <c r="H259" s="122"/>
      <c r="I259" s="19"/>
      <c r="J259" s="122"/>
      <c r="K259" s="122"/>
      <c r="L259" s="122"/>
      <c r="M259" s="122"/>
      <c r="N259" s="122"/>
      <c r="O259" s="19"/>
      <c r="P259" s="122"/>
      <c r="Q259" s="122"/>
      <c r="R259" s="122"/>
      <c r="S259" s="19"/>
      <c r="T259" s="122"/>
      <c r="U259" s="122"/>
    </row>
    <row r="260" spans="1:21" ht="12.75" x14ac:dyDescent="0.2">
      <c r="A260" s="122" t="s">
        <v>608</v>
      </c>
      <c r="B260" s="122">
        <v>9629</v>
      </c>
      <c r="C260" s="122"/>
      <c r="D260" s="122">
        <v>531.119176661197</v>
      </c>
      <c r="E260" s="122">
        <v>9043.3253601449596</v>
      </c>
      <c r="F260" s="122"/>
      <c r="G260" s="122">
        <v>-51.630957316196401</v>
      </c>
      <c r="H260" s="122">
        <v>106.61383817735999</v>
      </c>
      <c r="I260" s="122"/>
      <c r="J260" s="122">
        <v>26594</v>
      </c>
      <c r="K260" s="122">
        <v>277</v>
      </c>
      <c r="L260" s="122">
        <v>2523</v>
      </c>
      <c r="M260" s="122">
        <v>50991.275754974202</v>
      </c>
      <c r="N260" s="122">
        <v>95322.312575384494</v>
      </c>
      <c r="O260" s="122"/>
      <c r="P260" s="122">
        <v>411</v>
      </c>
      <c r="Q260" s="122">
        <v>8039.8143089790901</v>
      </c>
      <c r="R260" s="122">
        <v>175.88318266741899</v>
      </c>
      <c r="S260" s="122"/>
      <c r="T260" s="122">
        <v>381.986743075454</v>
      </c>
      <c r="U260" s="122">
        <v>275.37290489809402</v>
      </c>
    </row>
    <row r="261" spans="1:21" ht="12.75" x14ac:dyDescent="0.2">
      <c r="A261" s="122" t="s">
        <v>609</v>
      </c>
      <c r="B261" s="122">
        <v>10023</v>
      </c>
      <c r="C261" s="122"/>
      <c r="D261" s="122">
        <v>619.36064182493499</v>
      </c>
      <c r="E261" s="122">
        <v>9537.3407193612093</v>
      </c>
      <c r="F261" s="122"/>
      <c r="G261" s="122">
        <v>-7.2436115151524803</v>
      </c>
      <c r="H261" s="122">
        <v>-126.01829662270001</v>
      </c>
      <c r="I261" s="122"/>
      <c r="J261" s="122">
        <v>98877</v>
      </c>
      <c r="K261" s="122">
        <v>1201</v>
      </c>
      <c r="L261" s="122">
        <v>9893</v>
      </c>
      <c r="M261" s="122">
        <v>50991.275754974202</v>
      </c>
      <c r="N261" s="122">
        <v>95322.312575384494</v>
      </c>
      <c r="O261" s="122"/>
      <c r="P261" s="122">
        <v>2074</v>
      </c>
      <c r="Q261" s="122">
        <v>8039.8143089790901</v>
      </c>
      <c r="R261" s="122">
        <v>175.88318266741899</v>
      </c>
      <c r="S261" s="122"/>
      <c r="T261" s="122">
        <v>149.35460827539401</v>
      </c>
      <c r="U261" s="122">
        <v>275.37290489809402</v>
      </c>
    </row>
    <row r="262" spans="1:21" ht="12.75" x14ac:dyDescent="0.2">
      <c r="A262" s="122" t="s">
        <v>610</v>
      </c>
      <c r="B262" s="122">
        <v>9015</v>
      </c>
      <c r="C262" s="122"/>
      <c r="D262" s="122">
        <v>470.18982413171801</v>
      </c>
      <c r="E262" s="122">
        <v>8506.7712971355304</v>
      </c>
      <c r="F262" s="122"/>
      <c r="G262" s="122">
        <v>-64.254600316993702</v>
      </c>
      <c r="H262" s="122">
        <v>102.55143420856</v>
      </c>
      <c r="I262" s="122"/>
      <c r="J262" s="122">
        <v>9435</v>
      </c>
      <c r="K262" s="122">
        <v>87</v>
      </c>
      <c r="L262" s="122">
        <v>842</v>
      </c>
      <c r="M262" s="122">
        <v>50991.275754974202</v>
      </c>
      <c r="N262" s="122">
        <v>95322.312575384494</v>
      </c>
      <c r="O262" s="122"/>
      <c r="P262" s="122">
        <v>131</v>
      </c>
      <c r="Q262" s="122">
        <v>8039.8143089790901</v>
      </c>
      <c r="R262" s="122">
        <v>175.88318266741899</v>
      </c>
      <c r="S262" s="122"/>
      <c r="T262" s="122">
        <v>377.92433910665397</v>
      </c>
      <c r="U262" s="122">
        <v>275.37290489809402</v>
      </c>
    </row>
    <row r="263" spans="1:21" ht="12.75" x14ac:dyDescent="0.2">
      <c r="A263" s="122" t="s">
        <v>611</v>
      </c>
      <c r="B263" s="122">
        <v>10253</v>
      </c>
      <c r="C263" s="122"/>
      <c r="D263" s="122">
        <v>572.315873923308</v>
      </c>
      <c r="E263" s="122">
        <v>9585.0806803320993</v>
      </c>
      <c r="F263" s="122"/>
      <c r="G263" s="122">
        <v>-83.036645549526298</v>
      </c>
      <c r="H263" s="122">
        <v>178.61271168896599</v>
      </c>
      <c r="I263" s="122"/>
      <c r="J263" s="122">
        <v>36975</v>
      </c>
      <c r="K263" s="122">
        <v>415</v>
      </c>
      <c r="L263" s="122">
        <v>3718</v>
      </c>
      <c r="M263" s="122">
        <v>50991.275754974202</v>
      </c>
      <c r="N263" s="122">
        <v>95322.312575384494</v>
      </c>
      <c r="O263" s="122"/>
      <c r="P263" s="122">
        <v>427</v>
      </c>
      <c r="Q263" s="122">
        <v>8039.8143089790901</v>
      </c>
      <c r="R263" s="122">
        <v>175.88318266741899</v>
      </c>
      <c r="S263" s="122"/>
      <c r="T263" s="122">
        <v>453.98561658706001</v>
      </c>
      <c r="U263" s="122">
        <v>275.37290489809402</v>
      </c>
    </row>
    <row r="264" spans="1:21" ht="12.75" x14ac:dyDescent="0.2">
      <c r="A264" s="122" t="s">
        <v>612</v>
      </c>
      <c r="B264" s="122">
        <v>10484</v>
      </c>
      <c r="C264" s="122"/>
      <c r="D264" s="122">
        <v>544.02843213642598</v>
      </c>
      <c r="E264" s="122">
        <v>9473.6160761051196</v>
      </c>
      <c r="F264" s="122"/>
      <c r="G264" s="122">
        <v>-66.020791311210999</v>
      </c>
      <c r="H264" s="122">
        <v>532.62132899612402</v>
      </c>
      <c r="I264" s="122"/>
      <c r="J264" s="122">
        <v>19027</v>
      </c>
      <c r="K264" s="122">
        <v>203</v>
      </c>
      <c r="L264" s="122">
        <v>1891</v>
      </c>
      <c r="M264" s="122">
        <v>50991.275754974202</v>
      </c>
      <c r="N264" s="122">
        <v>95322.312575384494</v>
      </c>
      <c r="O264" s="122"/>
      <c r="P264" s="122">
        <v>260</v>
      </c>
      <c r="Q264" s="122">
        <v>8039.8143089790901</v>
      </c>
      <c r="R264" s="122">
        <v>175.88318266741899</v>
      </c>
      <c r="S264" s="122"/>
      <c r="T264" s="122">
        <v>807.99423389421804</v>
      </c>
      <c r="U264" s="122">
        <v>275.37290489809402</v>
      </c>
    </row>
    <row r="265" spans="1:21" ht="12.75" x14ac:dyDescent="0.2">
      <c r="A265" s="122" t="s">
        <v>613</v>
      </c>
      <c r="B265" s="122">
        <v>10590</v>
      </c>
      <c r="C265" s="122"/>
      <c r="D265" s="122">
        <v>607.16692943225405</v>
      </c>
      <c r="E265" s="122">
        <v>8979.7837136347407</v>
      </c>
      <c r="F265" s="122"/>
      <c r="G265" s="122">
        <v>-72.526244237972094</v>
      </c>
      <c r="H265" s="122">
        <v>1075.1798630886401</v>
      </c>
      <c r="I265" s="122"/>
      <c r="J265" s="122">
        <v>9490</v>
      </c>
      <c r="K265" s="122">
        <v>113</v>
      </c>
      <c r="L265" s="122">
        <v>894</v>
      </c>
      <c r="M265" s="122">
        <v>50991.275754974202</v>
      </c>
      <c r="N265" s="122">
        <v>95322.312575384494</v>
      </c>
      <c r="O265" s="122"/>
      <c r="P265" s="122">
        <v>122</v>
      </c>
      <c r="Q265" s="122">
        <v>8039.8143089790901</v>
      </c>
      <c r="R265" s="122">
        <v>175.88318266741899</v>
      </c>
      <c r="S265" s="122"/>
      <c r="T265" s="122">
        <v>1350.55276798673</v>
      </c>
      <c r="U265" s="122">
        <v>275.37290489809402</v>
      </c>
    </row>
    <row r="266" spans="1:21" ht="12.75" x14ac:dyDescent="0.2">
      <c r="A266" s="122" t="s">
        <v>614</v>
      </c>
      <c r="B266" s="122">
        <v>8501</v>
      </c>
      <c r="C266" s="122"/>
      <c r="D266" s="122">
        <v>444.61532971511099</v>
      </c>
      <c r="E266" s="122">
        <v>7806.3579626618503</v>
      </c>
      <c r="F266" s="122"/>
      <c r="G266" s="122">
        <v>-83.787515253912304</v>
      </c>
      <c r="H266" s="122">
        <v>333.67607537606199</v>
      </c>
      <c r="I266" s="122"/>
      <c r="J266" s="122">
        <v>5849</v>
      </c>
      <c r="K266" s="122">
        <v>51</v>
      </c>
      <c r="L266" s="122">
        <v>479</v>
      </c>
      <c r="M266" s="122">
        <v>50991.275754974202</v>
      </c>
      <c r="N266" s="122">
        <v>95322.312575384494</v>
      </c>
      <c r="O266" s="122"/>
      <c r="P266" s="122">
        <v>67</v>
      </c>
      <c r="Q266" s="122">
        <v>8039.8143089790901</v>
      </c>
      <c r="R266" s="122">
        <v>175.88318266741899</v>
      </c>
      <c r="S266" s="122"/>
      <c r="T266" s="122">
        <v>609.04898027415595</v>
      </c>
      <c r="U266" s="122">
        <v>275.37290489809402</v>
      </c>
    </row>
    <row r="267" spans="1:21" ht="12.75" x14ac:dyDescent="0.2">
      <c r="A267" s="122" t="s">
        <v>615</v>
      </c>
      <c r="B267" s="122">
        <v>9577</v>
      </c>
      <c r="C267" s="122"/>
      <c r="D267" s="122">
        <v>533.52106466099099</v>
      </c>
      <c r="E267" s="122">
        <v>8942.9600079443408</v>
      </c>
      <c r="F267" s="122"/>
      <c r="G267" s="122">
        <v>-80.546645391182295</v>
      </c>
      <c r="H267" s="122">
        <v>180.79413759973801</v>
      </c>
      <c r="I267" s="122"/>
      <c r="J267" s="122">
        <v>11469</v>
      </c>
      <c r="K267" s="122">
        <v>120</v>
      </c>
      <c r="L267" s="122">
        <v>1076</v>
      </c>
      <c r="M267" s="122">
        <v>50991.275754974202</v>
      </c>
      <c r="N267" s="122">
        <v>95322.312575384494</v>
      </c>
      <c r="O267" s="122"/>
      <c r="P267" s="122">
        <v>136</v>
      </c>
      <c r="Q267" s="122">
        <v>8039.8143089790901</v>
      </c>
      <c r="R267" s="122">
        <v>175.88318266741899</v>
      </c>
      <c r="S267" s="122"/>
      <c r="T267" s="122">
        <v>456.16704249783203</v>
      </c>
      <c r="U267" s="122">
        <v>275.37290489809402</v>
      </c>
    </row>
    <row r="268" spans="1:21" ht="12.75" x14ac:dyDescent="0.2">
      <c r="A268" s="122" t="s">
        <v>616</v>
      </c>
      <c r="B268" s="122">
        <v>10149</v>
      </c>
      <c r="C268" s="122"/>
      <c r="D268" s="122">
        <v>504.40292089406603</v>
      </c>
      <c r="E268" s="122">
        <v>9600.8979544920494</v>
      </c>
      <c r="F268" s="122"/>
      <c r="G268" s="122">
        <v>12.133563713676001</v>
      </c>
      <c r="H268" s="122">
        <v>31.3797588479169</v>
      </c>
      <c r="I268" s="122"/>
      <c r="J268" s="122">
        <v>38314</v>
      </c>
      <c r="K268" s="122">
        <v>379</v>
      </c>
      <c r="L268" s="122">
        <v>3859</v>
      </c>
      <c r="M268" s="122">
        <v>50991.275754974202</v>
      </c>
      <c r="N268" s="122">
        <v>95322.312575384494</v>
      </c>
      <c r="O268" s="122"/>
      <c r="P268" s="122">
        <v>896</v>
      </c>
      <c r="Q268" s="122">
        <v>8039.8143089790901</v>
      </c>
      <c r="R268" s="122">
        <v>175.88318266741899</v>
      </c>
      <c r="S268" s="122"/>
      <c r="T268" s="122">
        <v>306.75266374601102</v>
      </c>
      <c r="U268" s="122">
        <v>275.37290489809402</v>
      </c>
    </row>
    <row r="269" spans="1:21" ht="12.75" x14ac:dyDescent="0.2">
      <c r="A269" s="122" t="s">
        <v>617</v>
      </c>
      <c r="B269" s="122">
        <v>9186</v>
      </c>
      <c r="C269" s="122"/>
      <c r="D269" s="122">
        <v>462.74805222664202</v>
      </c>
      <c r="E269" s="122">
        <v>8624.6637672434299</v>
      </c>
      <c r="F269" s="122"/>
      <c r="G269" s="122">
        <v>-32.454267323987203</v>
      </c>
      <c r="H269" s="122">
        <v>131.323783637952</v>
      </c>
      <c r="I269" s="122"/>
      <c r="J269" s="122">
        <v>25785</v>
      </c>
      <c r="K269" s="122">
        <v>234</v>
      </c>
      <c r="L269" s="122">
        <v>2333</v>
      </c>
      <c r="M269" s="122">
        <v>50991.275754974202</v>
      </c>
      <c r="N269" s="122">
        <v>95322.312575384494</v>
      </c>
      <c r="O269" s="122"/>
      <c r="P269" s="122">
        <v>460</v>
      </c>
      <c r="Q269" s="122">
        <v>8039.8143089790901</v>
      </c>
      <c r="R269" s="122">
        <v>175.88318266741899</v>
      </c>
      <c r="S269" s="122"/>
      <c r="T269" s="122">
        <v>406.696688536046</v>
      </c>
      <c r="U269" s="122">
        <v>275.37290489809402</v>
      </c>
    </row>
    <row r="270" spans="1:21" ht="14.25" customHeight="1" x14ac:dyDescent="0.2">
      <c r="A270" s="19" t="s">
        <v>618</v>
      </c>
      <c r="B270" s="19"/>
      <c r="C270" s="19"/>
      <c r="D270" s="122"/>
      <c r="E270" s="122"/>
      <c r="F270" s="19"/>
      <c r="G270" s="122"/>
      <c r="H270" s="122"/>
      <c r="I270" s="19"/>
      <c r="J270" s="122"/>
      <c r="K270" s="122"/>
      <c r="L270" s="122"/>
      <c r="M270" s="122"/>
      <c r="N270" s="122"/>
      <c r="O270" s="19"/>
      <c r="P270" s="122"/>
      <c r="Q270" s="122"/>
      <c r="R270" s="122"/>
      <c r="S270" s="19"/>
      <c r="T270" s="122"/>
      <c r="U270" s="122"/>
    </row>
    <row r="271" spans="1:21" ht="12.75" x14ac:dyDescent="0.2">
      <c r="A271" s="122" t="s">
        <v>619</v>
      </c>
      <c r="B271" s="122">
        <v>9921</v>
      </c>
      <c r="C271" s="122"/>
      <c r="D271" s="122">
        <v>585.87279252503697</v>
      </c>
      <c r="E271" s="122">
        <v>9343.6097501683398</v>
      </c>
      <c r="F271" s="122"/>
      <c r="G271" s="122">
        <v>-32.830554334031902</v>
      </c>
      <c r="H271" s="122">
        <v>23.9584426196359</v>
      </c>
      <c r="I271" s="122"/>
      <c r="J271" s="122">
        <v>25066</v>
      </c>
      <c r="K271" s="122">
        <v>288</v>
      </c>
      <c r="L271" s="122">
        <v>2457</v>
      </c>
      <c r="M271" s="122">
        <v>50991.275754974202</v>
      </c>
      <c r="N271" s="122">
        <v>95322.312575384494</v>
      </c>
      <c r="O271" s="122"/>
      <c r="P271" s="122">
        <v>446</v>
      </c>
      <c r="Q271" s="122">
        <v>8039.8143089790901</v>
      </c>
      <c r="R271" s="122">
        <v>175.88318266741899</v>
      </c>
      <c r="S271" s="122"/>
      <c r="T271" s="122">
        <v>299.33134751773002</v>
      </c>
      <c r="U271" s="122">
        <v>275.37290489809402</v>
      </c>
    </row>
    <row r="272" spans="1:21" ht="12.75" x14ac:dyDescent="0.2">
      <c r="A272" s="122" t="s">
        <v>620</v>
      </c>
      <c r="B272" s="122">
        <v>9042</v>
      </c>
      <c r="C272" s="122"/>
      <c r="D272" s="122">
        <v>452.72498219188401</v>
      </c>
      <c r="E272" s="122">
        <v>8255.4865185936796</v>
      </c>
      <c r="F272" s="122"/>
      <c r="G272" s="122">
        <v>-86.547046765041998</v>
      </c>
      <c r="H272" s="122">
        <v>420.24976607099097</v>
      </c>
      <c r="I272" s="122"/>
      <c r="J272" s="122">
        <v>18359</v>
      </c>
      <c r="K272" s="122">
        <v>163</v>
      </c>
      <c r="L272" s="122">
        <v>1590</v>
      </c>
      <c r="M272" s="122">
        <v>50991.275754974202</v>
      </c>
      <c r="N272" s="122">
        <v>95322.312575384494</v>
      </c>
      <c r="O272" s="122"/>
      <c r="P272" s="122">
        <v>204</v>
      </c>
      <c r="Q272" s="122">
        <v>8039.8143089790901</v>
      </c>
      <c r="R272" s="122">
        <v>175.88318266741899</v>
      </c>
      <c r="S272" s="122"/>
      <c r="T272" s="122">
        <v>695.62267096908499</v>
      </c>
      <c r="U272" s="122">
        <v>275.37290489809402</v>
      </c>
    </row>
    <row r="273" spans="1:21" ht="12.75" x14ac:dyDescent="0.2">
      <c r="A273" s="122" t="s">
        <v>621</v>
      </c>
      <c r="B273" s="122">
        <v>9596</v>
      </c>
      <c r="C273" s="122"/>
      <c r="D273" s="122">
        <v>461.37786787344601</v>
      </c>
      <c r="E273" s="122">
        <v>8653.8378095026292</v>
      </c>
      <c r="F273" s="122"/>
      <c r="G273" s="122">
        <v>-66.561540392972205</v>
      </c>
      <c r="H273" s="122">
        <v>547.64901076573506</v>
      </c>
      <c r="I273" s="122"/>
      <c r="J273" s="122">
        <v>19783</v>
      </c>
      <c r="K273" s="122">
        <v>179</v>
      </c>
      <c r="L273" s="122">
        <v>1796</v>
      </c>
      <c r="M273" s="122">
        <v>50991.275754974202</v>
      </c>
      <c r="N273" s="122">
        <v>95322.312575384494</v>
      </c>
      <c r="O273" s="122"/>
      <c r="P273" s="122">
        <v>269</v>
      </c>
      <c r="Q273" s="122">
        <v>8039.8143089790901</v>
      </c>
      <c r="R273" s="122">
        <v>175.88318266741899</v>
      </c>
      <c r="S273" s="122"/>
      <c r="T273" s="122">
        <v>823.02191566382896</v>
      </c>
      <c r="U273" s="122">
        <v>275.37290489809402</v>
      </c>
    </row>
    <row r="274" spans="1:21" ht="12.75" x14ac:dyDescent="0.2">
      <c r="A274" s="122" t="s">
        <v>622</v>
      </c>
      <c r="B274" s="122">
        <v>10431</v>
      </c>
      <c r="C274" s="122"/>
      <c r="D274" s="122">
        <v>614.19540819036297</v>
      </c>
      <c r="E274" s="122">
        <v>9842.4122281651798</v>
      </c>
      <c r="F274" s="122"/>
      <c r="G274" s="122">
        <v>-73.772525992584704</v>
      </c>
      <c r="H274" s="122">
        <v>48.003205974588901</v>
      </c>
      <c r="I274" s="122"/>
      <c r="J274" s="122">
        <v>97633</v>
      </c>
      <c r="K274" s="122">
        <v>1176</v>
      </c>
      <c r="L274" s="122">
        <v>10081</v>
      </c>
      <c r="M274" s="122">
        <v>50991.275754974202</v>
      </c>
      <c r="N274" s="122">
        <v>95322.312575384494</v>
      </c>
      <c r="O274" s="122"/>
      <c r="P274" s="122">
        <v>1240</v>
      </c>
      <c r="Q274" s="122">
        <v>8039.8143089790901</v>
      </c>
      <c r="R274" s="122">
        <v>175.88318266741899</v>
      </c>
      <c r="S274" s="122"/>
      <c r="T274" s="122">
        <v>323.376110872683</v>
      </c>
      <c r="U274" s="122">
        <v>275.37290489809402</v>
      </c>
    </row>
    <row r="275" spans="1:21" ht="12.75" x14ac:dyDescent="0.2">
      <c r="A275" s="122" t="s">
        <v>623</v>
      </c>
      <c r="B275" s="122">
        <v>11033</v>
      </c>
      <c r="C275" s="122"/>
      <c r="D275" s="122">
        <v>564.14431952186999</v>
      </c>
      <c r="E275" s="122">
        <v>10429.4385471928</v>
      </c>
      <c r="F275" s="122"/>
      <c r="G275" s="122">
        <v>-73.971932183889905</v>
      </c>
      <c r="H275" s="122">
        <v>113.458901603973</v>
      </c>
      <c r="I275" s="122"/>
      <c r="J275" s="122">
        <v>17987</v>
      </c>
      <c r="K275" s="122">
        <v>199</v>
      </c>
      <c r="L275" s="122">
        <v>1968</v>
      </c>
      <c r="M275" s="122">
        <v>50991.275754974202</v>
      </c>
      <c r="N275" s="122">
        <v>95322.312575384494</v>
      </c>
      <c r="O275" s="122"/>
      <c r="P275" s="122">
        <v>228</v>
      </c>
      <c r="Q275" s="122">
        <v>8039.8143089790901</v>
      </c>
      <c r="R275" s="122">
        <v>175.88318266741899</v>
      </c>
      <c r="S275" s="122"/>
      <c r="T275" s="122">
        <v>388.83180650206702</v>
      </c>
      <c r="U275" s="122">
        <v>275.37290489809402</v>
      </c>
    </row>
    <row r="276" spans="1:21" ht="12.75" x14ac:dyDescent="0.2">
      <c r="A276" s="122" t="s">
        <v>624</v>
      </c>
      <c r="B276" s="122">
        <v>9601</v>
      </c>
      <c r="C276" s="122"/>
      <c r="D276" s="122">
        <v>386.74516531740699</v>
      </c>
      <c r="E276" s="122">
        <v>8585.3341674869607</v>
      </c>
      <c r="F276" s="122"/>
      <c r="G276" s="122">
        <v>-114.05800152810799</v>
      </c>
      <c r="H276" s="122">
        <v>743.24514792019602</v>
      </c>
      <c r="I276" s="122"/>
      <c r="J276" s="122">
        <v>9493</v>
      </c>
      <c r="K276" s="122">
        <v>72</v>
      </c>
      <c r="L276" s="122">
        <v>855</v>
      </c>
      <c r="M276" s="122">
        <v>50991.275754974202</v>
      </c>
      <c r="N276" s="122">
        <v>95322.312575384494</v>
      </c>
      <c r="O276" s="122"/>
      <c r="P276" s="122">
        <v>73</v>
      </c>
      <c r="Q276" s="122">
        <v>8039.8143089790901</v>
      </c>
      <c r="R276" s="122">
        <v>175.88318266741899</v>
      </c>
      <c r="S276" s="122"/>
      <c r="T276" s="122">
        <v>1018.61805281829</v>
      </c>
      <c r="U276" s="122">
        <v>275.37290489809402</v>
      </c>
    </row>
    <row r="277" spans="1:21" ht="12.75" x14ac:dyDescent="0.2">
      <c r="A277" s="122" t="s">
        <v>625</v>
      </c>
      <c r="B277" s="122">
        <v>10075</v>
      </c>
      <c r="C277" s="122"/>
      <c r="D277" s="122">
        <v>564.26577280317304</v>
      </c>
      <c r="E277" s="122">
        <v>9320.23619070532</v>
      </c>
      <c r="F277" s="122"/>
      <c r="G277" s="122">
        <v>-100.36887668485301</v>
      </c>
      <c r="H277" s="122">
        <v>290.82958748327297</v>
      </c>
      <c r="I277" s="122"/>
      <c r="J277" s="122">
        <v>55576</v>
      </c>
      <c r="K277" s="122">
        <v>615</v>
      </c>
      <c r="L277" s="122">
        <v>5434</v>
      </c>
      <c r="M277" s="122">
        <v>50991.275754974202</v>
      </c>
      <c r="N277" s="122">
        <v>95322.312575384494</v>
      </c>
      <c r="O277" s="122"/>
      <c r="P277" s="122">
        <v>522</v>
      </c>
      <c r="Q277" s="122">
        <v>8039.8143089790901</v>
      </c>
      <c r="R277" s="122">
        <v>175.88318266741899</v>
      </c>
      <c r="S277" s="122"/>
      <c r="T277" s="122">
        <v>566.20249238136705</v>
      </c>
      <c r="U277" s="122">
        <v>275.37290489809402</v>
      </c>
    </row>
    <row r="278" spans="1:21" ht="14.25" customHeight="1" x14ac:dyDescent="0.2">
      <c r="A278" s="19" t="s">
        <v>626</v>
      </c>
      <c r="B278" s="19"/>
      <c r="C278" s="19"/>
      <c r="D278" s="122"/>
      <c r="E278" s="122"/>
      <c r="F278" s="19"/>
      <c r="G278" s="122"/>
      <c r="H278" s="122"/>
      <c r="I278" s="19"/>
      <c r="J278" s="122"/>
      <c r="K278" s="122"/>
      <c r="L278" s="122"/>
      <c r="M278" s="122"/>
      <c r="N278" s="122"/>
      <c r="O278" s="19"/>
      <c r="P278" s="122"/>
      <c r="Q278" s="122"/>
      <c r="R278" s="122"/>
      <c r="S278" s="19"/>
      <c r="T278" s="122"/>
      <c r="U278" s="122"/>
    </row>
    <row r="279" spans="1:21" ht="12.75" x14ac:dyDescent="0.2">
      <c r="A279" s="122" t="s">
        <v>627</v>
      </c>
      <c r="B279" s="122">
        <v>11265</v>
      </c>
      <c r="C279" s="122"/>
      <c r="D279" s="122">
        <v>471.33574005593402</v>
      </c>
      <c r="E279" s="122">
        <v>9326.18757847903</v>
      </c>
      <c r="F279" s="122"/>
      <c r="G279" s="122">
        <v>-80.987763491471</v>
      </c>
      <c r="H279" s="122">
        <v>1548.91566768147</v>
      </c>
      <c r="I279" s="122"/>
      <c r="J279" s="122">
        <v>7032</v>
      </c>
      <c r="K279" s="122">
        <v>65</v>
      </c>
      <c r="L279" s="122">
        <v>688</v>
      </c>
      <c r="M279" s="122">
        <v>50991.275754974202</v>
      </c>
      <c r="N279" s="122">
        <v>95322.312575384494</v>
      </c>
      <c r="O279" s="122"/>
      <c r="P279" s="122">
        <v>83</v>
      </c>
      <c r="Q279" s="122">
        <v>8039.8143089790901</v>
      </c>
      <c r="R279" s="122">
        <v>175.88318266741899</v>
      </c>
      <c r="S279" s="122"/>
      <c r="T279" s="122">
        <v>1824.28857257956</v>
      </c>
      <c r="U279" s="122">
        <v>275.37290489809402</v>
      </c>
    </row>
    <row r="280" spans="1:21" ht="12.75" x14ac:dyDescent="0.2">
      <c r="A280" s="122" t="s">
        <v>628</v>
      </c>
      <c r="B280" s="122">
        <v>10983</v>
      </c>
      <c r="C280" s="122"/>
      <c r="D280" s="122">
        <v>410.77402622132598</v>
      </c>
      <c r="E280" s="122">
        <v>8786.4873713948491</v>
      </c>
      <c r="F280" s="122"/>
      <c r="G280" s="122">
        <v>-58.804554465399498</v>
      </c>
      <c r="H280" s="122">
        <v>1844.6990543153099</v>
      </c>
      <c r="I280" s="122"/>
      <c r="J280" s="122">
        <v>6455</v>
      </c>
      <c r="K280" s="122">
        <v>52</v>
      </c>
      <c r="L280" s="122">
        <v>595</v>
      </c>
      <c r="M280" s="122">
        <v>50991.275754974202</v>
      </c>
      <c r="N280" s="122">
        <v>95322.312575384494</v>
      </c>
      <c r="O280" s="122"/>
      <c r="P280" s="122">
        <v>94</v>
      </c>
      <c r="Q280" s="122">
        <v>8039.8143089790901</v>
      </c>
      <c r="R280" s="122">
        <v>175.88318266741899</v>
      </c>
      <c r="S280" s="122"/>
      <c r="T280" s="122">
        <v>2120.0719592134001</v>
      </c>
      <c r="U280" s="122">
        <v>275.37290489809402</v>
      </c>
    </row>
    <row r="281" spans="1:21" ht="12.75" x14ac:dyDescent="0.2">
      <c r="A281" s="122" t="s">
        <v>629</v>
      </c>
      <c r="B281" s="122">
        <v>9570</v>
      </c>
      <c r="C281" s="122"/>
      <c r="D281" s="122">
        <v>397.515305047548</v>
      </c>
      <c r="E281" s="122">
        <v>8025.5776715194097</v>
      </c>
      <c r="F281" s="122"/>
      <c r="G281" s="122">
        <v>-100.671511096381</v>
      </c>
      <c r="H281" s="122">
        <v>1247.7184507939301</v>
      </c>
      <c r="I281" s="122"/>
      <c r="J281" s="122">
        <v>10262</v>
      </c>
      <c r="K281" s="122">
        <v>80</v>
      </c>
      <c r="L281" s="122">
        <v>864</v>
      </c>
      <c r="M281" s="122">
        <v>50991.275754974202</v>
      </c>
      <c r="N281" s="122">
        <v>95322.312575384494</v>
      </c>
      <c r="O281" s="122"/>
      <c r="P281" s="122">
        <v>96</v>
      </c>
      <c r="Q281" s="122">
        <v>8039.8143089790901</v>
      </c>
      <c r="R281" s="122">
        <v>175.88318266741899</v>
      </c>
      <c r="S281" s="122"/>
      <c r="T281" s="122">
        <v>1523.09135569202</v>
      </c>
      <c r="U281" s="122">
        <v>275.37290489809402</v>
      </c>
    </row>
    <row r="282" spans="1:21" ht="12.75" x14ac:dyDescent="0.2">
      <c r="A282" s="122" t="s">
        <v>630</v>
      </c>
      <c r="B282" s="122">
        <v>13528</v>
      </c>
      <c r="C282" s="122"/>
      <c r="D282" s="122">
        <v>779.44053572026905</v>
      </c>
      <c r="E282" s="122">
        <v>11837.1163942107</v>
      </c>
      <c r="F282" s="122"/>
      <c r="G282" s="122">
        <v>-111.173145280303</v>
      </c>
      <c r="H282" s="122">
        <v>1022.76257228033</v>
      </c>
      <c r="I282" s="122"/>
      <c r="J282" s="122">
        <v>14785</v>
      </c>
      <c r="K282" s="122">
        <v>226</v>
      </c>
      <c r="L282" s="122">
        <v>1836</v>
      </c>
      <c r="M282" s="122">
        <v>50991.275754974202</v>
      </c>
      <c r="N282" s="122">
        <v>95322.312575384494</v>
      </c>
      <c r="O282" s="122"/>
      <c r="P282" s="122">
        <v>119</v>
      </c>
      <c r="Q282" s="122">
        <v>8039.8143089790901</v>
      </c>
      <c r="R282" s="122">
        <v>175.88318266741899</v>
      </c>
      <c r="S282" s="122"/>
      <c r="T282" s="122">
        <v>1298.1354771784199</v>
      </c>
      <c r="U282" s="122">
        <v>275.37290489809402</v>
      </c>
    </row>
    <row r="283" spans="1:21" ht="12.75" x14ac:dyDescent="0.2">
      <c r="A283" s="122" t="s">
        <v>631</v>
      </c>
      <c r="B283" s="122">
        <v>9856</v>
      </c>
      <c r="C283" s="122"/>
      <c r="D283" s="122">
        <v>501.67767124812201</v>
      </c>
      <c r="E283" s="122">
        <v>8281.2033200816604</v>
      </c>
      <c r="F283" s="122"/>
      <c r="G283" s="122">
        <v>-95.291021411641694</v>
      </c>
      <c r="H283" s="122">
        <v>1168.42777258453</v>
      </c>
      <c r="I283" s="122"/>
      <c r="J283" s="122">
        <v>5387</v>
      </c>
      <c r="K283" s="122">
        <v>53</v>
      </c>
      <c r="L283" s="122">
        <v>468</v>
      </c>
      <c r="M283" s="122">
        <v>50991.275754974202</v>
      </c>
      <c r="N283" s="122">
        <v>95322.312575384494</v>
      </c>
      <c r="O283" s="122"/>
      <c r="P283" s="122">
        <v>54</v>
      </c>
      <c r="Q283" s="122">
        <v>8039.8143089790901</v>
      </c>
      <c r="R283" s="122">
        <v>175.88318266741899</v>
      </c>
      <c r="S283" s="122"/>
      <c r="T283" s="122">
        <v>1443.8006774826199</v>
      </c>
      <c r="U283" s="122">
        <v>275.37290489809402</v>
      </c>
    </row>
    <row r="284" spans="1:21" ht="12.75" x14ac:dyDescent="0.2">
      <c r="A284" s="122" t="s">
        <v>632</v>
      </c>
      <c r="B284" s="122">
        <v>9903</v>
      </c>
      <c r="C284" s="122"/>
      <c r="D284" s="122">
        <v>448.43761977137501</v>
      </c>
      <c r="E284" s="122">
        <v>7829.5820267691097</v>
      </c>
      <c r="F284" s="122"/>
      <c r="G284" s="122">
        <v>-72.227789851858404</v>
      </c>
      <c r="H284" s="122">
        <v>1696.7954167688499</v>
      </c>
      <c r="I284" s="122"/>
      <c r="J284" s="122">
        <v>11712</v>
      </c>
      <c r="K284" s="122">
        <v>103</v>
      </c>
      <c r="L284" s="122">
        <v>962</v>
      </c>
      <c r="M284" s="122">
        <v>50991.275754974202</v>
      </c>
      <c r="N284" s="122">
        <v>95322.312575384494</v>
      </c>
      <c r="O284" s="122"/>
      <c r="P284" s="122">
        <v>151</v>
      </c>
      <c r="Q284" s="122">
        <v>8039.8143089790901</v>
      </c>
      <c r="R284" s="122">
        <v>175.88318266741899</v>
      </c>
      <c r="S284" s="122"/>
      <c r="T284" s="122">
        <v>1972.1683216669401</v>
      </c>
      <c r="U284" s="122">
        <v>275.37290489809402</v>
      </c>
    </row>
    <row r="285" spans="1:21" ht="12.75" x14ac:dyDescent="0.2">
      <c r="A285" s="122" t="s">
        <v>633</v>
      </c>
      <c r="B285" s="122">
        <v>11591</v>
      </c>
      <c r="C285" s="122"/>
      <c r="D285" s="122">
        <v>611.30310917268002</v>
      </c>
      <c r="E285" s="122">
        <v>9775.9606883999204</v>
      </c>
      <c r="F285" s="122"/>
      <c r="G285" s="122">
        <v>-84.769805184373894</v>
      </c>
      <c r="H285" s="122">
        <v>1288.85213888475</v>
      </c>
      <c r="I285" s="122"/>
      <c r="J285" s="122">
        <v>10677</v>
      </c>
      <c r="K285" s="122">
        <v>128</v>
      </c>
      <c r="L285" s="122">
        <v>1095</v>
      </c>
      <c r="M285" s="122">
        <v>50991.275754974202</v>
      </c>
      <c r="N285" s="122">
        <v>95322.312575384494</v>
      </c>
      <c r="O285" s="122"/>
      <c r="P285" s="122">
        <v>121</v>
      </c>
      <c r="Q285" s="122">
        <v>8039.8143089790901</v>
      </c>
      <c r="R285" s="122">
        <v>175.88318266741899</v>
      </c>
      <c r="S285" s="122"/>
      <c r="T285" s="122">
        <v>1564.22504378284</v>
      </c>
      <c r="U285" s="122">
        <v>275.37290489809402</v>
      </c>
    </row>
    <row r="286" spans="1:21" ht="12.75" x14ac:dyDescent="0.2">
      <c r="A286" s="122" t="s">
        <v>634</v>
      </c>
      <c r="B286" s="122">
        <v>9638</v>
      </c>
      <c r="C286" s="122"/>
      <c r="D286" s="122">
        <v>604.55382121968603</v>
      </c>
      <c r="E286" s="122">
        <v>9162.9052961960297</v>
      </c>
      <c r="F286" s="122"/>
      <c r="G286" s="122">
        <v>-102.813111899997</v>
      </c>
      <c r="H286" s="122">
        <v>-26.577298161081099</v>
      </c>
      <c r="I286" s="122"/>
      <c r="J286" s="122">
        <v>61066</v>
      </c>
      <c r="K286" s="122">
        <v>724</v>
      </c>
      <c r="L286" s="122">
        <v>5870</v>
      </c>
      <c r="M286" s="122">
        <v>50991.275754974202</v>
      </c>
      <c r="N286" s="122">
        <v>95322.312575384494</v>
      </c>
      <c r="O286" s="122"/>
      <c r="P286" s="122">
        <v>555</v>
      </c>
      <c r="Q286" s="122">
        <v>8039.8143089790901</v>
      </c>
      <c r="R286" s="122">
        <v>175.88318266741899</v>
      </c>
      <c r="S286" s="122"/>
      <c r="T286" s="122">
        <v>248.795606737013</v>
      </c>
      <c r="U286" s="122">
        <v>275.37290489809402</v>
      </c>
    </row>
    <row r="287" spans="1:21" ht="14.25" customHeight="1" x14ac:dyDescent="0.2">
      <c r="A287" s="19" t="s">
        <v>635</v>
      </c>
      <c r="B287" s="19"/>
      <c r="C287" s="19"/>
      <c r="D287" s="122"/>
      <c r="E287" s="122"/>
      <c r="F287" s="19"/>
      <c r="G287" s="122"/>
      <c r="H287" s="122"/>
      <c r="I287" s="19"/>
      <c r="J287" s="122"/>
      <c r="K287" s="122"/>
      <c r="L287" s="122"/>
      <c r="M287" s="122"/>
      <c r="N287" s="122"/>
      <c r="O287" s="19"/>
      <c r="P287" s="122"/>
      <c r="Q287" s="122"/>
      <c r="R287" s="122"/>
      <c r="S287" s="19"/>
      <c r="T287" s="122"/>
      <c r="U287" s="122"/>
    </row>
    <row r="288" spans="1:21" ht="12.75" x14ac:dyDescent="0.2">
      <c r="A288" s="122" t="s">
        <v>636</v>
      </c>
      <c r="B288" s="122">
        <v>10811</v>
      </c>
      <c r="C288" s="122"/>
      <c r="D288" s="122">
        <v>561.25741760468998</v>
      </c>
      <c r="E288" s="122">
        <v>9209.6975460114609</v>
      </c>
      <c r="F288" s="122"/>
      <c r="G288" s="122">
        <v>-12.006005558183301</v>
      </c>
      <c r="H288" s="122">
        <v>1052.3994951019099</v>
      </c>
      <c r="I288" s="122"/>
      <c r="J288" s="122">
        <v>2453</v>
      </c>
      <c r="K288" s="122">
        <v>27</v>
      </c>
      <c r="L288" s="122">
        <v>237</v>
      </c>
      <c r="M288" s="122">
        <v>50991.275754974202</v>
      </c>
      <c r="N288" s="122">
        <v>95322.312575384494</v>
      </c>
      <c r="O288" s="122"/>
      <c r="P288" s="122">
        <v>50</v>
      </c>
      <c r="Q288" s="122">
        <v>8039.8143089790901</v>
      </c>
      <c r="R288" s="122">
        <v>175.88318266741899</v>
      </c>
      <c r="S288" s="122"/>
      <c r="T288" s="122">
        <v>1327.7724000000001</v>
      </c>
      <c r="U288" s="122">
        <v>275.37290489809402</v>
      </c>
    </row>
    <row r="289" spans="1:21" ht="12.75" x14ac:dyDescent="0.2">
      <c r="A289" s="122" t="s">
        <v>637</v>
      </c>
      <c r="B289" s="122">
        <v>10233</v>
      </c>
      <c r="C289" s="122"/>
      <c r="D289" s="122">
        <v>669.95836758360304</v>
      </c>
      <c r="E289" s="122">
        <v>8036.2971550780303</v>
      </c>
      <c r="F289" s="122"/>
      <c r="G289" s="122">
        <v>-61.4478695104171</v>
      </c>
      <c r="H289" s="122">
        <v>1588.48433648122</v>
      </c>
      <c r="I289" s="122"/>
      <c r="J289" s="122">
        <v>2740</v>
      </c>
      <c r="K289" s="122">
        <v>36</v>
      </c>
      <c r="L289" s="122">
        <v>231</v>
      </c>
      <c r="M289" s="122">
        <v>50991.275754974202</v>
      </c>
      <c r="N289" s="122">
        <v>95322.312575384494</v>
      </c>
      <c r="O289" s="122"/>
      <c r="P289" s="122">
        <v>39</v>
      </c>
      <c r="Q289" s="122">
        <v>8039.8143089790901</v>
      </c>
      <c r="R289" s="122">
        <v>175.88318266741899</v>
      </c>
      <c r="S289" s="122"/>
      <c r="T289" s="122">
        <v>1863.8572413793099</v>
      </c>
      <c r="U289" s="122">
        <v>275.37290489809402</v>
      </c>
    </row>
    <row r="290" spans="1:21" ht="12.75" x14ac:dyDescent="0.2">
      <c r="A290" s="122" t="s">
        <v>638</v>
      </c>
      <c r="B290" s="122">
        <v>10483</v>
      </c>
      <c r="C290" s="122"/>
      <c r="D290" s="122">
        <v>640.68860889472398</v>
      </c>
      <c r="E290" s="122">
        <v>8947.4750163147291</v>
      </c>
      <c r="F290" s="122"/>
      <c r="G290" s="122">
        <v>-68.2631011725028</v>
      </c>
      <c r="H290" s="122">
        <v>963.582112402946</v>
      </c>
      <c r="I290" s="122"/>
      <c r="J290" s="122">
        <v>12177</v>
      </c>
      <c r="K290" s="122">
        <v>153</v>
      </c>
      <c r="L290" s="122">
        <v>1143</v>
      </c>
      <c r="M290" s="122">
        <v>50991.275754974202</v>
      </c>
      <c r="N290" s="122">
        <v>95322.312575384494</v>
      </c>
      <c r="O290" s="122"/>
      <c r="P290" s="122">
        <v>163</v>
      </c>
      <c r="Q290" s="122">
        <v>8039.8143089790901</v>
      </c>
      <c r="R290" s="122">
        <v>175.88318266741899</v>
      </c>
      <c r="S290" s="122"/>
      <c r="T290" s="122">
        <v>1238.95501730104</v>
      </c>
      <c r="U290" s="122">
        <v>275.37290489809402</v>
      </c>
    </row>
    <row r="291" spans="1:21" ht="12.75" x14ac:dyDescent="0.2">
      <c r="A291" s="122" t="s">
        <v>639</v>
      </c>
      <c r="B291" s="122">
        <v>10410</v>
      </c>
      <c r="C291" s="122"/>
      <c r="D291" s="122">
        <v>524.83783343814002</v>
      </c>
      <c r="E291" s="122">
        <v>9381.9966703337504</v>
      </c>
      <c r="F291" s="122"/>
      <c r="G291" s="122">
        <v>-95.717777849679393</v>
      </c>
      <c r="H291" s="122">
        <v>598.86472787884099</v>
      </c>
      <c r="I291" s="122"/>
      <c r="J291" s="122">
        <v>3109</v>
      </c>
      <c r="K291" s="122">
        <v>32</v>
      </c>
      <c r="L291" s="122">
        <v>306</v>
      </c>
      <c r="M291" s="122">
        <v>50991.275754974202</v>
      </c>
      <c r="N291" s="122">
        <v>95322.312575384494</v>
      </c>
      <c r="O291" s="122"/>
      <c r="P291" s="122">
        <v>31</v>
      </c>
      <c r="Q291" s="122">
        <v>8039.8143089790901</v>
      </c>
      <c r="R291" s="122">
        <v>175.88318266741899</v>
      </c>
      <c r="S291" s="122"/>
      <c r="T291" s="122">
        <v>874.23763277693502</v>
      </c>
      <c r="U291" s="122">
        <v>275.37290489809402</v>
      </c>
    </row>
    <row r="292" spans="1:21" ht="12.75" x14ac:dyDescent="0.2">
      <c r="A292" s="122" t="s">
        <v>640</v>
      </c>
      <c r="B292" s="122">
        <v>10332</v>
      </c>
      <c r="C292" s="122"/>
      <c r="D292" s="122">
        <v>664.47554808181701</v>
      </c>
      <c r="E292" s="122">
        <v>9167.6841697855598</v>
      </c>
      <c r="F292" s="122"/>
      <c r="G292" s="122">
        <v>-100.723445501325</v>
      </c>
      <c r="H292" s="122">
        <v>600.95714367928304</v>
      </c>
      <c r="I292" s="122"/>
      <c r="J292" s="122">
        <v>7060</v>
      </c>
      <c r="K292" s="122">
        <v>92</v>
      </c>
      <c r="L292" s="122">
        <v>679</v>
      </c>
      <c r="M292" s="122">
        <v>50991.275754974202</v>
      </c>
      <c r="N292" s="122">
        <v>95322.312575384494</v>
      </c>
      <c r="O292" s="122"/>
      <c r="P292" s="122">
        <v>66</v>
      </c>
      <c r="Q292" s="122">
        <v>8039.8143089790901</v>
      </c>
      <c r="R292" s="122">
        <v>175.88318266741899</v>
      </c>
      <c r="S292" s="122"/>
      <c r="T292" s="122">
        <v>876.33004857737706</v>
      </c>
      <c r="U292" s="122">
        <v>275.37290489809402</v>
      </c>
    </row>
    <row r="293" spans="1:21" ht="12.75" x14ac:dyDescent="0.2">
      <c r="A293" s="122" t="s">
        <v>641</v>
      </c>
      <c r="B293" s="122">
        <v>10905</v>
      </c>
      <c r="C293" s="122"/>
      <c r="D293" s="122">
        <v>622.73828149034603</v>
      </c>
      <c r="E293" s="122">
        <v>9541.3617472487294</v>
      </c>
      <c r="F293" s="122"/>
      <c r="G293" s="122">
        <v>-54.592880592303203</v>
      </c>
      <c r="H293" s="122">
        <v>795.94491211635602</v>
      </c>
      <c r="I293" s="122"/>
      <c r="J293" s="122">
        <v>4176</v>
      </c>
      <c r="K293" s="122">
        <v>51</v>
      </c>
      <c r="L293" s="122">
        <v>418</v>
      </c>
      <c r="M293" s="122">
        <v>50991.275754974202</v>
      </c>
      <c r="N293" s="122">
        <v>95322.312575384494</v>
      </c>
      <c r="O293" s="122"/>
      <c r="P293" s="122">
        <v>63</v>
      </c>
      <c r="Q293" s="122">
        <v>8039.8143089790901</v>
      </c>
      <c r="R293" s="122">
        <v>175.88318266741899</v>
      </c>
      <c r="S293" s="122"/>
      <c r="T293" s="122">
        <v>1071.3178170144499</v>
      </c>
      <c r="U293" s="122">
        <v>275.37290489809402</v>
      </c>
    </row>
    <row r="294" spans="1:21" ht="12.75" x14ac:dyDescent="0.2">
      <c r="A294" s="122" t="s">
        <v>642</v>
      </c>
      <c r="B294" s="122">
        <v>11041</v>
      </c>
      <c r="C294" s="122"/>
      <c r="D294" s="122">
        <v>564.81253605421205</v>
      </c>
      <c r="E294" s="122">
        <v>9657.5256870054309</v>
      </c>
      <c r="F294" s="122"/>
      <c r="G294" s="122">
        <v>-79.704633113836394</v>
      </c>
      <c r="H294" s="122">
        <v>897.97113579957602</v>
      </c>
      <c r="I294" s="122"/>
      <c r="J294" s="122">
        <v>6771</v>
      </c>
      <c r="K294" s="122">
        <v>75</v>
      </c>
      <c r="L294" s="122">
        <v>686</v>
      </c>
      <c r="M294" s="122">
        <v>50991.275754974202</v>
      </c>
      <c r="N294" s="122">
        <v>95322.312575384494</v>
      </c>
      <c r="O294" s="122"/>
      <c r="P294" s="122">
        <v>81</v>
      </c>
      <c r="Q294" s="122">
        <v>8039.8143089790901</v>
      </c>
      <c r="R294" s="122">
        <v>175.88318266741899</v>
      </c>
      <c r="S294" s="122"/>
      <c r="T294" s="122">
        <v>1173.3440406976699</v>
      </c>
      <c r="U294" s="122">
        <v>275.37290489809402</v>
      </c>
    </row>
    <row r="295" spans="1:21" ht="12.75" x14ac:dyDescent="0.2">
      <c r="A295" s="122" t="s">
        <v>643</v>
      </c>
      <c r="B295" s="122">
        <v>9892</v>
      </c>
      <c r="C295" s="122"/>
      <c r="D295" s="122">
        <v>557.12310004254698</v>
      </c>
      <c r="E295" s="122">
        <v>9260.8119199031007</v>
      </c>
      <c r="F295" s="122"/>
      <c r="G295" s="122">
        <v>-97.417113069435899</v>
      </c>
      <c r="H295" s="122">
        <v>171.51841459472999</v>
      </c>
      <c r="I295" s="122"/>
      <c r="J295" s="122">
        <v>72031</v>
      </c>
      <c r="K295" s="122">
        <v>787</v>
      </c>
      <c r="L295" s="122">
        <v>6998</v>
      </c>
      <c r="M295" s="122">
        <v>50991.275754974202</v>
      </c>
      <c r="N295" s="122">
        <v>95322.312575384494</v>
      </c>
      <c r="O295" s="122"/>
      <c r="P295" s="122">
        <v>703</v>
      </c>
      <c r="Q295" s="122">
        <v>8039.8143089790901</v>
      </c>
      <c r="R295" s="122">
        <v>175.88318266741899</v>
      </c>
      <c r="S295" s="122"/>
      <c r="T295" s="122">
        <v>446.89131949282398</v>
      </c>
      <c r="U295" s="122">
        <v>275.37290489809402</v>
      </c>
    </row>
    <row r="296" spans="1:21" ht="12.75" x14ac:dyDescent="0.2">
      <c r="A296" s="122" t="s">
        <v>644</v>
      </c>
      <c r="B296" s="122">
        <v>10858</v>
      </c>
      <c r="C296" s="122"/>
      <c r="D296" s="122">
        <v>486.40326634315699</v>
      </c>
      <c r="E296" s="122">
        <v>8183.4735756291902</v>
      </c>
      <c r="F296" s="122"/>
      <c r="G296" s="122">
        <v>-35.282296500852802</v>
      </c>
      <c r="H296" s="122">
        <v>2223.2752905083998</v>
      </c>
      <c r="I296" s="122"/>
      <c r="J296" s="122">
        <v>2516</v>
      </c>
      <c r="K296" s="122">
        <v>24</v>
      </c>
      <c r="L296" s="122">
        <v>216</v>
      </c>
      <c r="M296" s="122">
        <v>50991.275754974202</v>
      </c>
      <c r="N296" s="122">
        <v>95322.312575384494</v>
      </c>
      <c r="O296" s="122"/>
      <c r="P296" s="122">
        <v>44</v>
      </c>
      <c r="Q296" s="122">
        <v>8039.8143089790901</v>
      </c>
      <c r="R296" s="122">
        <v>175.88318266741899</v>
      </c>
      <c r="S296" s="122"/>
      <c r="T296" s="122">
        <v>2498.6481954064898</v>
      </c>
      <c r="U296" s="122">
        <v>275.37290489809402</v>
      </c>
    </row>
    <row r="297" spans="1:21" ht="12.75" x14ac:dyDescent="0.2">
      <c r="A297" s="122" t="s">
        <v>645</v>
      </c>
      <c r="B297" s="122">
        <v>9948</v>
      </c>
      <c r="C297" s="122"/>
      <c r="D297" s="122">
        <v>549.12361573588305</v>
      </c>
      <c r="E297" s="122">
        <v>7971.5950445845601</v>
      </c>
      <c r="F297" s="122"/>
      <c r="G297" s="122">
        <v>-102.83085679077899</v>
      </c>
      <c r="H297" s="122">
        <v>1530.0709685562199</v>
      </c>
      <c r="I297" s="122"/>
      <c r="J297" s="122">
        <v>5943</v>
      </c>
      <c r="K297" s="122">
        <v>64</v>
      </c>
      <c r="L297" s="122">
        <v>497</v>
      </c>
      <c r="M297" s="122">
        <v>50991.275754974202</v>
      </c>
      <c r="N297" s="122">
        <v>95322.312575384494</v>
      </c>
      <c r="O297" s="122"/>
      <c r="P297" s="122">
        <v>54</v>
      </c>
      <c r="Q297" s="122">
        <v>8039.8143089790901</v>
      </c>
      <c r="R297" s="122">
        <v>175.88318266741899</v>
      </c>
      <c r="S297" s="122"/>
      <c r="T297" s="122">
        <v>1805.4438734543101</v>
      </c>
      <c r="U297" s="122">
        <v>275.37290489809402</v>
      </c>
    </row>
    <row r="298" spans="1:21" ht="12.75" x14ac:dyDescent="0.2">
      <c r="A298" s="122" t="s">
        <v>646</v>
      </c>
      <c r="B298" s="122">
        <v>9335</v>
      </c>
      <c r="C298" s="122"/>
      <c r="D298" s="122">
        <v>618.51361584604103</v>
      </c>
      <c r="E298" s="122">
        <v>8869.5045308475092</v>
      </c>
      <c r="F298" s="122"/>
      <c r="G298" s="122">
        <v>-92.207925073781595</v>
      </c>
      <c r="H298" s="122">
        <v>-60.4705248849451</v>
      </c>
      <c r="I298" s="122"/>
      <c r="J298" s="122">
        <v>120777</v>
      </c>
      <c r="K298" s="122">
        <v>1465</v>
      </c>
      <c r="L298" s="122">
        <v>11238</v>
      </c>
      <c r="M298" s="122">
        <v>50991.275754974202</v>
      </c>
      <c r="N298" s="122">
        <v>95322.312575384494</v>
      </c>
      <c r="O298" s="122"/>
      <c r="P298" s="122">
        <v>1257</v>
      </c>
      <c r="Q298" s="122">
        <v>8039.8143089790901</v>
      </c>
      <c r="R298" s="122">
        <v>175.88318266741899</v>
      </c>
      <c r="S298" s="122"/>
      <c r="T298" s="122">
        <v>214.90238001314901</v>
      </c>
      <c r="U298" s="122">
        <v>275.37290489809402</v>
      </c>
    </row>
    <row r="299" spans="1:21" ht="12.75" x14ac:dyDescent="0.2">
      <c r="A299" s="122" t="s">
        <v>647</v>
      </c>
      <c r="B299" s="122">
        <v>12452</v>
      </c>
      <c r="C299" s="122"/>
      <c r="D299" s="122">
        <v>552.54860241149402</v>
      </c>
      <c r="E299" s="122">
        <v>10287.3838582601</v>
      </c>
      <c r="F299" s="122"/>
      <c r="G299" s="122">
        <v>-64.039229035406194</v>
      </c>
      <c r="H299" s="122">
        <v>1676.4485037100701</v>
      </c>
      <c r="I299" s="122"/>
      <c r="J299" s="122">
        <v>6829</v>
      </c>
      <c r="K299" s="122">
        <v>74</v>
      </c>
      <c r="L299" s="122">
        <v>737</v>
      </c>
      <c r="M299" s="122">
        <v>50991.275754974202</v>
      </c>
      <c r="N299" s="122">
        <v>95322.312575384494</v>
      </c>
      <c r="O299" s="122"/>
      <c r="P299" s="122">
        <v>95</v>
      </c>
      <c r="Q299" s="122">
        <v>8039.8143089790901</v>
      </c>
      <c r="R299" s="122">
        <v>175.88318266741899</v>
      </c>
      <c r="S299" s="122"/>
      <c r="T299" s="122">
        <v>1951.82140860816</v>
      </c>
      <c r="U299" s="122">
        <v>275.37290489809402</v>
      </c>
    </row>
    <row r="300" spans="1:21" ht="12.75" x14ac:dyDescent="0.2">
      <c r="A300" s="122" t="s">
        <v>648</v>
      </c>
      <c r="B300" s="122">
        <v>10270</v>
      </c>
      <c r="C300" s="122"/>
      <c r="D300" s="122">
        <v>664.56698991774294</v>
      </c>
      <c r="E300" s="122">
        <v>8572.0865711991592</v>
      </c>
      <c r="F300" s="122"/>
      <c r="G300" s="122">
        <v>-68.106859776617299</v>
      </c>
      <c r="H300" s="122">
        <v>1101.2206808964399</v>
      </c>
      <c r="I300" s="122"/>
      <c r="J300" s="122">
        <v>5371</v>
      </c>
      <c r="K300" s="122">
        <v>70</v>
      </c>
      <c r="L300" s="122">
        <v>483</v>
      </c>
      <c r="M300" s="122">
        <v>50991.275754974202</v>
      </c>
      <c r="N300" s="122">
        <v>95322.312575384494</v>
      </c>
      <c r="O300" s="122"/>
      <c r="P300" s="122">
        <v>72</v>
      </c>
      <c r="Q300" s="122">
        <v>8039.8143089790901</v>
      </c>
      <c r="R300" s="122">
        <v>175.88318266741899</v>
      </c>
      <c r="S300" s="122"/>
      <c r="T300" s="122">
        <v>1376.5935857945301</v>
      </c>
      <c r="U300" s="122">
        <v>275.37290489809402</v>
      </c>
    </row>
    <row r="301" spans="1:21" ht="12.75" x14ac:dyDescent="0.2">
      <c r="A301" s="122" t="s">
        <v>649</v>
      </c>
      <c r="B301" s="122">
        <v>11355</v>
      </c>
      <c r="C301" s="122"/>
      <c r="D301" s="122">
        <v>605.27291132402797</v>
      </c>
      <c r="E301" s="122">
        <v>10638.2052554165</v>
      </c>
      <c r="F301" s="122"/>
      <c r="G301" s="122">
        <v>-78.578319623798905</v>
      </c>
      <c r="H301" s="122">
        <v>190.165924825491</v>
      </c>
      <c r="I301" s="122"/>
      <c r="J301" s="122">
        <v>8593</v>
      </c>
      <c r="K301" s="122">
        <v>102</v>
      </c>
      <c r="L301" s="122">
        <v>959</v>
      </c>
      <c r="M301" s="122">
        <v>50991.275754974202</v>
      </c>
      <c r="N301" s="122">
        <v>95322.312575384494</v>
      </c>
      <c r="O301" s="122"/>
      <c r="P301" s="122">
        <v>104</v>
      </c>
      <c r="Q301" s="122">
        <v>8039.8143089790901</v>
      </c>
      <c r="R301" s="122">
        <v>175.88318266741899</v>
      </c>
      <c r="S301" s="122"/>
      <c r="T301" s="122">
        <v>465.53882972358502</v>
      </c>
      <c r="U301" s="122">
        <v>275.37290489809402</v>
      </c>
    </row>
    <row r="302" spans="1:21" ht="12.75" x14ac:dyDescent="0.2">
      <c r="A302" s="122" t="s">
        <v>650</v>
      </c>
      <c r="B302" s="122">
        <v>10581</v>
      </c>
      <c r="C302" s="122"/>
      <c r="D302" s="122">
        <v>414.12406156935299</v>
      </c>
      <c r="E302" s="122">
        <v>9155.2503603476598</v>
      </c>
      <c r="F302" s="122"/>
      <c r="G302" s="122">
        <v>-62.326483388053099</v>
      </c>
      <c r="H302" s="122">
        <v>1073.6548640134999</v>
      </c>
      <c r="I302" s="122"/>
      <c r="J302" s="122">
        <v>2832</v>
      </c>
      <c r="K302" s="122">
        <v>23</v>
      </c>
      <c r="L302" s="122">
        <v>272</v>
      </c>
      <c r="M302" s="122">
        <v>50991.275754974202</v>
      </c>
      <c r="N302" s="122">
        <v>95322.312575384494</v>
      </c>
      <c r="O302" s="122"/>
      <c r="P302" s="122">
        <v>40</v>
      </c>
      <c r="Q302" s="122">
        <v>8039.8143089790901</v>
      </c>
      <c r="R302" s="122">
        <v>175.88318266741899</v>
      </c>
      <c r="S302" s="122"/>
      <c r="T302" s="122">
        <v>1349.0277689115901</v>
      </c>
      <c r="U302" s="122">
        <v>275.37290489809402</v>
      </c>
    </row>
    <row r="303" spans="1:21" ht="14.25" customHeight="1" x14ac:dyDescent="0.2">
      <c r="A303" s="19" t="s">
        <v>651</v>
      </c>
      <c r="B303" s="19"/>
      <c r="C303" s="19"/>
      <c r="D303" s="122"/>
      <c r="E303" s="122"/>
      <c r="F303" s="19"/>
      <c r="G303" s="122"/>
      <c r="H303" s="122"/>
      <c r="I303" s="19"/>
      <c r="J303" s="122"/>
      <c r="K303" s="122"/>
      <c r="L303" s="122"/>
      <c r="M303" s="122"/>
      <c r="N303" s="122"/>
      <c r="O303" s="19"/>
      <c r="P303" s="122"/>
      <c r="Q303" s="122"/>
      <c r="R303" s="122"/>
      <c r="S303" s="19"/>
      <c r="T303" s="122"/>
      <c r="U303" s="122"/>
    </row>
    <row r="304" spans="1:21" ht="12.75" x14ac:dyDescent="0.2">
      <c r="A304" s="122" t="s">
        <v>652</v>
      </c>
      <c r="B304" s="122">
        <v>9187</v>
      </c>
      <c r="C304" s="122"/>
      <c r="D304" s="122">
        <v>406.23461806872501</v>
      </c>
      <c r="E304" s="122">
        <v>7594.0879433108503</v>
      </c>
      <c r="F304" s="122"/>
      <c r="G304" s="122">
        <v>-95.123011222876499</v>
      </c>
      <c r="H304" s="122">
        <v>1281.81513200932</v>
      </c>
      <c r="I304" s="122"/>
      <c r="J304" s="122">
        <v>2887</v>
      </c>
      <c r="K304" s="122">
        <v>23</v>
      </c>
      <c r="L304" s="122">
        <v>230</v>
      </c>
      <c r="M304" s="122">
        <v>50991.275754974202</v>
      </c>
      <c r="N304" s="122">
        <v>95322.312575384494</v>
      </c>
      <c r="O304" s="122"/>
      <c r="P304" s="122">
        <v>29</v>
      </c>
      <c r="Q304" s="122">
        <v>8039.8143089790901</v>
      </c>
      <c r="R304" s="122">
        <v>175.88318266741899</v>
      </c>
      <c r="S304" s="122"/>
      <c r="T304" s="122">
        <v>1557.1880369074099</v>
      </c>
      <c r="U304" s="122">
        <v>275.37290489809402</v>
      </c>
    </row>
    <row r="305" spans="1:22" ht="12.75" x14ac:dyDescent="0.2">
      <c r="A305" s="122" t="s">
        <v>653</v>
      </c>
      <c r="B305" s="122">
        <v>9324</v>
      </c>
      <c r="C305" s="122"/>
      <c r="D305" s="122">
        <v>378.23848496967503</v>
      </c>
      <c r="E305" s="122">
        <v>8425.9562344490696</v>
      </c>
      <c r="F305" s="122"/>
      <c r="G305" s="122">
        <v>-103.821796495144</v>
      </c>
      <c r="H305" s="122">
        <v>623.18961397837802</v>
      </c>
      <c r="I305" s="122"/>
      <c r="J305" s="122">
        <v>6471</v>
      </c>
      <c r="K305" s="122">
        <v>48</v>
      </c>
      <c r="L305" s="122">
        <v>572</v>
      </c>
      <c r="M305" s="122">
        <v>50991.275754974202</v>
      </c>
      <c r="N305" s="122">
        <v>95322.312575384494</v>
      </c>
      <c r="O305" s="122"/>
      <c r="P305" s="122">
        <v>58</v>
      </c>
      <c r="Q305" s="122">
        <v>8039.8143089790901</v>
      </c>
      <c r="R305" s="122">
        <v>175.88318266741899</v>
      </c>
      <c r="S305" s="122"/>
      <c r="T305" s="122">
        <v>898.56251887647204</v>
      </c>
      <c r="U305" s="122">
        <v>275.37290489809402</v>
      </c>
    </row>
    <row r="306" spans="1:22" ht="12.75" x14ac:dyDescent="0.2">
      <c r="A306" s="122" t="s">
        <v>654</v>
      </c>
      <c r="B306" s="122">
        <v>9496</v>
      </c>
      <c r="C306" s="122"/>
      <c r="D306" s="122">
        <v>520.63603303721095</v>
      </c>
      <c r="E306" s="122">
        <v>8824.3060830005197</v>
      </c>
      <c r="F306" s="122"/>
      <c r="G306" s="122">
        <v>-104.739481369893</v>
      </c>
      <c r="H306" s="122">
        <v>255.69722061270599</v>
      </c>
      <c r="I306" s="122"/>
      <c r="J306" s="122">
        <v>27913</v>
      </c>
      <c r="K306" s="122">
        <v>285</v>
      </c>
      <c r="L306" s="122">
        <v>2584</v>
      </c>
      <c r="M306" s="122">
        <v>50991.275754974202</v>
      </c>
      <c r="N306" s="122">
        <v>95322.312575384494</v>
      </c>
      <c r="O306" s="122"/>
      <c r="P306" s="122">
        <v>247</v>
      </c>
      <c r="Q306" s="122">
        <v>8039.8143089790901</v>
      </c>
      <c r="R306" s="122">
        <v>175.88318266741899</v>
      </c>
      <c r="S306" s="122"/>
      <c r="T306" s="122">
        <v>531.07012551080004</v>
      </c>
      <c r="U306" s="122">
        <v>275.37290489809402</v>
      </c>
    </row>
    <row r="307" spans="1:22" ht="12.75" x14ac:dyDescent="0.2">
      <c r="A307" s="122" t="s">
        <v>655</v>
      </c>
      <c r="B307" s="122">
        <v>8609</v>
      </c>
      <c r="C307" s="122"/>
      <c r="D307" s="122">
        <v>498.01113549800999</v>
      </c>
      <c r="E307" s="122">
        <v>7747.6006413696005</v>
      </c>
      <c r="F307" s="122"/>
      <c r="G307" s="122">
        <v>-115.550194419272</v>
      </c>
      <c r="H307" s="122">
        <v>478.843789646772</v>
      </c>
      <c r="I307" s="122"/>
      <c r="J307" s="122">
        <v>18123</v>
      </c>
      <c r="K307" s="122">
        <v>177</v>
      </c>
      <c r="L307" s="122">
        <v>1473</v>
      </c>
      <c r="M307" s="122">
        <v>50991.275754974202</v>
      </c>
      <c r="N307" s="122">
        <v>95322.312575384494</v>
      </c>
      <c r="O307" s="122"/>
      <c r="P307" s="122">
        <v>136</v>
      </c>
      <c r="Q307" s="122">
        <v>8039.8143089790901</v>
      </c>
      <c r="R307" s="122">
        <v>175.88318266741899</v>
      </c>
      <c r="S307" s="122"/>
      <c r="T307" s="122">
        <v>754.21669454486596</v>
      </c>
      <c r="U307" s="122">
        <v>275.37290489809402</v>
      </c>
    </row>
    <row r="308" spans="1:22" ht="12.75" x14ac:dyDescent="0.2">
      <c r="A308" s="122" t="s">
        <v>656</v>
      </c>
      <c r="B308" s="122">
        <v>9973</v>
      </c>
      <c r="C308" s="122"/>
      <c r="D308" s="122">
        <v>497.93128598082899</v>
      </c>
      <c r="E308" s="122">
        <v>9143.41783730928</v>
      </c>
      <c r="F308" s="122"/>
      <c r="G308" s="122">
        <v>57.1904698663052</v>
      </c>
      <c r="H308" s="122">
        <v>274.81696851962801</v>
      </c>
      <c r="I308" s="122"/>
      <c r="J308" s="122">
        <v>9831</v>
      </c>
      <c r="K308" s="122">
        <v>96</v>
      </c>
      <c r="L308" s="122">
        <v>943</v>
      </c>
      <c r="M308" s="122">
        <v>50991.275754974202</v>
      </c>
      <c r="N308" s="122">
        <v>95322.312575384494</v>
      </c>
      <c r="O308" s="122"/>
      <c r="P308" s="122">
        <v>285</v>
      </c>
      <c r="Q308" s="122">
        <v>8039.8143089790901</v>
      </c>
      <c r="R308" s="122">
        <v>175.88318266741899</v>
      </c>
      <c r="S308" s="122"/>
      <c r="T308" s="122">
        <v>550.18987341772197</v>
      </c>
      <c r="U308" s="122">
        <v>275.37290489809402</v>
      </c>
    </row>
    <row r="309" spans="1:22" ht="12.75" x14ac:dyDescent="0.2">
      <c r="A309" s="122" t="s">
        <v>657</v>
      </c>
      <c r="B309" s="122">
        <v>8858</v>
      </c>
      <c r="C309" s="122"/>
      <c r="D309" s="122">
        <v>452.40682353585203</v>
      </c>
      <c r="E309" s="122">
        <v>7404.7695494285199</v>
      </c>
      <c r="F309" s="122"/>
      <c r="G309" s="122">
        <v>-58.583052765121302</v>
      </c>
      <c r="H309" s="122">
        <v>1059.3432179425999</v>
      </c>
      <c r="I309" s="122"/>
      <c r="J309" s="122">
        <v>5072</v>
      </c>
      <c r="K309" s="122">
        <v>45</v>
      </c>
      <c r="L309" s="122">
        <v>394</v>
      </c>
      <c r="M309" s="122">
        <v>50991.275754974202</v>
      </c>
      <c r="N309" s="122">
        <v>95322.312575384494</v>
      </c>
      <c r="O309" s="122"/>
      <c r="P309" s="122">
        <v>74</v>
      </c>
      <c r="Q309" s="122">
        <v>8039.8143089790901</v>
      </c>
      <c r="R309" s="122">
        <v>175.88318266741899</v>
      </c>
      <c r="S309" s="122"/>
      <c r="T309" s="122">
        <v>1334.7161228406901</v>
      </c>
      <c r="U309" s="122">
        <v>275.37290489809402</v>
      </c>
    </row>
    <row r="310" spans="1:22" ht="12.75" x14ac:dyDescent="0.2">
      <c r="A310" s="122" t="s">
        <v>658</v>
      </c>
      <c r="B310" s="122">
        <v>9474</v>
      </c>
      <c r="C310" s="122"/>
      <c r="D310" s="122">
        <v>455.05508274687799</v>
      </c>
      <c r="E310" s="122">
        <v>8735.5319685344293</v>
      </c>
      <c r="F310" s="122"/>
      <c r="G310" s="122">
        <v>-124.916856114929</v>
      </c>
      <c r="H310" s="122">
        <v>408.056139176111</v>
      </c>
      <c r="I310" s="122"/>
      <c r="J310" s="122">
        <v>16248</v>
      </c>
      <c r="K310" s="122">
        <v>145</v>
      </c>
      <c r="L310" s="122">
        <v>1489</v>
      </c>
      <c r="M310" s="122">
        <v>50991.275754974202</v>
      </c>
      <c r="N310" s="122">
        <v>95322.312575384494</v>
      </c>
      <c r="O310" s="122"/>
      <c r="P310" s="122">
        <v>103</v>
      </c>
      <c r="Q310" s="122">
        <v>8039.8143089790901</v>
      </c>
      <c r="R310" s="122">
        <v>175.88318266741899</v>
      </c>
      <c r="S310" s="122"/>
      <c r="T310" s="122">
        <v>683.42904407420497</v>
      </c>
      <c r="U310" s="122">
        <v>275.37290489809402</v>
      </c>
    </row>
    <row r="311" spans="1:22" ht="12.75" x14ac:dyDescent="0.2">
      <c r="A311" s="122" t="s">
        <v>659</v>
      </c>
      <c r="B311" s="122">
        <v>9831</v>
      </c>
      <c r="C311" s="122"/>
      <c r="D311" s="122">
        <v>578.59632080240897</v>
      </c>
      <c r="E311" s="122">
        <v>8879.1471589548291</v>
      </c>
      <c r="F311" s="122"/>
      <c r="G311" s="122">
        <v>-120.036685827932</v>
      </c>
      <c r="H311" s="122">
        <v>493.63449638189201</v>
      </c>
      <c r="I311" s="122"/>
      <c r="J311" s="122">
        <v>23178</v>
      </c>
      <c r="K311" s="122">
        <v>263</v>
      </c>
      <c r="L311" s="122">
        <v>2159</v>
      </c>
      <c r="M311" s="122">
        <v>50991.275754974202</v>
      </c>
      <c r="N311" s="122">
        <v>95322.312575384494</v>
      </c>
      <c r="O311" s="122"/>
      <c r="P311" s="122">
        <v>161</v>
      </c>
      <c r="Q311" s="122">
        <v>8039.8143089790901</v>
      </c>
      <c r="R311" s="122">
        <v>175.88318266741899</v>
      </c>
      <c r="S311" s="122"/>
      <c r="T311" s="122">
        <v>769.00740127998597</v>
      </c>
      <c r="U311" s="122">
        <v>275.37290489809402</v>
      </c>
    </row>
    <row r="312" spans="1:22" ht="12.75" x14ac:dyDescent="0.2">
      <c r="A312" s="122" t="s">
        <v>660</v>
      </c>
      <c r="B312" s="122">
        <v>9224</v>
      </c>
      <c r="C312" s="122"/>
      <c r="D312" s="122">
        <v>573.65855386208</v>
      </c>
      <c r="E312" s="122">
        <v>8783.3131829726208</v>
      </c>
      <c r="F312" s="122"/>
      <c r="G312" s="122">
        <v>-103.819869678199</v>
      </c>
      <c r="H312" s="122">
        <v>-28.735000908912099</v>
      </c>
      <c r="I312" s="122"/>
      <c r="J312" s="122">
        <v>76088</v>
      </c>
      <c r="K312" s="122">
        <v>856</v>
      </c>
      <c r="L312" s="122">
        <v>7011</v>
      </c>
      <c r="M312" s="122">
        <v>50991.275754974202</v>
      </c>
      <c r="N312" s="122">
        <v>95322.312575384494</v>
      </c>
      <c r="O312" s="122"/>
      <c r="P312" s="122">
        <v>682</v>
      </c>
      <c r="Q312" s="122">
        <v>8039.8143089790901</v>
      </c>
      <c r="R312" s="122">
        <v>175.88318266741899</v>
      </c>
      <c r="S312" s="122"/>
      <c r="T312" s="122">
        <v>246.63790398918201</v>
      </c>
      <c r="U312" s="122">
        <v>275.37290489809402</v>
      </c>
    </row>
    <row r="313" spans="1:22" ht="12.75" x14ac:dyDescent="0.2">
      <c r="A313" s="122" t="s">
        <v>661</v>
      </c>
      <c r="B313" s="122">
        <v>10407</v>
      </c>
      <c r="C313" s="122"/>
      <c r="D313" s="122">
        <v>436.38585742186899</v>
      </c>
      <c r="E313" s="122">
        <v>8342.4339441076008</v>
      </c>
      <c r="F313" s="122"/>
      <c r="G313" s="122">
        <v>-87.604905094258996</v>
      </c>
      <c r="H313" s="122">
        <v>1715.49062339482</v>
      </c>
      <c r="I313" s="122"/>
      <c r="J313" s="122">
        <v>6193</v>
      </c>
      <c r="K313" s="122">
        <v>53</v>
      </c>
      <c r="L313" s="122">
        <v>542</v>
      </c>
      <c r="M313" s="122">
        <v>50991.275754974202</v>
      </c>
      <c r="N313" s="122">
        <v>95322.312575384494</v>
      </c>
      <c r="O313" s="122"/>
      <c r="P313" s="122">
        <v>68</v>
      </c>
      <c r="Q313" s="122">
        <v>8039.8143089790901</v>
      </c>
      <c r="R313" s="122">
        <v>175.88318266741899</v>
      </c>
      <c r="S313" s="122"/>
      <c r="T313" s="122">
        <v>1990.8635282929099</v>
      </c>
      <c r="U313" s="122">
        <v>275.37290489809402</v>
      </c>
    </row>
    <row r="314" spans="1:22" ht="12.75" x14ac:dyDescent="0.2">
      <c r="A314" s="122" t="s">
        <v>662</v>
      </c>
      <c r="B314" s="122">
        <v>9933</v>
      </c>
      <c r="C314" s="122"/>
      <c r="D314" s="122">
        <v>511.77823216097698</v>
      </c>
      <c r="E314" s="122">
        <v>9466.1562935890106</v>
      </c>
      <c r="F314" s="122"/>
      <c r="G314" s="122">
        <v>-133.69873288987401</v>
      </c>
      <c r="H314" s="122">
        <v>88.960820016247894</v>
      </c>
      <c r="I314" s="122"/>
      <c r="J314" s="122">
        <v>41548</v>
      </c>
      <c r="K314" s="122">
        <v>417</v>
      </c>
      <c r="L314" s="122">
        <v>4126</v>
      </c>
      <c r="M314" s="122">
        <v>50991.275754974202</v>
      </c>
      <c r="N314" s="122">
        <v>95322.312575384494</v>
      </c>
      <c r="O314" s="122"/>
      <c r="P314" s="122">
        <v>218</v>
      </c>
      <c r="Q314" s="122">
        <v>8039.8143089790901</v>
      </c>
      <c r="R314" s="122">
        <v>175.88318266741899</v>
      </c>
      <c r="S314" s="122"/>
      <c r="T314" s="122">
        <v>364.33372491434199</v>
      </c>
      <c r="U314" s="122">
        <v>275.37290489809402</v>
      </c>
    </row>
    <row r="315" spans="1:22" ht="12.75" x14ac:dyDescent="0.2">
      <c r="A315" s="122" t="s">
        <v>663</v>
      </c>
      <c r="B315" s="122">
        <v>10134</v>
      </c>
      <c r="C315" s="122"/>
      <c r="D315" s="122">
        <v>529.66619078245299</v>
      </c>
      <c r="E315" s="122">
        <v>9144.3254761917105</v>
      </c>
      <c r="F315" s="122"/>
      <c r="G315" s="122">
        <v>-63.877948496134799</v>
      </c>
      <c r="H315" s="122">
        <v>523.90681371404401</v>
      </c>
      <c r="I315" s="122"/>
      <c r="J315" s="122">
        <v>8183</v>
      </c>
      <c r="K315" s="122">
        <v>85</v>
      </c>
      <c r="L315" s="122">
        <v>785</v>
      </c>
      <c r="M315" s="122">
        <v>50991.275754974202</v>
      </c>
      <c r="N315" s="122">
        <v>95322.312575384494</v>
      </c>
      <c r="O315" s="122"/>
      <c r="P315" s="122">
        <v>114</v>
      </c>
      <c r="Q315" s="122">
        <v>8039.8143089790901</v>
      </c>
      <c r="R315" s="122">
        <v>175.88318266741899</v>
      </c>
      <c r="S315" s="122"/>
      <c r="T315" s="122">
        <v>799.27971861213803</v>
      </c>
      <c r="U315" s="122">
        <v>275.37290489809402</v>
      </c>
    </row>
    <row r="316" spans="1:22" ht="12.75" x14ac:dyDescent="0.2">
      <c r="A316" s="122" t="s">
        <v>664</v>
      </c>
      <c r="B316" s="122">
        <v>8600</v>
      </c>
      <c r="C316" s="122"/>
      <c r="D316" s="122">
        <v>315.40995312355199</v>
      </c>
      <c r="E316" s="122">
        <v>7777.4022336911603</v>
      </c>
      <c r="F316" s="122"/>
      <c r="G316" s="122">
        <v>-26.690752191518101</v>
      </c>
      <c r="H316" s="122">
        <v>533.96687711825496</v>
      </c>
      <c r="I316" s="122"/>
      <c r="J316" s="122">
        <v>3395</v>
      </c>
      <c r="K316" s="122">
        <v>21</v>
      </c>
      <c r="L316" s="122">
        <v>277</v>
      </c>
      <c r="M316" s="122">
        <v>50991.275754974202</v>
      </c>
      <c r="N316" s="122">
        <v>95322.312575384494</v>
      </c>
      <c r="O316" s="122"/>
      <c r="P316" s="122">
        <v>63</v>
      </c>
      <c r="Q316" s="122">
        <v>8039.8143089790901</v>
      </c>
      <c r="R316" s="122">
        <v>175.88318266741899</v>
      </c>
      <c r="S316" s="122"/>
      <c r="T316" s="122">
        <v>809.33978201634898</v>
      </c>
      <c r="U316" s="122">
        <v>275.37290489809402</v>
      </c>
    </row>
    <row r="317" spans="1:22" ht="12.75" x14ac:dyDescent="0.2">
      <c r="A317" s="122" t="s">
        <v>665</v>
      </c>
      <c r="B317" s="122">
        <v>9563</v>
      </c>
      <c r="C317" s="122"/>
      <c r="D317" s="122">
        <v>310.17938760357998</v>
      </c>
      <c r="E317" s="122">
        <v>8138.5333135185901</v>
      </c>
      <c r="F317" s="122"/>
      <c r="G317" s="122">
        <v>-2.9651690699975601</v>
      </c>
      <c r="H317" s="122">
        <v>1116.88949347589</v>
      </c>
      <c r="I317" s="122"/>
      <c r="J317" s="122">
        <v>4603</v>
      </c>
      <c r="K317" s="122">
        <v>28</v>
      </c>
      <c r="L317" s="122">
        <v>393</v>
      </c>
      <c r="M317" s="122">
        <v>50991.275754974202</v>
      </c>
      <c r="N317" s="122">
        <v>95322.312575384494</v>
      </c>
      <c r="O317" s="122"/>
      <c r="P317" s="122">
        <v>99</v>
      </c>
      <c r="Q317" s="122">
        <v>8039.8143089790901</v>
      </c>
      <c r="R317" s="122">
        <v>175.88318266741899</v>
      </c>
      <c r="S317" s="122"/>
      <c r="T317" s="122">
        <v>1392.26239837398</v>
      </c>
      <c r="U317" s="122">
        <v>275.37290489809402</v>
      </c>
    </row>
    <row r="318" spans="1:22" ht="6.75" customHeight="1" thickBot="1" x14ac:dyDescent="0.25">
      <c r="A318" s="1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5"/>
    </row>
    <row r="319" spans="1:22" x14ac:dyDescent="0.2"/>
  </sheetData>
  <mergeCells count="4">
    <mergeCell ref="T2:U3"/>
    <mergeCell ref="D3:E3"/>
    <mergeCell ref="G3:H3"/>
    <mergeCell ref="P3:R3"/>
  </mergeCells>
  <conditionalFormatting sqref="B8:U333">
    <cfRule type="cellIs" dxfId="81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2" manualBreakCount="2">
    <brk id="52" max="16383" man="1"/>
    <brk id="2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9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15.42578125" bestFit="1" customWidth="1"/>
    <col min="2" max="2" width="11.140625" customWidth="1"/>
    <col min="3" max="3" width="12.140625" customWidth="1"/>
    <col min="4" max="5" width="11.7109375" customWidth="1"/>
    <col min="6" max="6" width="6.42578125" style="66" customWidth="1"/>
    <col min="7" max="7" width="12.5703125" customWidth="1"/>
    <col min="8" max="8" width="9.140625" customWidth="1"/>
    <col min="9" max="9" width="9.140625" style="73" customWidth="1"/>
    <col min="10" max="10" width="2.28515625" customWidth="1"/>
    <col min="11" max="11" width="11.140625" bestFit="1" customWidth="1"/>
    <col min="12" max="12" width="9.140625" customWidth="1"/>
    <col min="13" max="13" width="2.42578125" customWidth="1"/>
    <col min="14" max="15" width="11.42578125" customWidth="1"/>
    <col min="16" max="16" width="11.7109375" customWidth="1"/>
    <col min="17" max="17" width="11.5703125" customWidth="1"/>
    <col min="18" max="18" width="3.140625" customWidth="1"/>
    <col min="19" max="19" width="12.7109375" customWidth="1"/>
    <col min="20" max="21" width="9.140625" customWidth="1"/>
    <col min="22" max="22" width="2.7109375" customWidth="1"/>
    <col min="23" max="16384" width="9.140625" hidden="1"/>
  </cols>
  <sheetData>
    <row r="1" spans="1:22" ht="16.5" thickBot="1" x14ac:dyDescent="0.3">
      <c r="A1" s="71" t="str">
        <f>"Tabell 6  Gymnasieskola, utjämningsåret "&amp;Innehåll!C46</f>
        <v>Tabell 6  Gymnasieskola, utjämningsåret 2017</v>
      </c>
      <c r="B1" s="70"/>
      <c r="C1" s="70"/>
      <c r="D1" s="70"/>
      <c r="E1" s="70"/>
      <c r="G1" s="71" t="s">
        <v>73</v>
      </c>
      <c r="H1" s="70"/>
      <c r="I1" s="72"/>
      <c r="J1" s="70"/>
      <c r="K1" s="70"/>
      <c r="L1" s="70"/>
      <c r="M1" s="70"/>
      <c r="N1" s="70"/>
      <c r="O1" s="70"/>
      <c r="P1" s="70"/>
      <c r="Q1" s="193"/>
      <c r="R1" s="70"/>
      <c r="S1" s="70"/>
      <c r="T1" s="70"/>
      <c r="U1" s="70"/>
      <c r="V1" s="70"/>
    </row>
    <row r="2" spans="1:22" ht="6.75" customHeight="1" x14ac:dyDescent="0.2">
      <c r="R2" s="66"/>
      <c r="S2" s="66"/>
      <c r="T2" s="66"/>
      <c r="U2" s="66"/>
    </row>
    <row r="3" spans="1:22" s="66" customFormat="1" ht="25.5" customHeight="1" x14ac:dyDescent="0.2">
      <c r="A3" s="139" t="s">
        <v>19</v>
      </c>
      <c r="B3"/>
      <c r="D3" s="663" t="s">
        <v>76</v>
      </c>
      <c r="E3" s="663"/>
      <c r="F3" s="74"/>
      <c r="H3" s="662" t="s">
        <v>77</v>
      </c>
      <c r="I3" s="662"/>
      <c r="K3" s="662" t="s">
        <v>121</v>
      </c>
      <c r="L3" s="662"/>
      <c r="M3" s="77"/>
      <c r="N3" s="663" t="s">
        <v>122</v>
      </c>
      <c r="O3" s="663"/>
      <c r="P3" s="663"/>
      <c r="Q3" s="663"/>
      <c r="R3" s="77"/>
      <c r="S3" s="662" t="s">
        <v>127</v>
      </c>
      <c r="T3" s="662"/>
      <c r="U3" s="662"/>
    </row>
    <row r="4" spans="1:22" s="66" customFormat="1" ht="75.75" customHeight="1" x14ac:dyDescent="0.2">
      <c r="A4" s="3" t="s">
        <v>47</v>
      </c>
      <c r="B4" s="104" t="s">
        <v>79</v>
      </c>
      <c r="C4" s="104" t="s">
        <v>112</v>
      </c>
      <c r="D4" s="104" t="s">
        <v>115</v>
      </c>
      <c r="E4" s="104" t="s">
        <v>114</v>
      </c>
      <c r="F4" s="79"/>
      <c r="G4" s="78" t="str">
        <f>"Folkmängd 31/12 -"&amp;Innehåll!C46-2</f>
        <v>Folkmängd 31/12 -2015</v>
      </c>
      <c r="H4" s="78" t="s">
        <v>116</v>
      </c>
      <c r="I4" s="88" t="s">
        <v>117</v>
      </c>
      <c r="J4" s="89"/>
      <c r="K4" s="89" t="s">
        <v>113</v>
      </c>
      <c r="L4" s="89" t="s">
        <v>90</v>
      </c>
      <c r="M4" s="90"/>
      <c r="N4" s="88" t="s">
        <v>125</v>
      </c>
      <c r="O4" s="89" t="s">
        <v>154</v>
      </c>
      <c r="P4" s="88" t="s">
        <v>126</v>
      </c>
      <c r="Q4" s="89" t="s">
        <v>156</v>
      </c>
      <c r="S4" s="88" t="s">
        <v>131</v>
      </c>
      <c r="T4" s="88" t="s">
        <v>130</v>
      </c>
      <c r="U4" s="88" t="s">
        <v>129</v>
      </c>
    </row>
    <row r="5" spans="1:22" s="74" customFormat="1" ht="15.75" customHeight="1" x14ac:dyDescent="0.2">
      <c r="B5" s="80" t="s">
        <v>92</v>
      </c>
      <c r="C5" s="80" t="s">
        <v>93</v>
      </c>
      <c r="D5" s="80" t="s">
        <v>94</v>
      </c>
      <c r="E5" s="80" t="s">
        <v>95</v>
      </c>
      <c r="F5" s="80"/>
      <c r="G5" s="80" t="s">
        <v>96</v>
      </c>
      <c r="H5" s="80" t="s">
        <v>118</v>
      </c>
      <c r="I5" s="81" t="s">
        <v>98</v>
      </c>
      <c r="J5" s="80"/>
      <c r="K5" s="80" t="s">
        <v>99</v>
      </c>
      <c r="L5" s="80" t="s">
        <v>123</v>
      </c>
      <c r="N5" s="74" t="s">
        <v>101</v>
      </c>
      <c r="O5" s="74" t="s">
        <v>102</v>
      </c>
      <c r="P5" s="74" t="s">
        <v>153</v>
      </c>
      <c r="Q5" s="74" t="s">
        <v>104</v>
      </c>
      <c r="S5" s="74" t="s">
        <v>157</v>
      </c>
      <c r="T5" s="74" t="s">
        <v>158</v>
      </c>
      <c r="U5" s="74" t="s">
        <v>128</v>
      </c>
    </row>
    <row r="6" spans="1:22" s="74" customFormat="1" ht="15.75" customHeight="1" x14ac:dyDescent="0.2">
      <c r="A6" s="65"/>
      <c r="B6" s="82" t="s">
        <v>119</v>
      </c>
      <c r="C6" s="82" t="s">
        <v>120</v>
      </c>
      <c r="D6" s="82" t="s">
        <v>124</v>
      </c>
      <c r="E6" s="83" t="s">
        <v>155</v>
      </c>
      <c r="F6" s="80"/>
      <c r="G6" s="82"/>
      <c r="H6" s="82"/>
      <c r="I6" s="84"/>
      <c r="J6" s="82"/>
      <c r="K6" s="82"/>
      <c r="L6" s="82"/>
      <c r="M6" s="65"/>
      <c r="N6" s="65"/>
      <c r="O6" s="65"/>
      <c r="P6" s="65" t="s">
        <v>111</v>
      </c>
      <c r="Q6" s="65"/>
      <c r="S6" s="262" t="s">
        <v>341</v>
      </c>
      <c r="T6" s="82" t="s">
        <v>132</v>
      </c>
      <c r="U6" s="82"/>
    </row>
    <row r="7" spans="1:22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75" x14ac:dyDescent="0.2">
      <c r="A8" s="122" t="s">
        <v>359</v>
      </c>
      <c r="B8" s="122">
        <v>4000</v>
      </c>
      <c r="C8" s="122">
        <v>4247.2564356338899</v>
      </c>
      <c r="D8" s="122">
        <v>-87.6859154748728</v>
      </c>
      <c r="E8" s="122">
        <v>-159.308119405513</v>
      </c>
      <c r="F8" s="122"/>
      <c r="G8" s="122">
        <v>89425</v>
      </c>
      <c r="H8" s="122">
        <v>3266</v>
      </c>
      <c r="I8" s="122">
        <v>116292.37806385801</v>
      </c>
      <c r="J8" s="122"/>
      <c r="K8" s="122">
        <v>5.0544984297062596</v>
      </c>
      <c r="L8" s="122">
        <v>92.740413904579</v>
      </c>
      <c r="M8" s="122"/>
      <c r="N8" s="122">
        <v>-173.924441387271</v>
      </c>
      <c r="O8" s="140">
        <v>-0.42788199310612901</v>
      </c>
      <c r="P8" s="122">
        <v>-145.119679416861</v>
      </c>
      <c r="Q8" s="122">
        <v>0</v>
      </c>
      <c r="R8" s="122"/>
      <c r="S8" s="122">
        <v>3579.7002402093199</v>
      </c>
      <c r="T8" s="122">
        <v>3724.8199196261799</v>
      </c>
      <c r="U8" s="122">
        <v>101987.75912816</v>
      </c>
    </row>
    <row r="9" spans="1:22" ht="12.75" x14ac:dyDescent="0.2">
      <c r="A9" s="122" t="s">
        <v>360</v>
      </c>
      <c r="B9" s="122">
        <v>4024</v>
      </c>
      <c r="C9" s="122">
        <v>4727.5949010877202</v>
      </c>
      <c r="D9" s="122">
        <v>-92.567059169426599</v>
      </c>
      <c r="E9" s="122">
        <v>-610.63432319362698</v>
      </c>
      <c r="F9" s="122"/>
      <c r="G9" s="122">
        <v>32421</v>
      </c>
      <c r="H9" s="122">
        <v>1318</v>
      </c>
      <c r="I9" s="122">
        <v>116292.37806385801</v>
      </c>
      <c r="J9" s="122"/>
      <c r="K9" s="122">
        <v>0.173354735152488</v>
      </c>
      <c r="L9" s="122">
        <v>92.740413904579</v>
      </c>
      <c r="M9" s="122"/>
      <c r="N9" s="122">
        <v>-612.36802002226102</v>
      </c>
      <c r="O9" s="140">
        <v>-0.42788199310612901</v>
      </c>
      <c r="P9" s="122">
        <v>-609.32850835809904</v>
      </c>
      <c r="Q9" s="122">
        <v>0</v>
      </c>
      <c r="R9" s="122"/>
      <c r="S9" s="122">
        <v>3536.7455341117602</v>
      </c>
      <c r="T9" s="122">
        <v>4146.0740424698597</v>
      </c>
      <c r="U9" s="122">
        <v>101987.75912816</v>
      </c>
    </row>
    <row r="10" spans="1:22" ht="12.75" x14ac:dyDescent="0.2">
      <c r="A10" s="122" t="s">
        <v>361</v>
      </c>
      <c r="B10" s="122">
        <v>4069</v>
      </c>
      <c r="C10" s="122">
        <v>4098.5047264574896</v>
      </c>
      <c r="D10" s="122">
        <v>24.533943537142001</v>
      </c>
      <c r="E10" s="122">
        <v>-54.076296974313102</v>
      </c>
      <c r="F10" s="122"/>
      <c r="G10" s="122">
        <v>26984</v>
      </c>
      <c r="H10" s="122">
        <v>951</v>
      </c>
      <c r="I10" s="122">
        <v>116292.37806385801</v>
      </c>
      <c r="J10" s="122"/>
      <c r="K10" s="122">
        <v>117.27435744172099</v>
      </c>
      <c r="L10" s="122">
        <v>92.740413904579</v>
      </c>
      <c r="M10" s="122"/>
      <c r="N10" s="122">
        <v>-59.141343006996998</v>
      </c>
      <c r="O10" s="140">
        <v>-0.42788199310612901</v>
      </c>
      <c r="P10" s="122">
        <v>-49.439132934735397</v>
      </c>
      <c r="Q10" s="122">
        <v>0</v>
      </c>
      <c r="R10" s="122"/>
      <c r="S10" s="122">
        <v>3544.9263774002902</v>
      </c>
      <c r="T10" s="122">
        <v>3594.3655103350302</v>
      </c>
      <c r="U10" s="122">
        <v>101987.75912816</v>
      </c>
    </row>
    <row r="11" spans="1:22" ht="12.75" x14ac:dyDescent="0.2">
      <c r="A11" s="122" t="s">
        <v>362</v>
      </c>
      <c r="B11" s="122">
        <v>4013</v>
      </c>
      <c r="C11" s="122">
        <v>4035.13724472166</v>
      </c>
      <c r="D11" s="122">
        <v>-53.332462384975699</v>
      </c>
      <c r="E11" s="122">
        <v>31.328159360344699</v>
      </c>
      <c r="F11" s="122"/>
      <c r="G11" s="122">
        <v>83866</v>
      </c>
      <c r="H11" s="122">
        <v>2910</v>
      </c>
      <c r="I11" s="122">
        <v>116292.37806385801</v>
      </c>
      <c r="J11" s="122"/>
      <c r="K11" s="122">
        <v>39.407951519603301</v>
      </c>
      <c r="L11" s="122">
        <v>92.740413904579</v>
      </c>
      <c r="M11" s="122"/>
      <c r="N11" s="122">
        <v>46.722870032171599</v>
      </c>
      <c r="O11" s="140">
        <v>-0.42788199310612901</v>
      </c>
      <c r="P11" s="122">
        <v>15.5055666954117</v>
      </c>
      <c r="Q11" s="122">
        <v>0</v>
      </c>
      <c r="R11" s="122"/>
      <c r="S11" s="122">
        <v>3554.2981532375902</v>
      </c>
      <c r="T11" s="122">
        <v>3538.7925865421798</v>
      </c>
      <c r="U11" s="122">
        <v>101987.75912816</v>
      </c>
    </row>
    <row r="12" spans="1:22" ht="12.75" x14ac:dyDescent="0.2">
      <c r="A12" s="122" t="s">
        <v>363</v>
      </c>
      <c r="B12" s="122">
        <v>3895</v>
      </c>
      <c r="C12" s="122">
        <v>4114.5312518724104</v>
      </c>
      <c r="D12" s="122">
        <v>-89.358297367699393</v>
      </c>
      <c r="E12" s="122">
        <v>-129.99606991464199</v>
      </c>
      <c r="F12" s="122"/>
      <c r="G12" s="122">
        <v>105311</v>
      </c>
      <c r="H12" s="122">
        <v>3726</v>
      </c>
      <c r="I12" s="122">
        <v>116292.37806385801</v>
      </c>
      <c r="J12" s="122"/>
      <c r="K12" s="122">
        <v>3.3821165368796802</v>
      </c>
      <c r="L12" s="122">
        <v>92.740413904579</v>
      </c>
      <c r="M12" s="122"/>
      <c r="N12" s="122">
        <v>-131.22705712821701</v>
      </c>
      <c r="O12" s="140">
        <v>-0.42788199310612901</v>
      </c>
      <c r="P12" s="122">
        <v>-129.19296469417401</v>
      </c>
      <c r="Q12" s="122">
        <v>0</v>
      </c>
      <c r="R12" s="122"/>
      <c r="S12" s="122">
        <v>3479.22771796505</v>
      </c>
      <c r="T12" s="122">
        <v>3608.4206826592199</v>
      </c>
      <c r="U12" s="122">
        <v>101987.75912816</v>
      </c>
    </row>
    <row r="13" spans="1:22" ht="12.75" x14ac:dyDescent="0.2">
      <c r="A13" s="122" t="s">
        <v>364</v>
      </c>
      <c r="B13" s="122">
        <v>3628</v>
      </c>
      <c r="C13" s="122">
        <v>3830.97397534641</v>
      </c>
      <c r="D13" s="122">
        <v>-92.657712319465304</v>
      </c>
      <c r="E13" s="122">
        <v>-110.43044566609601</v>
      </c>
      <c r="F13" s="122"/>
      <c r="G13" s="122">
        <v>72429</v>
      </c>
      <c r="H13" s="122">
        <v>2386</v>
      </c>
      <c r="I13" s="122">
        <v>116292.37806385801</v>
      </c>
      <c r="J13" s="122"/>
      <c r="K13" s="122">
        <v>8.2701585113714698E-2</v>
      </c>
      <c r="L13" s="122">
        <v>92.740413904579</v>
      </c>
      <c r="M13" s="122"/>
      <c r="N13" s="122">
        <v>-86.025117896233496</v>
      </c>
      <c r="O13" s="140">
        <v>-0.42788199310612901</v>
      </c>
      <c r="P13" s="122">
        <v>-135.26365542906501</v>
      </c>
      <c r="Q13" s="122">
        <v>0</v>
      </c>
      <c r="R13" s="122"/>
      <c r="S13" s="122">
        <v>3224.4788963083702</v>
      </c>
      <c r="T13" s="122">
        <v>3359.7425517374299</v>
      </c>
      <c r="U13" s="122">
        <v>101987.75912816</v>
      </c>
    </row>
    <row r="14" spans="1:22" ht="12.75" x14ac:dyDescent="0.2">
      <c r="A14" s="122" t="s">
        <v>365</v>
      </c>
      <c r="B14" s="122">
        <v>3428</v>
      </c>
      <c r="C14" s="122">
        <v>3923.1284725443002</v>
      </c>
      <c r="D14" s="122">
        <v>-82.299626702369295</v>
      </c>
      <c r="E14" s="122">
        <v>-412.59402067401902</v>
      </c>
      <c r="F14" s="122"/>
      <c r="G14" s="122">
        <v>46302</v>
      </c>
      <c r="H14" s="122">
        <v>1562</v>
      </c>
      <c r="I14" s="122">
        <v>116292.37806385801</v>
      </c>
      <c r="J14" s="122"/>
      <c r="K14" s="122">
        <v>10.4407872022097</v>
      </c>
      <c r="L14" s="122">
        <v>92.740413904579</v>
      </c>
      <c r="M14" s="122"/>
      <c r="N14" s="122">
        <v>-456.70599699458899</v>
      </c>
      <c r="O14" s="140">
        <v>-0.42788199310612901</v>
      </c>
      <c r="P14" s="122">
        <v>-368.90992634655498</v>
      </c>
      <c r="Q14" s="122">
        <v>0</v>
      </c>
      <c r="R14" s="122"/>
      <c r="S14" s="122">
        <v>3071.65159925032</v>
      </c>
      <c r="T14" s="122">
        <v>3440.5615255968701</v>
      </c>
      <c r="U14" s="122">
        <v>101987.75912816</v>
      </c>
    </row>
    <row r="15" spans="1:22" ht="12.75" x14ac:dyDescent="0.2">
      <c r="A15" s="122" t="s">
        <v>366</v>
      </c>
      <c r="B15" s="122">
        <v>3627</v>
      </c>
      <c r="C15" s="122">
        <v>4031.6495038365201</v>
      </c>
      <c r="D15" s="122">
        <v>-55.015659406083202</v>
      </c>
      <c r="E15" s="122">
        <v>-349.33292113505303</v>
      </c>
      <c r="F15" s="122"/>
      <c r="G15" s="122">
        <v>97986</v>
      </c>
      <c r="H15" s="122">
        <v>3397</v>
      </c>
      <c r="I15" s="122">
        <v>116292.37806385801</v>
      </c>
      <c r="J15" s="122"/>
      <c r="K15" s="122">
        <v>37.724754498495798</v>
      </c>
      <c r="L15" s="122">
        <v>92.740413904579</v>
      </c>
      <c r="M15" s="122"/>
      <c r="N15" s="122">
        <v>-353.99068455922401</v>
      </c>
      <c r="O15" s="140">
        <v>-0.42788199310612901</v>
      </c>
      <c r="P15" s="122">
        <v>-345.103039703989</v>
      </c>
      <c r="Q15" s="122">
        <v>0</v>
      </c>
      <c r="R15" s="122"/>
      <c r="S15" s="122">
        <v>3190.6308177691199</v>
      </c>
      <c r="T15" s="122">
        <v>3535.7338574731102</v>
      </c>
      <c r="U15" s="122">
        <v>101987.75912816</v>
      </c>
    </row>
    <row r="16" spans="1:22" ht="12.75" x14ac:dyDescent="0.2">
      <c r="A16" s="122" t="s">
        <v>367</v>
      </c>
      <c r="B16" s="122">
        <v>3674</v>
      </c>
      <c r="C16" s="122">
        <v>3411.3276627844298</v>
      </c>
      <c r="D16" s="122">
        <v>65.548945438851007</v>
      </c>
      <c r="E16" s="122">
        <v>197.44525548439901</v>
      </c>
      <c r="F16" s="122"/>
      <c r="G16" s="122">
        <v>58669</v>
      </c>
      <c r="H16" s="122">
        <v>1721</v>
      </c>
      <c r="I16" s="122">
        <v>116292.37806385801</v>
      </c>
      <c r="J16" s="122"/>
      <c r="K16" s="122">
        <v>158.28935934342999</v>
      </c>
      <c r="L16" s="122">
        <v>92.740413904579</v>
      </c>
      <c r="M16" s="122"/>
      <c r="N16" s="122">
        <v>224.91234861357501</v>
      </c>
      <c r="O16" s="140">
        <v>-0.42788199310612901</v>
      </c>
      <c r="P16" s="122">
        <v>169.55028036211701</v>
      </c>
      <c r="Q16" s="122">
        <v>0</v>
      </c>
      <c r="R16" s="122"/>
      <c r="S16" s="122">
        <v>3161.26538475394</v>
      </c>
      <c r="T16" s="122">
        <v>2991.7151043918202</v>
      </c>
      <c r="U16" s="122">
        <v>101987.75912816</v>
      </c>
    </row>
    <row r="17" spans="1:21" ht="12.75" x14ac:dyDescent="0.2">
      <c r="A17" s="122" t="s">
        <v>368</v>
      </c>
      <c r="B17" s="122">
        <v>4446</v>
      </c>
      <c r="C17" s="122">
        <v>4096.2484031519898</v>
      </c>
      <c r="D17" s="122">
        <v>150.13375971631601</v>
      </c>
      <c r="E17" s="122">
        <v>199.84489669909101</v>
      </c>
      <c r="F17" s="122"/>
      <c r="G17" s="122">
        <v>10192</v>
      </c>
      <c r="H17" s="122">
        <v>359</v>
      </c>
      <c r="I17" s="122">
        <v>116292.37806385801</v>
      </c>
      <c r="J17" s="122"/>
      <c r="K17" s="122">
        <v>242.87417362089499</v>
      </c>
      <c r="L17" s="122">
        <v>92.740413904579</v>
      </c>
      <c r="M17" s="122"/>
      <c r="N17" s="122">
        <v>118.019886466876</v>
      </c>
      <c r="O17" s="140">
        <v>-0.42788199310612901</v>
      </c>
      <c r="P17" s="122">
        <v>281.24202493819899</v>
      </c>
      <c r="Q17" s="122">
        <v>0</v>
      </c>
      <c r="R17" s="122"/>
      <c r="S17" s="122">
        <v>3873.6287524705299</v>
      </c>
      <c r="T17" s="122">
        <v>3592.38672753233</v>
      </c>
      <c r="U17" s="122">
        <v>101987.75912816</v>
      </c>
    </row>
    <row r="18" spans="1:21" ht="12.75" x14ac:dyDescent="0.2">
      <c r="A18" s="122" t="s">
        <v>369</v>
      </c>
      <c r="B18" s="122">
        <v>3823</v>
      </c>
      <c r="C18" s="122">
        <v>3670.6103330701399</v>
      </c>
      <c r="D18" s="122">
        <v>35.497280521549001</v>
      </c>
      <c r="E18" s="122">
        <v>116.854734629238</v>
      </c>
      <c r="F18" s="122"/>
      <c r="G18" s="122">
        <v>27500</v>
      </c>
      <c r="H18" s="122">
        <v>868</v>
      </c>
      <c r="I18" s="122">
        <v>116292.37806385801</v>
      </c>
      <c r="J18" s="122"/>
      <c r="K18" s="122">
        <v>128.237694426128</v>
      </c>
      <c r="L18" s="122">
        <v>92.740413904579</v>
      </c>
      <c r="M18" s="122"/>
      <c r="N18" s="122">
        <v>134.519611922222</v>
      </c>
      <c r="O18" s="140">
        <v>-0.42788199310612901</v>
      </c>
      <c r="P18" s="122">
        <v>98.761975343147697</v>
      </c>
      <c r="Q18" s="122">
        <v>0</v>
      </c>
      <c r="R18" s="122"/>
      <c r="S18" s="122">
        <v>3317.86651800653</v>
      </c>
      <c r="T18" s="122">
        <v>3219.10454266339</v>
      </c>
      <c r="U18" s="122">
        <v>101987.75912816</v>
      </c>
    </row>
    <row r="19" spans="1:21" ht="12.75" x14ac:dyDescent="0.2">
      <c r="A19" s="122" t="s">
        <v>370</v>
      </c>
      <c r="B19" s="122">
        <v>4522</v>
      </c>
      <c r="C19" s="122">
        <v>4722.2096778639498</v>
      </c>
      <c r="D19" s="122">
        <v>-56.960618959107798</v>
      </c>
      <c r="E19" s="122">
        <v>-142.953479799094</v>
      </c>
      <c r="F19" s="122"/>
      <c r="G19" s="122">
        <v>16426</v>
      </c>
      <c r="H19" s="122">
        <v>667</v>
      </c>
      <c r="I19" s="122">
        <v>116292.37806385801</v>
      </c>
      <c r="J19" s="122"/>
      <c r="K19" s="122">
        <v>35.779794945471203</v>
      </c>
      <c r="L19" s="122">
        <v>92.740413904579</v>
      </c>
      <c r="M19" s="122"/>
      <c r="N19" s="122">
        <v>-81.520338242437404</v>
      </c>
      <c r="O19" s="140">
        <v>-0.42788199310612901</v>
      </c>
      <c r="P19" s="122">
        <v>-204.81450334885599</v>
      </c>
      <c r="Q19" s="122">
        <v>0</v>
      </c>
      <c r="R19" s="122"/>
      <c r="S19" s="122">
        <v>3936.5367287516501</v>
      </c>
      <c r="T19" s="122">
        <v>4141.3512321005001</v>
      </c>
      <c r="U19" s="122">
        <v>101987.75912816</v>
      </c>
    </row>
    <row r="20" spans="1:21" ht="12.75" x14ac:dyDescent="0.2">
      <c r="A20" s="122" t="s">
        <v>371</v>
      </c>
      <c r="B20" s="122">
        <v>3973</v>
      </c>
      <c r="C20" s="122">
        <v>4146.8076579283997</v>
      </c>
      <c r="D20" s="122">
        <v>6.6828758274386502</v>
      </c>
      <c r="E20" s="122">
        <v>-180.56599027555299</v>
      </c>
      <c r="F20" s="122"/>
      <c r="G20" s="122">
        <v>44786</v>
      </c>
      <c r="H20" s="122">
        <v>1597</v>
      </c>
      <c r="I20" s="122">
        <v>116292.37806385801</v>
      </c>
      <c r="J20" s="122"/>
      <c r="K20" s="122">
        <v>99.423289732017693</v>
      </c>
      <c r="L20" s="122">
        <v>92.740413904579</v>
      </c>
      <c r="M20" s="122"/>
      <c r="N20" s="122">
        <v>-107.70594279301601</v>
      </c>
      <c r="O20" s="140">
        <v>-0.42788199310612901</v>
      </c>
      <c r="P20" s="122">
        <v>-253.85391975119501</v>
      </c>
      <c r="Q20" s="122">
        <v>0</v>
      </c>
      <c r="R20" s="122"/>
      <c r="S20" s="122">
        <v>3382.8729888289799</v>
      </c>
      <c r="T20" s="122">
        <v>3636.72690858018</v>
      </c>
      <c r="U20" s="122">
        <v>101987.75912816</v>
      </c>
    </row>
    <row r="21" spans="1:21" ht="12.75" x14ac:dyDescent="0.2">
      <c r="A21" s="122" t="s">
        <v>372</v>
      </c>
      <c r="B21" s="122">
        <v>3839</v>
      </c>
      <c r="C21" s="122">
        <v>4229.5059992478</v>
      </c>
      <c r="D21" s="122">
        <v>-92.314190089717997</v>
      </c>
      <c r="E21" s="122">
        <v>-298.332897554108</v>
      </c>
      <c r="F21" s="122"/>
      <c r="G21" s="122">
        <v>70251</v>
      </c>
      <c r="H21" s="122">
        <v>2555</v>
      </c>
      <c r="I21" s="122">
        <v>116292.37806385801</v>
      </c>
      <c r="J21" s="122"/>
      <c r="K21" s="122">
        <v>0.42622381486100402</v>
      </c>
      <c r="L21" s="122">
        <v>92.740413904579</v>
      </c>
      <c r="M21" s="122"/>
      <c r="N21" s="122">
        <v>-311.48366909706402</v>
      </c>
      <c r="O21" s="140">
        <v>-0.42788199310612901</v>
      </c>
      <c r="P21" s="122">
        <v>-285.610008004257</v>
      </c>
      <c r="Q21" s="122">
        <v>0</v>
      </c>
      <c r="R21" s="122"/>
      <c r="S21" s="122">
        <v>3423.6428791069502</v>
      </c>
      <c r="T21" s="122">
        <v>3709.2528871112099</v>
      </c>
      <c r="U21" s="122">
        <v>101987.75912816</v>
      </c>
    </row>
    <row r="22" spans="1:21" ht="12.75" x14ac:dyDescent="0.2">
      <c r="A22" s="122" t="s">
        <v>373</v>
      </c>
      <c r="B22" s="122">
        <v>1899</v>
      </c>
      <c r="C22" s="122">
        <v>2137.7836772157998</v>
      </c>
      <c r="D22" s="122">
        <v>-77.156456589419605</v>
      </c>
      <c r="E22" s="122">
        <v>-161.58083202459301</v>
      </c>
      <c r="F22" s="122"/>
      <c r="G22" s="122">
        <v>76158</v>
      </c>
      <c r="H22" s="122">
        <v>1400</v>
      </c>
      <c r="I22" s="122">
        <v>116292.37806385801</v>
      </c>
      <c r="J22" s="122"/>
      <c r="K22" s="122">
        <v>15.583957315159401</v>
      </c>
      <c r="L22" s="122">
        <v>92.740413904579</v>
      </c>
      <c r="M22" s="122"/>
      <c r="N22" s="122">
        <v>-188.96678001874901</v>
      </c>
      <c r="O22" s="140">
        <v>-0.42788199310612901</v>
      </c>
      <c r="P22" s="122">
        <v>-134.62276602354299</v>
      </c>
      <c r="Q22" s="122">
        <v>0</v>
      </c>
      <c r="R22" s="122"/>
      <c r="S22" s="122">
        <v>1740.20145177924</v>
      </c>
      <c r="T22" s="122">
        <v>1874.8242178027799</v>
      </c>
      <c r="U22" s="122">
        <v>101987.75912816</v>
      </c>
    </row>
    <row r="23" spans="1:21" ht="12.75" x14ac:dyDescent="0.2">
      <c r="A23" s="122" t="s">
        <v>374</v>
      </c>
      <c r="B23" s="122">
        <v>2726</v>
      </c>
      <c r="C23" s="122">
        <v>2973.3059642104899</v>
      </c>
      <c r="D23" s="122">
        <v>-88.592730652366896</v>
      </c>
      <c r="E23" s="122">
        <v>-159.00374823832601</v>
      </c>
      <c r="F23" s="122"/>
      <c r="G23" s="122">
        <v>923516</v>
      </c>
      <c r="H23" s="122">
        <v>23612</v>
      </c>
      <c r="I23" s="122">
        <v>116292.37806385801</v>
      </c>
      <c r="J23" s="122"/>
      <c r="K23" s="122">
        <v>4.1476832522120999</v>
      </c>
      <c r="L23" s="122">
        <v>92.740413904579</v>
      </c>
      <c r="M23" s="122"/>
      <c r="N23" s="122">
        <v>-149.21339058363299</v>
      </c>
      <c r="O23" s="140">
        <v>-0.42788199310612901</v>
      </c>
      <c r="P23" s="122">
        <v>-169.221987886124</v>
      </c>
      <c r="Q23" s="122">
        <v>0</v>
      </c>
      <c r="R23" s="122"/>
      <c r="S23" s="122">
        <v>2438.3505593508698</v>
      </c>
      <c r="T23" s="122">
        <v>2607.57254723699</v>
      </c>
      <c r="U23" s="122">
        <v>101987.75912816</v>
      </c>
    </row>
    <row r="24" spans="1:21" ht="12.75" x14ac:dyDescent="0.2">
      <c r="A24" s="122" t="s">
        <v>375</v>
      </c>
      <c r="B24" s="122">
        <v>2281</v>
      </c>
      <c r="C24" s="122">
        <v>2481.71112589105</v>
      </c>
      <c r="D24" s="122">
        <v>-92.740413904579</v>
      </c>
      <c r="E24" s="122">
        <v>-107.59697027555499</v>
      </c>
      <c r="F24" s="122"/>
      <c r="G24" s="122">
        <v>46110</v>
      </c>
      <c r="H24" s="122">
        <v>984</v>
      </c>
      <c r="I24" s="122">
        <v>116292.37806385801</v>
      </c>
      <c r="J24" s="122"/>
      <c r="K24" s="122">
        <v>0</v>
      </c>
      <c r="L24" s="122">
        <v>92.740413904579</v>
      </c>
      <c r="M24" s="122"/>
      <c r="N24" s="122">
        <v>-122.70964930922101</v>
      </c>
      <c r="O24" s="140">
        <v>-0.42788199310612901</v>
      </c>
      <c r="P24" s="122">
        <v>-92.912173234994995</v>
      </c>
      <c r="Q24" s="122">
        <v>0</v>
      </c>
      <c r="R24" s="122"/>
      <c r="S24" s="122">
        <v>2083.5344756938598</v>
      </c>
      <c r="T24" s="122">
        <v>2176.4466489288602</v>
      </c>
      <c r="U24" s="122">
        <v>101987.75912816</v>
      </c>
    </row>
    <row r="25" spans="1:21" ht="12.75" x14ac:dyDescent="0.2">
      <c r="A25" s="122" t="s">
        <v>376</v>
      </c>
      <c r="B25" s="122">
        <v>4143</v>
      </c>
      <c r="C25" s="122">
        <v>4053.9251982733699</v>
      </c>
      <c r="D25" s="122">
        <v>-40.609242331927398</v>
      </c>
      <c r="E25" s="122">
        <v>129.57711650245901</v>
      </c>
      <c r="F25" s="122"/>
      <c r="G25" s="122">
        <v>93202</v>
      </c>
      <c r="H25" s="122">
        <v>3249</v>
      </c>
      <c r="I25" s="122">
        <v>116292.37806385801</v>
      </c>
      <c r="J25" s="122"/>
      <c r="K25" s="122">
        <v>52.131171572651603</v>
      </c>
      <c r="L25" s="122">
        <v>92.740413904579</v>
      </c>
      <c r="M25" s="122"/>
      <c r="N25" s="122">
        <v>116.52414083507701</v>
      </c>
      <c r="O25" s="140">
        <v>-0.42788199310612901</v>
      </c>
      <c r="P25" s="122">
        <v>142.20221017673501</v>
      </c>
      <c r="Q25" s="122">
        <v>0</v>
      </c>
      <c r="R25" s="122"/>
      <c r="S25" s="122">
        <v>3697.4717259316799</v>
      </c>
      <c r="T25" s="122">
        <v>3555.2695157549501</v>
      </c>
      <c r="U25" s="122">
        <v>101987.75912816</v>
      </c>
    </row>
    <row r="26" spans="1:21" ht="12.75" x14ac:dyDescent="0.2">
      <c r="A26" s="122" t="s">
        <v>377</v>
      </c>
      <c r="B26" s="122">
        <v>4476</v>
      </c>
      <c r="C26" s="122">
        <v>4591.0519351714702</v>
      </c>
      <c r="D26" s="122">
        <v>-69.037301374650795</v>
      </c>
      <c r="E26" s="122">
        <v>-46.219758430036002</v>
      </c>
      <c r="F26" s="122"/>
      <c r="G26" s="122">
        <v>46177</v>
      </c>
      <c r="H26" s="122">
        <v>1823</v>
      </c>
      <c r="I26" s="122">
        <v>116292.37806385801</v>
      </c>
      <c r="J26" s="122"/>
      <c r="K26" s="122">
        <v>23.703112529928202</v>
      </c>
      <c r="L26" s="122">
        <v>92.740413904579</v>
      </c>
      <c r="M26" s="122"/>
      <c r="N26" s="122">
        <v>-61.6359192744412</v>
      </c>
      <c r="O26" s="140">
        <v>-0.42788199310612901</v>
      </c>
      <c r="P26" s="122">
        <v>-31.231479578737002</v>
      </c>
      <c r="Q26" s="122">
        <v>0</v>
      </c>
      <c r="R26" s="122"/>
      <c r="S26" s="122">
        <v>3995.0951525246101</v>
      </c>
      <c r="T26" s="122">
        <v>4026.3266321033402</v>
      </c>
      <c r="U26" s="122">
        <v>101987.75912816</v>
      </c>
    </row>
    <row r="27" spans="1:21" ht="12.75" x14ac:dyDescent="0.2">
      <c r="A27" s="122" t="s">
        <v>378</v>
      </c>
      <c r="B27" s="122">
        <v>3782</v>
      </c>
      <c r="C27" s="122">
        <v>4222.0940703900696</v>
      </c>
      <c r="D27" s="122">
        <v>-87.730082867031797</v>
      </c>
      <c r="E27" s="122">
        <v>-352.37873215967102</v>
      </c>
      <c r="F27" s="122"/>
      <c r="G27" s="122">
        <v>68281</v>
      </c>
      <c r="H27" s="122">
        <v>2479</v>
      </c>
      <c r="I27" s="122">
        <v>116292.37806385801</v>
      </c>
      <c r="J27" s="122"/>
      <c r="K27" s="122">
        <v>5.0103310375472097</v>
      </c>
      <c r="L27" s="122">
        <v>92.740413904579</v>
      </c>
      <c r="M27" s="122"/>
      <c r="N27" s="122">
        <v>-322.88026161527699</v>
      </c>
      <c r="O27" s="140">
        <v>-0.42788199310612901</v>
      </c>
      <c r="P27" s="122">
        <v>-382.30508469717103</v>
      </c>
      <c r="Q27" s="122">
        <v>0</v>
      </c>
      <c r="R27" s="122"/>
      <c r="S27" s="122">
        <v>3320.4475826438102</v>
      </c>
      <c r="T27" s="122">
        <v>3702.7526673409802</v>
      </c>
      <c r="U27" s="122">
        <v>101987.75912816</v>
      </c>
    </row>
    <row r="28" spans="1:21" ht="12.75" x14ac:dyDescent="0.2">
      <c r="A28" s="122" t="s">
        <v>379</v>
      </c>
      <c r="B28" s="122">
        <v>3661</v>
      </c>
      <c r="C28" s="122">
        <v>3835.4322668443801</v>
      </c>
      <c r="D28" s="122">
        <v>-89.665959309718701</v>
      </c>
      <c r="E28" s="122">
        <v>-84.953527330259902</v>
      </c>
      <c r="F28" s="122"/>
      <c r="G28" s="122">
        <v>42661</v>
      </c>
      <c r="H28" s="122">
        <v>1407</v>
      </c>
      <c r="I28" s="122">
        <v>116292.37806385801</v>
      </c>
      <c r="J28" s="122"/>
      <c r="K28" s="122">
        <v>3.0744545948603799</v>
      </c>
      <c r="L28" s="122">
        <v>92.740413904579</v>
      </c>
      <c r="M28" s="122"/>
      <c r="N28" s="122">
        <v>-43.5594644640992</v>
      </c>
      <c r="O28" s="140">
        <v>-0.42788199310612901</v>
      </c>
      <c r="P28" s="122">
        <v>-126.77547218952699</v>
      </c>
      <c r="Q28" s="122">
        <v>0</v>
      </c>
      <c r="R28" s="122"/>
      <c r="S28" s="122">
        <v>3236.8769760259702</v>
      </c>
      <c r="T28" s="122">
        <v>3363.6524482155</v>
      </c>
      <c r="U28" s="122">
        <v>101987.75912816</v>
      </c>
    </row>
    <row r="29" spans="1:21" ht="12.75" x14ac:dyDescent="0.2">
      <c r="A29" s="122" t="s">
        <v>380</v>
      </c>
      <c r="B29" s="122">
        <v>4078</v>
      </c>
      <c r="C29" s="122">
        <v>3851.00976643277</v>
      </c>
      <c r="D29" s="122">
        <v>159.578394818807</v>
      </c>
      <c r="E29" s="122">
        <v>67.643153558355493</v>
      </c>
      <c r="F29" s="122"/>
      <c r="G29" s="122">
        <v>25789</v>
      </c>
      <c r="H29" s="122">
        <v>854</v>
      </c>
      <c r="I29" s="122">
        <v>116292.37806385801</v>
      </c>
      <c r="J29" s="122"/>
      <c r="K29" s="122">
        <v>252.31880872338601</v>
      </c>
      <c r="L29" s="122">
        <v>92.740413904579</v>
      </c>
      <c r="M29" s="122"/>
      <c r="N29" s="122">
        <v>75.350928627386594</v>
      </c>
      <c r="O29" s="140">
        <v>-0.42788199310612901</v>
      </c>
      <c r="P29" s="122">
        <v>59.507496496218202</v>
      </c>
      <c r="Q29" s="122">
        <v>0</v>
      </c>
      <c r="R29" s="122"/>
      <c r="S29" s="122">
        <v>3436.8213239206598</v>
      </c>
      <c r="T29" s="122">
        <v>3377.3138274244402</v>
      </c>
      <c r="U29" s="122">
        <v>101987.75912816</v>
      </c>
    </row>
    <row r="30" spans="1:21" ht="12.75" x14ac:dyDescent="0.2">
      <c r="A30" s="122" t="s">
        <v>381</v>
      </c>
      <c r="B30" s="122">
        <v>4205</v>
      </c>
      <c r="C30" s="122">
        <v>4288.2365475060697</v>
      </c>
      <c r="D30" s="122">
        <v>33.243033525686002</v>
      </c>
      <c r="E30" s="122">
        <v>-116.152011012947</v>
      </c>
      <c r="F30" s="122"/>
      <c r="G30" s="122">
        <v>32380</v>
      </c>
      <c r="H30" s="122">
        <v>1194</v>
      </c>
      <c r="I30" s="122">
        <v>116292.37806385801</v>
      </c>
      <c r="J30" s="122"/>
      <c r="K30" s="122">
        <v>125.983447430265</v>
      </c>
      <c r="L30" s="122">
        <v>92.740413904579</v>
      </c>
      <c r="M30" s="122"/>
      <c r="N30" s="122">
        <v>-147.370527953226</v>
      </c>
      <c r="O30" s="140">
        <v>-0.42788199310612901</v>
      </c>
      <c r="P30" s="122">
        <v>-85.361376065774905</v>
      </c>
      <c r="Q30" s="122">
        <v>0</v>
      </c>
      <c r="R30" s="122"/>
      <c r="S30" s="122">
        <v>3675.3978703524899</v>
      </c>
      <c r="T30" s="122">
        <v>3760.7592464182599</v>
      </c>
      <c r="U30" s="122">
        <v>101987.75912816</v>
      </c>
    </row>
    <row r="31" spans="1:21" ht="12.75" x14ac:dyDescent="0.2">
      <c r="A31" s="122" t="s">
        <v>382</v>
      </c>
      <c r="B31" s="122">
        <v>4166</v>
      </c>
      <c r="C31" s="122">
        <v>4159.1386530747104</v>
      </c>
      <c r="D31" s="122">
        <v>161.57682998234</v>
      </c>
      <c r="E31" s="122">
        <v>-154.24699708670599</v>
      </c>
      <c r="F31" s="122"/>
      <c r="G31" s="122">
        <v>11380</v>
      </c>
      <c r="H31" s="122">
        <v>407</v>
      </c>
      <c r="I31" s="122">
        <v>116292.37806385801</v>
      </c>
      <c r="J31" s="122"/>
      <c r="K31" s="122">
        <v>254.31724388691899</v>
      </c>
      <c r="L31" s="122">
        <v>92.740413904579</v>
      </c>
      <c r="M31" s="122"/>
      <c r="N31" s="122">
        <v>-233.87548573174999</v>
      </c>
      <c r="O31" s="140">
        <v>-0.42788199310612901</v>
      </c>
      <c r="P31" s="122">
        <v>-75.046390434768895</v>
      </c>
      <c r="Q31" s="122">
        <v>0</v>
      </c>
      <c r="R31" s="122"/>
      <c r="S31" s="122">
        <v>3572.49473128414</v>
      </c>
      <c r="T31" s="122">
        <v>3647.5411217189098</v>
      </c>
      <c r="U31" s="122">
        <v>101987.75912816</v>
      </c>
    </row>
    <row r="32" spans="1:21" ht="12.75" x14ac:dyDescent="0.2">
      <c r="A32" s="122" t="s">
        <v>383</v>
      </c>
      <c r="B32" s="122">
        <v>4213</v>
      </c>
      <c r="C32" s="122">
        <v>4305.7629944581704</v>
      </c>
      <c r="D32" s="122">
        <v>48.223671273935999</v>
      </c>
      <c r="E32" s="122">
        <v>-140.52455908774101</v>
      </c>
      <c r="F32" s="122"/>
      <c r="G32" s="122">
        <v>41107</v>
      </c>
      <c r="H32" s="122">
        <v>1522</v>
      </c>
      <c r="I32" s="122">
        <v>116292.37806385801</v>
      </c>
      <c r="J32" s="122"/>
      <c r="K32" s="122">
        <v>140.96408517851501</v>
      </c>
      <c r="L32" s="122">
        <v>92.740413904579</v>
      </c>
      <c r="M32" s="122"/>
      <c r="N32" s="122">
        <v>-188.98002478333501</v>
      </c>
      <c r="O32" s="140">
        <v>-0.42788199310612901</v>
      </c>
      <c r="P32" s="122">
        <v>-92.496975385253293</v>
      </c>
      <c r="Q32" s="122">
        <v>0</v>
      </c>
      <c r="R32" s="122"/>
      <c r="S32" s="122">
        <v>3683.6328660787299</v>
      </c>
      <c r="T32" s="122">
        <v>3776.12984146398</v>
      </c>
      <c r="U32" s="122">
        <v>101987.75912816</v>
      </c>
    </row>
    <row r="33" spans="1:21" ht="12.75" x14ac:dyDescent="0.2">
      <c r="A33" s="122" t="s">
        <v>384</v>
      </c>
      <c r="B33" s="122">
        <v>3983</v>
      </c>
      <c r="C33" s="122">
        <v>4096.3182778724304</v>
      </c>
      <c r="D33" s="122">
        <v>-41.471223390704601</v>
      </c>
      <c r="E33" s="122">
        <v>-71.917473841484906</v>
      </c>
      <c r="F33" s="122"/>
      <c r="G33" s="122">
        <v>42130</v>
      </c>
      <c r="H33" s="122">
        <v>1484</v>
      </c>
      <c r="I33" s="122">
        <v>116292.37806385801</v>
      </c>
      <c r="J33" s="122"/>
      <c r="K33" s="122">
        <v>51.269190513874399</v>
      </c>
      <c r="L33" s="122">
        <v>92.740413904579</v>
      </c>
      <c r="M33" s="122"/>
      <c r="N33" s="122">
        <v>-83.437600831377907</v>
      </c>
      <c r="O33" s="140">
        <v>-0.42788199310612901</v>
      </c>
      <c r="P33" s="122">
        <v>-60.825228844697897</v>
      </c>
      <c r="Q33" s="122">
        <v>0</v>
      </c>
      <c r="R33" s="122"/>
      <c r="S33" s="122">
        <v>3531.62277842304</v>
      </c>
      <c r="T33" s="122">
        <v>3592.4480072677402</v>
      </c>
      <c r="U33" s="122">
        <v>101987.75912816</v>
      </c>
    </row>
    <row r="34" spans="1:21" ht="14.25" customHeight="1" x14ac:dyDescent="0.2">
      <c r="A34" s="19" t="s">
        <v>385</v>
      </c>
      <c r="B34" s="19"/>
      <c r="C34" s="19"/>
      <c r="D34" s="122"/>
      <c r="E34" s="122"/>
      <c r="F34" s="19"/>
      <c r="G34" s="122"/>
      <c r="H34" s="122"/>
      <c r="I34" s="122"/>
      <c r="J34" s="122"/>
      <c r="K34" s="122"/>
      <c r="L34" s="122"/>
      <c r="M34" s="122"/>
      <c r="N34" s="122"/>
      <c r="O34" s="140"/>
      <c r="P34" s="122"/>
      <c r="Q34" s="122"/>
      <c r="R34" s="122"/>
      <c r="S34" s="122"/>
      <c r="T34" s="122"/>
      <c r="U34" s="122"/>
    </row>
    <row r="35" spans="1:21" ht="12.75" x14ac:dyDescent="0.2">
      <c r="A35" s="122" t="s">
        <v>386</v>
      </c>
      <c r="B35" s="122">
        <v>3959</v>
      </c>
      <c r="C35" s="122">
        <v>3944.6081500189098</v>
      </c>
      <c r="D35" s="122">
        <v>11.116293412494</v>
      </c>
      <c r="E35" s="122">
        <v>3.5694628363563199</v>
      </c>
      <c r="F35" s="122"/>
      <c r="G35" s="122">
        <v>41893</v>
      </c>
      <c r="H35" s="122">
        <v>1421</v>
      </c>
      <c r="I35" s="122">
        <v>116292.37806385801</v>
      </c>
      <c r="J35" s="122"/>
      <c r="K35" s="122">
        <v>103.856707317073</v>
      </c>
      <c r="L35" s="122">
        <v>92.740413904579</v>
      </c>
      <c r="M35" s="122"/>
      <c r="N35" s="122">
        <v>-31.7319243485349</v>
      </c>
      <c r="O35" s="140">
        <v>-0.42788199310612901</v>
      </c>
      <c r="P35" s="122">
        <v>38.442968028141401</v>
      </c>
      <c r="Q35" s="122">
        <v>0</v>
      </c>
      <c r="R35" s="122"/>
      <c r="S35" s="122">
        <v>3497.8420495242299</v>
      </c>
      <c r="T35" s="122">
        <v>3459.3990814960898</v>
      </c>
      <c r="U35" s="122">
        <v>101987.75912816</v>
      </c>
    </row>
    <row r="36" spans="1:21" ht="12.75" x14ac:dyDescent="0.2">
      <c r="A36" s="122" t="s">
        <v>387</v>
      </c>
      <c r="B36" s="122">
        <v>4610</v>
      </c>
      <c r="C36" s="122">
        <v>4012.14692599304</v>
      </c>
      <c r="D36" s="122">
        <v>172.10421357576499</v>
      </c>
      <c r="E36" s="122">
        <v>425.85552345821498</v>
      </c>
      <c r="F36" s="122"/>
      <c r="G36" s="122">
        <v>13594</v>
      </c>
      <c r="H36" s="122">
        <v>469</v>
      </c>
      <c r="I36" s="122">
        <v>116292.37806385801</v>
      </c>
      <c r="J36" s="122"/>
      <c r="K36" s="122">
        <v>264.844627480344</v>
      </c>
      <c r="L36" s="122">
        <v>92.740413904579</v>
      </c>
      <c r="M36" s="122"/>
      <c r="N36" s="122">
        <v>468.66698597214503</v>
      </c>
      <c r="O36" s="140">
        <v>-0.42788199310612901</v>
      </c>
      <c r="P36" s="122">
        <v>382.61617895117899</v>
      </c>
      <c r="Q36" s="122">
        <v>0</v>
      </c>
      <c r="R36" s="122"/>
      <c r="S36" s="122">
        <v>3901.24638574147</v>
      </c>
      <c r="T36" s="122">
        <v>3518.6302067902898</v>
      </c>
      <c r="U36" s="122">
        <v>101987.75912816</v>
      </c>
    </row>
    <row r="37" spans="1:21" ht="12.75" x14ac:dyDescent="0.2">
      <c r="A37" s="122" t="s">
        <v>388</v>
      </c>
      <c r="B37" s="122">
        <v>4340</v>
      </c>
      <c r="C37" s="122">
        <v>4278.0272220345196</v>
      </c>
      <c r="D37" s="122">
        <v>-37.7743435776203</v>
      </c>
      <c r="E37" s="122">
        <v>99.597739757257202</v>
      </c>
      <c r="F37" s="122"/>
      <c r="G37" s="122">
        <v>20279</v>
      </c>
      <c r="H37" s="122">
        <v>746</v>
      </c>
      <c r="I37" s="122">
        <v>116292.37806385801</v>
      </c>
      <c r="J37" s="122"/>
      <c r="K37" s="122">
        <v>54.9660703269587</v>
      </c>
      <c r="L37" s="122">
        <v>92.740413904579</v>
      </c>
      <c r="M37" s="122"/>
      <c r="N37" s="122">
        <v>156.337062831222</v>
      </c>
      <c r="O37" s="140">
        <v>-0.42788199310612901</v>
      </c>
      <c r="P37" s="122">
        <v>42.4305346901861</v>
      </c>
      <c r="Q37" s="122">
        <v>0</v>
      </c>
      <c r="R37" s="122"/>
      <c r="S37" s="122">
        <v>3794.2362602983299</v>
      </c>
      <c r="T37" s="122">
        <v>3751.8057256081402</v>
      </c>
      <c r="U37" s="122">
        <v>101987.75912816</v>
      </c>
    </row>
    <row r="38" spans="1:21" ht="12.75" x14ac:dyDescent="0.2">
      <c r="A38" s="122" t="s">
        <v>389</v>
      </c>
      <c r="B38" s="122">
        <v>3808</v>
      </c>
      <c r="C38" s="122">
        <v>3791.6182307855802</v>
      </c>
      <c r="D38" s="122">
        <v>61.142227526657003</v>
      </c>
      <c r="E38" s="122">
        <v>-44.4660599776577</v>
      </c>
      <c r="F38" s="122"/>
      <c r="G38" s="122">
        <v>16869</v>
      </c>
      <c r="H38" s="122">
        <v>550</v>
      </c>
      <c r="I38" s="122">
        <v>116292.37806385801</v>
      </c>
      <c r="J38" s="122"/>
      <c r="K38" s="122">
        <v>153.88264143123601</v>
      </c>
      <c r="L38" s="122">
        <v>92.740413904579</v>
      </c>
      <c r="M38" s="122"/>
      <c r="N38" s="122">
        <v>-80.599173376504496</v>
      </c>
      <c r="O38" s="140">
        <v>-0.42788199310612901</v>
      </c>
      <c r="P38" s="122">
        <v>-8.7608285719170507</v>
      </c>
      <c r="Q38" s="122">
        <v>0</v>
      </c>
      <c r="R38" s="122"/>
      <c r="S38" s="122">
        <v>3316.4669573364399</v>
      </c>
      <c r="T38" s="122">
        <v>3325.2277859083601</v>
      </c>
      <c r="U38" s="122">
        <v>101987.75912816</v>
      </c>
    </row>
    <row r="39" spans="1:21" ht="12.75" x14ac:dyDescent="0.2">
      <c r="A39" s="122" t="s">
        <v>390</v>
      </c>
      <c r="B39" s="122">
        <v>4262</v>
      </c>
      <c r="C39" s="122">
        <v>4024.1339759285102</v>
      </c>
      <c r="D39" s="122">
        <v>80.757889827211002</v>
      </c>
      <c r="E39" s="122">
        <v>156.82221208863399</v>
      </c>
      <c r="F39" s="122"/>
      <c r="G39" s="122">
        <v>20547</v>
      </c>
      <c r="H39" s="122">
        <v>711</v>
      </c>
      <c r="I39" s="122">
        <v>116292.37806385801</v>
      </c>
      <c r="J39" s="122"/>
      <c r="K39" s="122">
        <v>173.49830373179</v>
      </c>
      <c r="L39" s="122">
        <v>92.740413904579</v>
      </c>
      <c r="M39" s="122"/>
      <c r="N39" s="122">
        <v>84.906630750017001</v>
      </c>
      <c r="O39" s="140">
        <v>-0.42788199310612901</v>
      </c>
      <c r="P39" s="122">
        <v>228.30991143414499</v>
      </c>
      <c r="Q39" s="122">
        <v>0</v>
      </c>
      <c r="R39" s="122"/>
      <c r="S39" s="122">
        <v>3757.4526933547099</v>
      </c>
      <c r="T39" s="122">
        <v>3529.1427819205701</v>
      </c>
      <c r="U39" s="122">
        <v>101987.75912816</v>
      </c>
    </row>
    <row r="40" spans="1:21" ht="12.75" x14ac:dyDescent="0.2">
      <c r="A40" s="122" t="s">
        <v>385</v>
      </c>
      <c r="B40" s="122">
        <v>3213</v>
      </c>
      <c r="C40" s="122">
        <v>3374.8842191514</v>
      </c>
      <c r="D40" s="122">
        <v>-39.798801281280497</v>
      </c>
      <c r="E40" s="122">
        <v>-122.295063189502</v>
      </c>
      <c r="F40" s="122"/>
      <c r="G40" s="122">
        <v>210126</v>
      </c>
      <c r="H40" s="122">
        <v>6098</v>
      </c>
      <c r="I40" s="122">
        <v>116292.37806385801</v>
      </c>
      <c r="J40" s="122"/>
      <c r="K40" s="122">
        <v>52.941612623298496</v>
      </c>
      <c r="L40" s="122">
        <v>92.740413904579</v>
      </c>
      <c r="M40" s="122"/>
      <c r="N40" s="122">
        <v>-111.40239849957101</v>
      </c>
      <c r="O40" s="140">
        <v>-0.42788199310612901</v>
      </c>
      <c r="P40" s="122">
        <v>-133.61560987254001</v>
      </c>
      <c r="Q40" s="122">
        <v>0</v>
      </c>
      <c r="R40" s="122"/>
      <c r="S40" s="122">
        <v>2826.1388001648702</v>
      </c>
      <c r="T40" s="122">
        <v>2959.7544100374098</v>
      </c>
      <c r="U40" s="122">
        <v>101987.75912816</v>
      </c>
    </row>
    <row r="41" spans="1:21" ht="12.75" x14ac:dyDescent="0.2">
      <c r="A41" s="122" t="s">
        <v>391</v>
      </c>
      <c r="B41" s="122">
        <v>4022</v>
      </c>
      <c r="C41" s="122">
        <v>3516.4272286607202</v>
      </c>
      <c r="D41" s="122">
        <v>248.48642773635601</v>
      </c>
      <c r="E41" s="122">
        <v>256.975522233204</v>
      </c>
      <c r="F41" s="122"/>
      <c r="G41" s="122">
        <v>9293</v>
      </c>
      <c r="H41" s="122">
        <v>281</v>
      </c>
      <c r="I41" s="122">
        <v>116292.37806385801</v>
      </c>
      <c r="J41" s="122"/>
      <c r="K41" s="122">
        <v>341.22684164093499</v>
      </c>
      <c r="L41" s="122">
        <v>92.740413904579</v>
      </c>
      <c r="M41" s="122"/>
      <c r="N41" s="122">
        <v>125.7154916472</v>
      </c>
      <c r="O41" s="140">
        <v>-0.42788199310612901</v>
      </c>
      <c r="P41" s="122">
        <v>387.80767082610203</v>
      </c>
      <c r="Q41" s="122">
        <v>0</v>
      </c>
      <c r="R41" s="122"/>
      <c r="S41" s="122">
        <v>3471.6945012374899</v>
      </c>
      <c r="T41" s="122">
        <v>3083.8868304113898</v>
      </c>
      <c r="U41" s="122">
        <v>101987.75912816</v>
      </c>
    </row>
    <row r="42" spans="1:21" ht="12.75" x14ac:dyDescent="0.2">
      <c r="A42" s="122" t="s">
        <v>392</v>
      </c>
      <c r="B42" s="122">
        <v>4179</v>
      </c>
      <c r="C42" s="122">
        <v>3629.5863486980702</v>
      </c>
      <c r="D42" s="122">
        <v>136.52722201706999</v>
      </c>
      <c r="E42" s="122">
        <v>413.32543043503699</v>
      </c>
      <c r="F42" s="122"/>
      <c r="G42" s="122">
        <v>21563</v>
      </c>
      <c r="H42" s="122">
        <v>673</v>
      </c>
      <c r="I42" s="122">
        <v>116292.37806385801</v>
      </c>
      <c r="J42" s="122"/>
      <c r="K42" s="122">
        <v>229.267635921649</v>
      </c>
      <c r="L42" s="122">
        <v>92.740413904579</v>
      </c>
      <c r="M42" s="122"/>
      <c r="N42" s="122">
        <v>392.24438530358998</v>
      </c>
      <c r="O42" s="140">
        <v>-0.42788199310612901</v>
      </c>
      <c r="P42" s="122">
        <v>433.978593573377</v>
      </c>
      <c r="Q42" s="122">
        <v>0</v>
      </c>
      <c r="R42" s="122"/>
      <c r="S42" s="122">
        <v>3617.10533350993</v>
      </c>
      <c r="T42" s="122">
        <v>3183.1267399365502</v>
      </c>
      <c r="U42" s="122">
        <v>101987.75912816</v>
      </c>
    </row>
    <row r="43" spans="1:21" ht="14.25" customHeight="1" x14ac:dyDescent="0.2">
      <c r="A43" s="19" t="s">
        <v>393</v>
      </c>
      <c r="B43" s="19"/>
      <c r="C43" s="19"/>
      <c r="D43" s="122"/>
      <c r="E43" s="122"/>
      <c r="F43" s="19"/>
      <c r="G43" s="122"/>
      <c r="H43" s="122"/>
      <c r="I43" s="122"/>
      <c r="J43" s="122"/>
      <c r="K43" s="122"/>
      <c r="L43" s="122"/>
      <c r="M43" s="122"/>
      <c r="N43" s="122"/>
      <c r="O43" s="140"/>
      <c r="P43" s="122"/>
      <c r="Q43" s="122"/>
      <c r="R43" s="122"/>
      <c r="S43" s="122"/>
      <c r="T43" s="122"/>
      <c r="U43" s="122"/>
    </row>
    <row r="44" spans="1:21" ht="12.75" x14ac:dyDescent="0.2">
      <c r="A44" s="122" t="s">
        <v>394</v>
      </c>
      <c r="B44" s="122">
        <v>3990</v>
      </c>
      <c r="C44" s="122">
        <v>3991.30162502028</v>
      </c>
      <c r="D44" s="122">
        <v>-14.4185268396994</v>
      </c>
      <c r="E44" s="122">
        <v>13.2555430014314</v>
      </c>
      <c r="F44" s="122"/>
      <c r="G44" s="122">
        <v>102065</v>
      </c>
      <c r="H44" s="122">
        <v>3503</v>
      </c>
      <c r="I44" s="122">
        <v>116292.37806385801</v>
      </c>
      <c r="J44" s="122"/>
      <c r="K44" s="122">
        <v>78.321887064879604</v>
      </c>
      <c r="L44" s="122">
        <v>92.740413904579</v>
      </c>
      <c r="M44" s="122"/>
      <c r="N44" s="122">
        <v>-16.2642211169732</v>
      </c>
      <c r="O44" s="140">
        <v>-0.42788199310612901</v>
      </c>
      <c r="P44" s="122">
        <v>42.347425126729803</v>
      </c>
      <c r="Q44" s="122">
        <v>0</v>
      </c>
      <c r="R44" s="122"/>
      <c r="S44" s="122">
        <v>3542.69642062906</v>
      </c>
      <c r="T44" s="122">
        <v>3500.3489955023301</v>
      </c>
      <c r="U44" s="122">
        <v>101987.75912816</v>
      </c>
    </row>
    <row r="45" spans="1:21" ht="12.75" x14ac:dyDescent="0.2">
      <c r="A45" s="122" t="s">
        <v>395</v>
      </c>
      <c r="B45" s="122">
        <v>4666</v>
      </c>
      <c r="C45" s="122">
        <v>4357.4273045825103</v>
      </c>
      <c r="D45" s="122">
        <v>74.019484478219994</v>
      </c>
      <c r="E45" s="122">
        <v>234.281251493486</v>
      </c>
      <c r="F45" s="122"/>
      <c r="G45" s="122">
        <v>16440</v>
      </c>
      <c r="H45" s="122">
        <v>616</v>
      </c>
      <c r="I45" s="122">
        <v>116292.37806385801</v>
      </c>
      <c r="J45" s="122"/>
      <c r="K45" s="122">
        <v>166.75989838279901</v>
      </c>
      <c r="L45" s="122">
        <v>92.740413904579</v>
      </c>
      <c r="M45" s="122"/>
      <c r="N45" s="122">
        <v>316.769125566691</v>
      </c>
      <c r="O45" s="140">
        <v>-0.42788199310612901</v>
      </c>
      <c r="P45" s="122">
        <v>151.365495427176</v>
      </c>
      <c r="Q45" s="122">
        <v>0</v>
      </c>
      <c r="R45" s="122"/>
      <c r="S45" s="122">
        <v>3972.8046452414501</v>
      </c>
      <c r="T45" s="122">
        <v>3821.43914981428</v>
      </c>
      <c r="U45" s="122">
        <v>101987.75912816</v>
      </c>
    </row>
    <row r="46" spans="1:21" ht="12.75" x14ac:dyDescent="0.2">
      <c r="A46" s="122" t="s">
        <v>396</v>
      </c>
      <c r="B46" s="122">
        <v>3469</v>
      </c>
      <c r="C46" s="122">
        <v>3232.4672651800101</v>
      </c>
      <c r="D46" s="122">
        <v>3.0339609742734601</v>
      </c>
      <c r="E46" s="122">
        <v>233.38286499379601</v>
      </c>
      <c r="F46" s="122"/>
      <c r="G46" s="122">
        <v>10649</v>
      </c>
      <c r="H46" s="122">
        <v>296</v>
      </c>
      <c r="I46" s="122">
        <v>116292.37806385801</v>
      </c>
      <c r="J46" s="122"/>
      <c r="K46" s="122">
        <v>95.774374878852498</v>
      </c>
      <c r="L46" s="122">
        <v>92.740413904579</v>
      </c>
      <c r="M46" s="122"/>
      <c r="N46" s="122">
        <v>191.94846464917299</v>
      </c>
      <c r="O46" s="140">
        <v>-0.42788199310612901</v>
      </c>
      <c r="P46" s="122">
        <v>274.38938334531201</v>
      </c>
      <c r="Q46" s="122">
        <v>0</v>
      </c>
      <c r="R46" s="122"/>
      <c r="S46" s="122">
        <v>3109.2449286486699</v>
      </c>
      <c r="T46" s="122">
        <v>2834.85554530336</v>
      </c>
      <c r="U46" s="122">
        <v>101987.75912816</v>
      </c>
    </row>
    <row r="47" spans="1:21" ht="12.75" x14ac:dyDescent="0.2">
      <c r="A47" s="122" t="s">
        <v>397</v>
      </c>
      <c r="B47" s="122">
        <v>4137</v>
      </c>
      <c r="C47" s="122">
        <v>4055.7409957719901</v>
      </c>
      <c r="D47" s="122">
        <v>-11.162851449079501</v>
      </c>
      <c r="E47" s="122">
        <v>92.442341427378594</v>
      </c>
      <c r="F47" s="122"/>
      <c r="G47" s="122">
        <v>33462</v>
      </c>
      <c r="H47" s="122">
        <v>1167</v>
      </c>
      <c r="I47" s="122">
        <v>116292.37806385801</v>
      </c>
      <c r="J47" s="122"/>
      <c r="K47" s="122">
        <v>81.577562455499503</v>
      </c>
      <c r="L47" s="122">
        <v>92.740413904579</v>
      </c>
      <c r="M47" s="122"/>
      <c r="N47" s="122">
        <v>123.79603928399401</v>
      </c>
      <c r="O47" s="140">
        <v>-0.42788199310612901</v>
      </c>
      <c r="P47" s="122">
        <v>60.660761577657503</v>
      </c>
      <c r="Q47" s="122">
        <v>0</v>
      </c>
      <c r="R47" s="122"/>
      <c r="S47" s="122">
        <v>3617.5227214892898</v>
      </c>
      <c r="T47" s="122">
        <v>3556.86195991163</v>
      </c>
      <c r="U47" s="122">
        <v>101987.75912816</v>
      </c>
    </row>
    <row r="48" spans="1:21" ht="12.75" x14ac:dyDescent="0.2">
      <c r="A48" s="122" t="s">
        <v>398</v>
      </c>
      <c r="B48" s="122">
        <v>3730</v>
      </c>
      <c r="C48" s="122">
        <v>3630.5202248382898</v>
      </c>
      <c r="D48" s="122">
        <v>-4.2676845015444398</v>
      </c>
      <c r="E48" s="122">
        <v>103.42040536981</v>
      </c>
      <c r="F48" s="122"/>
      <c r="G48" s="122">
        <v>54262</v>
      </c>
      <c r="H48" s="122">
        <v>1694</v>
      </c>
      <c r="I48" s="122">
        <v>116292.37806385801</v>
      </c>
      <c r="J48" s="122"/>
      <c r="K48" s="122">
        <v>88.472729403034606</v>
      </c>
      <c r="L48" s="122">
        <v>92.740413904579</v>
      </c>
      <c r="M48" s="122"/>
      <c r="N48" s="122">
        <v>122.878952288508</v>
      </c>
      <c r="O48" s="140">
        <v>-0.42788199310612901</v>
      </c>
      <c r="P48" s="122">
        <v>83.533976458005796</v>
      </c>
      <c r="Q48" s="122">
        <v>0</v>
      </c>
      <c r="R48" s="122"/>
      <c r="S48" s="122">
        <v>3267.4797204981001</v>
      </c>
      <c r="T48" s="122">
        <v>3183.9457440400902</v>
      </c>
      <c r="U48" s="122">
        <v>101987.75912816</v>
      </c>
    </row>
    <row r="49" spans="1:21" ht="12.75" x14ac:dyDescent="0.2">
      <c r="A49" s="122" t="s">
        <v>399</v>
      </c>
      <c r="B49" s="122">
        <v>3417</v>
      </c>
      <c r="C49" s="122">
        <v>3120.7423905692999</v>
      </c>
      <c r="D49" s="122">
        <v>124.310457927166</v>
      </c>
      <c r="E49" s="122">
        <v>172.33771952007399</v>
      </c>
      <c r="F49" s="122"/>
      <c r="G49" s="122">
        <v>11701</v>
      </c>
      <c r="H49" s="122">
        <v>314</v>
      </c>
      <c r="I49" s="122">
        <v>116292.37806385801</v>
      </c>
      <c r="J49" s="122"/>
      <c r="K49" s="122">
        <v>217.05087183174501</v>
      </c>
      <c r="L49" s="122">
        <v>92.740413904579</v>
      </c>
      <c r="M49" s="122"/>
      <c r="N49" s="122">
        <v>169.293033592863</v>
      </c>
      <c r="O49" s="140">
        <v>-0.42788199310612901</v>
      </c>
      <c r="P49" s="122">
        <v>174.954523454178</v>
      </c>
      <c r="Q49" s="122">
        <v>0</v>
      </c>
      <c r="R49" s="122"/>
      <c r="S49" s="122">
        <v>2911.82798437567</v>
      </c>
      <c r="T49" s="122">
        <v>2736.8734609214898</v>
      </c>
      <c r="U49" s="122">
        <v>101987.75912816</v>
      </c>
    </row>
    <row r="50" spans="1:21" ht="12.75" x14ac:dyDescent="0.2">
      <c r="A50" s="122" t="s">
        <v>400</v>
      </c>
      <c r="B50" s="122">
        <v>4066</v>
      </c>
      <c r="C50" s="122">
        <v>3894.3726394031401</v>
      </c>
      <c r="D50" s="122">
        <v>40.809423717205</v>
      </c>
      <c r="E50" s="122">
        <v>130.36988577026199</v>
      </c>
      <c r="F50" s="122"/>
      <c r="G50" s="122">
        <v>34102</v>
      </c>
      <c r="H50" s="122">
        <v>1142</v>
      </c>
      <c r="I50" s="122">
        <v>116292.37806385801</v>
      </c>
      <c r="J50" s="122"/>
      <c r="K50" s="122">
        <v>133.54983762178401</v>
      </c>
      <c r="L50" s="122">
        <v>92.740413904579</v>
      </c>
      <c r="M50" s="122"/>
      <c r="N50" s="122">
        <v>195.43587069032199</v>
      </c>
      <c r="O50" s="140">
        <v>-0.42788199310612901</v>
      </c>
      <c r="P50" s="122">
        <v>64.876018857096796</v>
      </c>
      <c r="Q50" s="122">
        <v>0</v>
      </c>
      <c r="R50" s="122"/>
      <c r="S50" s="122">
        <v>3480.21884110679</v>
      </c>
      <c r="T50" s="122">
        <v>3415.34282224969</v>
      </c>
      <c r="U50" s="122">
        <v>101987.75912816</v>
      </c>
    </row>
    <row r="51" spans="1:21" ht="12.75" x14ac:dyDescent="0.2">
      <c r="A51" s="122" t="s">
        <v>401</v>
      </c>
      <c r="B51" s="122">
        <v>4182</v>
      </c>
      <c r="C51" s="122">
        <v>4082.46135942009</v>
      </c>
      <c r="D51" s="122">
        <v>169.56956338006199</v>
      </c>
      <c r="E51" s="122">
        <v>-69.715967355958298</v>
      </c>
      <c r="F51" s="122"/>
      <c r="G51" s="122">
        <v>12078</v>
      </c>
      <c r="H51" s="122">
        <v>424</v>
      </c>
      <c r="I51" s="122">
        <v>116292.37806385801</v>
      </c>
      <c r="J51" s="122"/>
      <c r="K51" s="122">
        <v>262.30997728464098</v>
      </c>
      <c r="L51" s="122">
        <v>92.740413904579</v>
      </c>
      <c r="M51" s="122"/>
      <c r="N51" s="122">
        <v>-101.710997258464</v>
      </c>
      <c r="O51" s="140">
        <v>-0.42788199310612901</v>
      </c>
      <c r="P51" s="122">
        <v>-38.148819446559202</v>
      </c>
      <c r="Q51" s="122">
        <v>0</v>
      </c>
      <c r="R51" s="122"/>
      <c r="S51" s="122">
        <v>3542.1467485564199</v>
      </c>
      <c r="T51" s="122">
        <v>3580.29556800298</v>
      </c>
      <c r="U51" s="122">
        <v>101987.75912816</v>
      </c>
    </row>
    <row r="52" spans="1:21" ht="12.75" x14ac:dyDescent="0.2">
      <c r="A52" s="122" t="s">
        <v>402</v>
      </c>
      <c r="B52" s="122">
        <v>4280</v>
      </c>
      <c r="C52" s="122">
        <v>4000.6760240889398</v>
      </c>
      <c r="D52" s="122">
        <v>176.32029757561401</v>
      </c>
      <c r="E52" s="122">
        <v>103.005984627044</v>
      </c>
      <c r="F52" s="122"/>
      <c r="G52" s="122">
        <v>8953</v>
      </c>
      <c r="H52" s="122">
        <v>308</v>
      </c>
      <c r="I52" s="122">
        <v>116292.37806385801</v>
      </c>
      <c r="J52" s="122"/>
      <c r="K52" s="122">
        <v>269.06071148019299</v>
      </c>
      <c r="L52" s="122">
        <v>92.740413904579</v>
      </c>
      <c r="M52" s="122"/>
      <c r="N52" s="122">
        <v>8.6712926869213298</v>
      </c>
      <c r="O52" s="140">
        <v>-0.42788199310612901</v>
      </c>
      <c r="P52" s="122">
        <v>196.91279457406</v>
      </c>
      <c r="Q52" s="122">
        <v>0</v>
      </c>
      <c r="R52" s="122"/>
      <c r="S52" s="122">
        <v>3705.4830851440802</v>
      </c>
      <c r="T52" s="122">
        <v>3508.57029057002</v>
      </c>
      <c r="U52" s="122">
        <v>101987.75912816</v>
      </c>
    </row>
    <row r="53" spans="1:21" ht="14.25" customHeight="1" x14ac:dyDescent="0.2">
      <c r="A53" s="19" t="s">
        <v>403</v>
      </c>
      <c r="B53" s="19"/>
      <c r="C53" s="19"/>
      <c r="D53" s="122"/>
      <c r="E53" s="122"/>
      <c r="F53" s="19"/>
      <c r="G53" s="122"/>
      <c r="H53" s="122"/>
      <c r="I53" s="122"/>
      <c r="J53" s="122"/>
      <c r="K53" s="122"/>
      <c r="L53" s="122"/>
      <c r="M53" s="122"/>
      <c r="N53" s="122"/>
      <c r="O53" s="140"/>
      <c r="P53" s="122"/>
      <c r="Q53" s="122"/>
      <c r="R53" s="122"/>
      <c r="S53" s="122"/>
      <c r="T53" s="122"/>
      <c r="U53" s="122"/>
    </row>
    <row r="54" spans="1:21" ht="12.75" x14ac:dyDescent="0.2">
      <c r="A54" s="122" t="s">
        <v>404</v>
      </c>
      <c r="B54" s="122">
        <v>4558</v>
      </c>
      <c r="C54" s="122">
        <v>4125.2363840219896</v>
      </c>
      <c r="D54" s="122">
        <v>161.41354951005499</v>
      </c>
      <c r="E54" s="122">
        <v>271.43475799713099</v>
      </c>
      <c r="F54" s="122"/>
      <c r="G54" s="122">
        <v>5328</v>
      </c>
      <c r="H54" s="122">
        <v>189</v>
      </c>
      <c r="I54" s="122">
        <v>116292.37806385801</v>
      </c>
      <c r="J54" s="122"/>
      <c r="K54" s="122">
        <v>254.15396341463401</v>
      </c>
      <c r="L54" s="122">
        <v>92.740413904579</v>
      </c>
      <c r="M54" s="122"/>
      <c r="N54" s="122">
        <v>251.333228206743</v>
      </c>
      <c r="O54" s="140">
        <v>-0.42788199310612901</v>
      </c>
      <c r="P54" s="122">
        <v>291.10840579441202</v>
      </c>
      <c r="Q54" s="122">
        <v>0</v>
      </c>
      <c r="R54" s="122"/>
      <c r="S54" s="122">
        <v>3908.9174289217199</v>
      </c>
      <c r="T54" s="122">
        <v>3617.80902312731</v>
      </c>
      <c r="U54" s="122">
        <v>101987.75912816</v>
      </c>
    </row>
    <row r="55" spans="1:21" ht="12.75" x14ac:dyDescent="0.2">
      <c r="A55" s="122" t="s">
        <v>405</v>
      </c>
      <c r="B55" s="122">
        <v>3823</v>
      </c>
      <c r="C55" s="122">
        <v>3466.99292119243</v>
      </c>
      <c r="D55" s="122">
        <v>-4.6184826838198498</v>
      </c>
      <c r="E55" s="122">
        <v>361.11009650743802</v>
      </c>
      <c r="F55" s="122"/>
      <c r="G55" s="122">
        <v>21199</v>
      </c>
      <c r="H55" s="122">
        <v>632</v>
      </c>
      <c r="I55" s="122">
        <v>116292.37806385801</v>
      </c>
      <c r="J55" s="122"/>
      <c r="K55" s="122">
        <v>88.121931220759194</v>
      </c>
      <c r="L55" s="122">
        <v>92.740413904579</v>
      </c>
      <c r="M55" s="122"/>
      <c r="N55" s="122">
        <v>386.55511623439298</v>
      </c>
      <c r="O55" s="140">
        <v>-0.42788199310612901</v>
      </c>
      <c r="P55" s="122">
        <v>335.23719478737797</v>
      </c>
      <c r="Q55" s="122">
        <v>0</v>
      </c>
      <c r="R55" s="122"/>
      <c r="S55" s="122">
        <v>3375.77041659017</v>
      </c>
      <c r="T55" s="122">
        <v>3040.5332218027902</v>
      </c>
      <c r="U55" s="122">
        <v>101987.75912816</v>
      </c>
    </row>
    <row r="56" spans="1:21" ht="12.75" x14ac:dyDescent="0.2">
      <c r="A56" s="122" t="s">
        <v>406</v>
      </c>
      <c r="B56" s="122">
        <v>4187</v>
      </c>
      <c r="C56" s="122">
        <v>3716.1321423162399</v>
      </c>
      <c r="D56" s="122">
        <v>158.375272569787</v>
      </c>
      <c r="E56" s="122">
        <v>312.60858090141198</v>
      </c>
      <c r="F56" s="122"/>
      <c r="G56" s="122">
        <v>9795</v>
      </c>
      <c r="H56" s="122">
        <v>313</v>
      </c>
      <c r="I56" s="122">
        <v>116292.37806385801</v>
      </c>
      <c r="J56" s="122"/>
      <c r="K56" s="122">
        <v>251.11568647436599</v>
      </c>
      <c r="L56" s="122">
        <v>92.740413904579</v>
      </c>
      <c r="M56" s="122"/>
      <c r="N56" s="122">
        <v>401.43994858354</v>
      </c>
      <c r="O56" s="140">
        <v>-0.42788199310612901</v>
      </c>
      <c r="P56" s="122">
        <v>223.34933122617801</v>
      </c>
      <c r="Q56" s="122">
        <v>0</v>
      </c>
      <c r="R56" s="122"/>
      <c r="S56" s="122">
        <v>3482.3762436421198</v>
      </c>
      <c r="T56" s="122">
        <v>3259.0269124159399</v>
      </c>
      <c r="U56" s="122">
        <v>101987.75912816</v>
      </c>
    </row>
    <row r="57" spans="1:21" ht="12.75" x14ac:dyDescent="0.2">
      <c r="A57" s="122" t="s">
        <v>407</v>
      </c>
      <c r="B57" s="122">
        <v>3478</v>
      </c>
      <c r="C57" s="122">
        <v>3528.3195389456801</v>
      </c>
      <c r="D57" s="122">
        <v>-18.227579569103199</v>
      </c>
      <c r="E57" s="122">
        <v>-31.903824271055299</v>
      </c>
      <c r="F57" s="122"/>
      <c r="G57" s="122">
        <v>152966</v>
      </c>
      <c r="H57" s="122">
        <v>4641</v>
      </c>
      <c r="I57" s="122">
        <v>116292.37806385801</v>
      </c>
      <c r="J57" s="122"/>
      <c r="K57" s="122">
        <v>74.512834335475802</v>
      </c>
      <c r="L57" s="122">
        <v>92.740413904579</v>
      </c>
      <c r="M57" s="122"/>
      <c r="N57" s="122">
        <v>-18.543442474558098</v>
      </c>
      <c r="O57" s="140">
        <v>-0.42788199310612901</v>
      </c>
      <c r="P57" s="122">
        <v>-45.692088060658499</v>
      </c>
      <c r="Q57" s="122">
        <v>0</v>
      </c>
      <c r="R57" s="122"/>
      <c r="S57" s="122">
        <v>3048.6242313422899</v>
      </c>
      <c r="T57" s="122">
        <v>3094.3163194029498</v>
      </c>
      <c r="U57" s="122">
        <v>101987.75912816</v>
      </c>
    </row>
    <row r="58" spans="1:21" ht="12.75" x14ac:dyDescent="0.2">
      <c r="A58" s="122" t="s">
        <v>408</v>
      </c>
      <c r="B58" s="122">
        <v>3991</v>
      </c>
      <c r="C58" s="122">
        <v>3724.5735700476298</v>
      </c>
      <c r="D58" s="122">
        <v>45.979027306130902</v>
      </c>
      <c r="E58" s="122">
        <v>220.40629564206799</v>
      </c>
      <c r="F58" s="122"/>
      <c r="G58" s="122">
        <v>26602</v>
      </c>
      <c r="H58" s="122">
        <v>852</v>
      </c>
      <c r="I58" s="122">
        <v>116292.37806385801</v>
      </c>
      <c r="J58" s="122"/>
      <c r="K58" s="122">
        <v>138.71944121070999</v>
      </c>
      <c r="L58" s="122">
        <v>92.740413904579</v>
      </c>
      <c r="M58" s="122"/>
      <c r="N58" s="122">
        <v>236.42099554143201</v>
      </c>
      <c r="O58" s="140">
        <v>-0.42788199310612901</v>
      </c>
      <c r="P58" s="122">
        <v>203.96371374959699</v>
      </c>
      <c r="Q58" s="122">
        <v>0</v>
      </c>
      <c r="R58" s="122"/>
      <c r="S58" s="122">
        <v>3470.3937106367698</v>
      </c>
      <c r="T58" s="122">
        <v>3266.4299968871701</v>
      </c>
      <c r="U58" s="122">
        <v>101987.75912816</v>
      </c>
    </row>
    <row r="59" spans="1:21" ht="12.75" x14ac:dyDescent="0.2">
      <c r="A59" s="122" t="s">
        <v>409</v>
      </c>
      <c r="B59" s="122">
        <v>3742</v>
      </c>
      <c r="C59" s="122">
        <v>3626.7674020334698</v>
      </c>
      <c r="D59" s="122">
        <v>-23.825661138286002</v>
      </c>
      <c r="E59" s="122">
        <v>138.88599523636401</v>
      </c>
      <c r="F59" s="122"/>
      <c r="G59" s="122">
        <v>42903</v>
      </c>
      <c r="H59" s="122">
        <v>1338</v>
      </c>
      <c r="I59" s="122">
        <v>116292.37806385801</v>
      </c>
      <c r="J59" s="122"/>
      <c r="K59" s="122">
        <v>68.914752766293006</v>
      </c>
      <c r="L59" s="122">
        <v>92.740413904579</v>
      </c>
      <c r="M59" s="122"/>
      <c r="N59" s="122">
        <v>125.893397849227</v>
      </c>
      <c r="O59" s="140">
        <v>-0.42788199310612901</v>
      </c>
      <c r="P59" s="122">
        <v>151.45071063039401</v>
      </c>
      <c r="Q59" s="122">
        <v>0</v>
      </c>
      <c r="R59" s="122"/>
      <c r="S59" s="122">
        <v>3332.1052502541602</v>
      </c>
      <c r="T59" s="122">
        <v>3180.6545396237698</v>
      </c>
      <c r="U59" s="122">
        <v>101987.75912816</v>
      </c>
    </row>
    <row r="60" spans="1:21" ht="12.75" x14ac:dyDescent="0.2">
      <c r="A60" s="122" t="s">
        <v>410</v>
      </c>
      <c r="B60" s="122">
        <v>3866</v>
      </c>
      <c r="C60" s="122">
        <v>3799.3284678504901</v>
      </c>
      <c r="D60" s="122">
        <v>-22.064628242239699</v>
      </c>
      <c r="E60" s="122">
        <v>88.869566943908794</v>
      </c>
      <c r="F60" s="122"/>
      <c r="G60" s="122">
        <v>137035</v>
      </c>
      <c r="H60" s="122">
        <v>4477</v>
      </c>
      <c r="I60" s="122">
        <v>116292.37806385801</v>
      </c>
      <c r="J60" s="122"/>
      <c r="K60" s="122">
        <v>70.675785662339294</v>
      </c>
      <c r="L60" s="122">
        <v>92.740413904579</v>
      </c>
      <c r="M60" s="122"/>
      <c r="N60" s="122">
        <v>88.019698363209997</v>
      </c>
      <c r="O60" s="140">
        <v>-0.42788199310612901</v>
      </c>
      <c r="P60" s="122">
        <v>89.291553531501407</v>
      </c>
      <c r="Q60" s="122">
        <v>0</v>
      </c>
      <c r="R60" s="122"/>
      <c r="S60" s="122">
        <v>3421.2811738239302</v>
      </c>
      <c r="T60" s="122">
        <v>3331.9896202924301</v>
      </c>
      <c r="U60" s="122">
        <v>101987.75912816</v>
      </c>
    </row>
    <row r="61" spans="1:21" ht="12.75" x14ac:dyDescent="0.2">
      <c r="A61" s="122" t="s">
        <v>411</v>
      </c>
      <c r="B61" s="122">
        <v>4151</v>
      </c>
      <c r="C61" s="122">
        <v>3748.46920865947</v>
      </c>
      <c r="D61" s="122">
        <v>4.7380079726464599</v>
      </c>
      <c r="E61" s="122">
        <v>397.33591561217497</v>
      </c>
      <c r="F61" s="122"/>
      <c r="G61" s="122">
        <v>14240</v>
      </c>
      <c r="H61" s="122">
        <v>459</v>
      </c>
      <c r="I61" s="122">
        <v>116292.37806385801</v>
      </c>
      <c r="J61" s="122"/>
      <c r="K61" s="122">
        <v>97.4784218772255</v>
      </c>
      <c r="L61" s="122">
        <v>92.740413904579</v>
      </c>
      <c r="M61" s="122"/>
      <c r="N61" s="122">
        <v>627.05086214034202</v>
      </c>
      <c r="O61" s="140">
        <v>-0.42788199310612901</v>
      </c>
      <c r="P61" s="122">
        <v>167.193087090902</v>
      </c>
      <c r="Q61" s="122">
        <v>0</v>
      </c>
      <c r="R61" s="122"/>
      <c r="S61" s="122">
        <v>3454.5794241572999</v>
      </c>
      <c r="T61" s="122">
        <v>3287.3863370663998</v>
      </c>
      <c r="U61" s="122">
        <v>101987.75912816</v>
      </c>
    </row>
    <row r="62" spans="1:21" ht="12.75" x14ac:dyDescent="0.2">
      <c r="A62" s="122" t="s">
        <v>412</v>
      </c>
      <c r="B62" s="122">
        <v>4080</v>
      </c>
      <c r="C62" s="122">
        <v>3815.1812973562201</v>
      </c>
      <c r="D62" s="122">
        <v>166.81389876388499</v>
      </c>
      <c r="E62" s="122">
        <v>97.9905118161156</v>
      </c>
      <c r="F62" s="122"/>
      <c r="G62" s="122">
        <v>7407</v>
      </c>
      <c r="H62" s="122">
        <v>243</v>
      </c>
      <c r="I62" s="122">
        <v>116292.37806385801</v>
      </c>
      <c r="J62" s="122"/>
      <c r="K62" s="122">
        <v>259.55431266846398</v>
      </c>
      <c r="L62" s="122">
        <v>92.740413904579</v>
      </c>
      <c r="M62" s="122"/>
      <c r="N62" s="122">
        <v>114.00708325558401</v>
      </c>
      <c r="O62" s="140">
        <v>-0.42788199310612901</v>
      </c>
      <c r="P62" s="122">
        <v>81.546058383541094</v>
      </c>
      <c r="Q62" s="122">
        <v>0</v>
      </c>
      <c r="R62" s="122"/>
      <c r="S62" s="122">
        <v>3427.43852066826</v>
      </c>
      <c r="T62" s="122">
        <v>3345.8924622847198</v>
      </c>
      <c r="U62" s="122">
        <v>101987.75912816</v>
      </c>
    </row>
    <row r="63" spans="1:21" ht="12.75" x14ac:dyDescent="0.2">
      <c r="A63" s="122" t="s">
        <v>413</v>
      </c>
      <c r="B63" s="122">
        <v>4083</v>
      </c>
      <c r="C63" s="122">
        <v>3467.6054385892899</v>
      </c>
      <c r="D63" s="122">
        <v>173.67156919617599</v>
      </c>
      <c r="E63" s="122">
        <v>441.419112546522</v>
      </c>
      <c r="F63" s="122"/>
      <c r="G63" s="122">
        <v>7747</v>
      </c>
      <c r="H63" s="122">
        <v>231</v>
      </c>
      <c r="I63" s="122">
        <v>116292.37806385801</v>
      </c>
      <c r="J63" s="122"/>
      <c r="K63" s="122">
        <v>266.41198310075498</v>
      </c>
      <c r="L63" s="122">
        <v>92.740413904579</v>
      </c>
      <c r="M63" s="122"/>
      <c r="N63" s="122">
        <v>370.28746355049202</v>
      </c>
      <c r="O63" s="140">
        <v>-0.42788199310612901</v>
      </c>
      <c r="P63" s="122">
        <v>512.122879549446</v>
      </c>
      <c r="Q63" s="122">
        <v>0</v>
      </c>
      <c r="R63" s="122"/>
      <c r="S63" s="122">
        <v>3553.1932756518099</v>
      </c>
      <c r="T63" s="122">
        <v>3041.0703961023601</v>
      </c>
      <c r="U63" s="122">
        <v>101987.75912816</v>
      </c>
    </row>
    <row r="64" spans="1:21" ht="12.75" x14ac:dyDescent="0.2">
      <c r="A64" s="122" t="s">
        <v>414</v>
      </c>
      <c r="B64" s="122">
        <v>4169</v>
      </c>
      <c r="C64" s="122">
        <v>3814.94952642509</v>
      </c>
      <c r="D64" s="122">
        <v>161.67135080130299</v>
      </c>
      <c r="E64" s="122">
        <v>192.58011733330599</v>
      </c>
      <c r="F64" s="122"/>
      <c r="G64" s="122">
        <v>3658</v>
      </c>
      <c r="H64" s="122">
        <v>120</v>
      </c>
      <c r="I64" s="122">
        <v>116292.37806385801</v>
      </c>
      <c r="J64" s="122"/>
      <c r="K64" s="122">
        <v>254.41176470588201</v>
      </c>
      <c r="L64" s="122">
        <v>92.740413904579</v>
      </c>
      <c r="M64" s="122"/>
      <c r="N64" s="122">
        <v>68.402690393360899</v>
      </c>
      <c r="O64" s="140">
        <v>-0.42788199310612901</v>
      </c>
      <c r="P64" s="122">
        <v>316.32966228014499</v>
      </c>
      <c r="Q64" s="122">
        <v>0</v>
      </c>
      <c r="R64" s="122"/>
      <c r="S64" s="122">
        <v>3662.0188627665402</v>
      </c>
      <c r="T64" s="122">
        <v>3345.6892004863898</v>
      </c>
      <c r="U64" s="122">
        <v>101987.75912816</v>
      </c>
    </row>
    <row r="65" spans="1:21" ht="12.75" x14ac:dyDescent="0.2">
      <c r="A65" s="122" t="s">
        <v>415</v>
      </c>
      <c r="B65" s="122">
        <v>4687</v>
      </c>
      <c r="C65" s="122">
        <v>4361.59373769169</v>
      </c>
      <c r="D65" s="122">
        <v>93.301245514450002</v>
      </c>
      <c r="E65" s="122">
        <v>232.107732280937</v>
      </c>
      <c r="F65" s="122"/>
      <c r="G65" s="122">
        <v>11545</v>
      </c>
      <c r="H65" s="122">
        <v>433</v>
      </c>
      <c r="I65" s="122">
        <v>116292.37806385801</v>
      </c>
      <c r="J65" s="122"/>
      <c r="K65" s="122">
        <v>186.041659419029</v>
      </c>
      <c r="L65" s="122">
        <v>92.740413904579</v>
      </c>
      <c r="M65" s="122"/>
      <c r="N65" s="122">
        <v>270.99134142704702</v>
      </c>
      <c r="O65" s="140">
        <v>-0.42788199310612901</v>
      </c>
      <c r="P65" s="122">
        <v>192.79624114172199</v>
      </c>
      <c r="Q65" s="122">
        <v>0</v>
      </c>
      <c r="R65" s="122"/>
      <c r="S65" s="122">
        <v>4017.8893292745402</v>
      </c>
      <c r="T65" s="122">
        <v>3825.09308813282</v>
      </c>
      <c r="U65" s="122">
        <v>101987.75912816</v>
      </c>
    </row>
    <row r="66" spans="1:21" ht="12.75" x14ac:dyDescent="0.2">
      <c r="A66" s="122" t="s">
        <v>416</v>
      </c>
      <c r="B66" s="122">
        <v>4462</v>
      </c>
      <c r="C66" s="122">
        <v>4153.29921656636</v>
      </c>
      <c r="D66" s="122">
        <v>166.38642087148401</v>
      </c>
      <c r="E66" s="122">
        <v>142.24786770804201</v>
      </c>
      <c r="F66" s="122"/>
      <c r="G66" s="122">
        <v>5236</v>
      </c>
      <c r="H66" s="122">
        <v>187</v>
      </c>
      <c r="I66" s="122">
        <v>116292.37806385801</v>
      </c>
      <c r="J66" s="122"/>
      <c r="K66" s="122">
        <v>259.12683477606299</v>
      </c>
      <c r="L66" s="122">
        <v>92.740413904579</v>
      </c>
      <c r="M66" s="122"/>
      <c r="N66" s="122">
        <v>246.25078588595201</v>
      </c>
      <c r="O66" s="140">
        <v>-0.42788199310612901</v>
      </c>
      <c r="P66" s="122">
        <v>37.817067537024698</v>
      </c>
      <c r="Q66" s="122">
        <v>0</v>
      </c>
      <c r="R66" s="122"/>
      <c r="S66" s="122">
        <v>3680.2370363998898</v>
      </c>
      <c r="T66" s="122">
        <v>3642.4199688628701</v>
      </c>
      <c r="U66" s="122">
        <v>101987.75912816</v>
      </c>
    </row>
    <row r="67" spans="1:21" ht="14.25" customHeight="1" x14ac:dyDescent="0.2">
      <c r="A67" s="19" t="s">
        <v>417</v>
      </c>
      <c r="B67" s="19"/>
      <c r="C67" s="19"/>
      <c r="D67" s="122"/>
      <c r="E67" s="122"/>
      <c r="F67" s="19"/>
      <c r="G67" s="122"/>
      <c r="H67" s="122"/>
      <c r="I67" s="122"/>
      <c r="J67" s="122"/>
      <c r="K67" s="122"/>
      <c r="L67" s="122"/>
      <c r="M67" s="122"/>
      <c r="N67" s="122"/>
      <c r="O67" s="140"/>
      <c r="P67" s="122"/>
      <c r="Q67" s="122"/>
      <c r="R67" s="122"/>
      <c r="S67" s="122"/>
      <c r="T67" s="122"/>
      <c r="U67" s="122"/>
    </row>
    <row r="68" spans="1:21" ht="12.75" x14ac:dyDescent="0.2">
      <c r="A68" s="122" t="s">
        <v>418</v>
      </c>
      <c r="B68" s="122">
        <v>4429</v>
      </c>
      <c r="C68" s="122">
        <v>3967.1409374698401</v>
      </c>
      <c r="D68" s="122">
        <v>212.19287805943</v>
      </c>
      <c r="E68" s="122">
        <v>249.64495567224401</v>
      </c>
      <c r="F68" s="122"/>
      <c r="G68" s="122">
        <v>6537</v>
      </c>
      <c r="H68" s="122">
        <v>223</v>
      </c>
      <c r="I68" s="122">
        <v>116292.37806385801</v>
      </c>
      <c r="J68" s="122"/>
      <c r="K68" s="122">
        <v>304.93329196400902</v>
      </c>
      <c r="L68" s="122">
        <v>92.740413904579</v>
      </c>
      <c r="M68" s="122"/>
      <c r="N68" s="122">
        <v>121.32295970093</v>
      </c>
      <c r="O68" s="140">
        <v>-0.42788199310612901</v>
      </c>
      <c r="P68" s="122">
        <v>377.53906965045201</v>
      </c>
      <c r="Q68" s="122">
        <v>0</v>
      </c>
      <c r="R68" s="122"/>
      <c r="S68" s="122">
        <v>3856.6992785505199</v>
      </c>
      <c r="T68" s="122">
        <v>3479.1602089000698</v>
      </c>
      <c r="U68" s="122">
        <v>101987.75912816</v>
      </c>
    </row>
    <row r="69" spans="1:21" ht="12.75" x14ac:dyDescent="0.2">
      <c r="A69" s="122" t="s">
        <v>419</v>
      </c>
      <c r="B69" s="122">
        <v>3370</v>
      </c>
      <c r="C69" s="122">
        <v>3442.3652113006201</v>
      </c>
      <c r="D69" s="122">
        <v>5.6635486710951604</v>
      </c>
      <c r="E69" s="122">
        <v>-77.765059251106905</v>
      </c>
      <c r="F69" s="122"/>
      <c r="G69" s="122">
        <v>16790</v>
      </c>
      <c r="H69" s="122">
        <v>497</v>
      </c>
      <c r="I69" s="122">
        <v>116292.37806385801</v>
      </c>
      <c r="J69" s="122"/>
      <c r="K69" s="122">
        <v>98.4039625756742</v>
      </c>
      <c r="L69" s="122">
        <v>92.740413904579</v>
      </c>
      <c r="M69" s="122"/>
      <c r="N69" s="122">
        <v>-91.240651674852899</v>
      </c>
      <c r="O69" s="140">
        <v>-0.42788199310612901</v>
      </c>
      <c r="P69" s="122">
        <v>-64.717348820467095</v>
      </c>
      <c r="Q69" s="122">
        <v>0</v>
      </c>
      <c r="R69" s="122"/>
      <c r="S69" s="122">
        <v>2954.21751042287</v>
      </c>
      <c r="T69" s="122">
        <v>3018.9348592433398</v>
      </c>
      <c r="U69" s="122">
        <v>101987.75912816</v>
      </c>
    </row>
    <row r="70" spans="1:21" ht="12.75" x14ac:dyDescent="0.2">
      <c r="A70" s="122" t="s">
        <v>420</v>
      </c>
      <c r="B70" s="122">
        <v>4493</v>
      </c>
      <c r="C70" s="122">
        <v>4433.6667777830498</v>
      </c>
      <c r="D70" s="122">
        <v>77.696392887149997</v>
      </c>
      <c r="E70" s="122">
        <v>-18.120818419555199</v>
      </c>
      <c r="F70" s="122"/>
      <c r="G70" s="122">
        <v>29272</v>
      </c>
      <c r="H70" s="122">
        <v>1116</v>
      </c>
      <c r="I70" s="122">
        <v>116292.37806385801</v>
      </c>
      <c r="J70" s="122"/>
      <c r="K70" s="122">
        <v>170.436806791729</v>
      </c>
      <c r="L70" s="122">
        <v>92.740413904579</v>
      </c>
      <c r="M70" s="122"/>
      <c r="N70" s="122">
        <v>-1.9623325121005999</v>
      </c>
      <c r="O70" s="140">
        <v>-0.42788199310612901</v>
      </c>
      <c r="P70" s="122">
        <v>-34.707186320115902</v>
      </c>
      <c r="Q70" s="122">
        <v>0</v>
      </c>
      <c r="R70" s="122"/>
      <c r="S70" s="122">
        <v>3853.5935511432199</v>
      </c>
      <c r="T70" s="122">
        <v>3888.3007374633398</v>
      </c>
      <c r="U70" s="122">
        <v>101987.75912816</v>
      </c>
    </row>
    <row r="71" spans="1:21" ht="12.75" x14ac:dyDescent="0.2">
      <c r="A71" s="122" t="s">
        <v>421</v>
      </c>
      <c r="B71" s="122">
        <v>4628</v>
      </c>
      <c r="C71" s="122">
        <v>4583.7336319052702</v>
      </c>
      <c r="D71" s="122">
        <v>168.312438444414</v>
      </c>
      <c r="E71" s="122">
        <v>-123.93532270540599</v>
      </c>
      <c r="F71" s="122"/>
      <c r="G71" s="122">
        <v>9514</v>
      </c>
      <c r="H71" s="122">
        <v>375</v>
      </c>
      <c r="I71" s="122">
        <v>116292.37806385801</v>
      </c>
      <c r="J71" s="122"/>
      <c r="K71" s="122">
        <v>261.05285234899299</v>
      </c>
      <c r="L71" s="122">
        <v>92.740413904579</v>
      </c>
      <c r="M71" s="122"/>
      <c r="N71" s="122">
        <v>-178.26473623560301</v>
      </c>
      <c r="O71" s="140">
        <v>-0.42788199310612901</v>
      </c>
      <c r="P71" s="122">
        <v>-70.033791168315005</v>
      </c>
      <c r="Q71" s="122">
        <v>0</v>
      </c>
      <c r="R71" s="122"/>
      <c r="S71" s="122">
        <v>3949.8747302800898</v>
      </c>
      <c r="T71" s="122">
        <v>4019.9085214483998</v>
      </c>
      <c r="U71" s="122">
        <v>101987.75912816</v>
      </c>
    </row>
    <row r="72" spans="1:21" ht="12.75" x14ac:dyDescent="0.2">
      <c r="A72" s="122" t="s">
        <v>422</v>
      </c>
      <c r="B72" s="122">
        <v>4138</v>
      </c>
      <c r="C72" s="122">
        <v>3998.3856343327502</v>
      </c>
      <c r="D72" s="122">
        <v>107.09095203134</v>
      </c>
      <c r="E72" s="122">
        <v>32.496273780298097</v>
      </c>
      <c r="F72" s="122"/>
      <c r="G72" s="122">
        <v>11314</v>
      </c>
      <c r="H72" s="122">
        <v>389</v>
      </c>
      <c r="I72" s="122">
        <v>116292.37806385801</v>
      </c>
      <c r="J72" s="122"/>
      <c r="K72" s="122">
        <v>199.831365935919</v>
      </c>
      <c r="L72" s="122">
        <v>92.740413904579</v>
      </c>
      <c r="M72" s="122"/>
      <c r="N72" s="122">
        <v>68.337965635511395</v>
      </c>
      <c r="O72" s="140">
        <v>-0.42788199310612901</v>
      </c>
      <c r="P72" s="122">
        <v>-3.7733000680213999</v>
      </c>
      <c r="Q72" s="122">
        <v>0</v>
      </c>
      <c r="R72" s="122"/>
      <c r="S72" s="122">
        <v>3502.7883316143502</v>
      </c>
      <c r="T72" s="122">
        <v>3506.5616316823698</v>
      </c>
      <c r="U72" s="122">
        <v>101987.75912816</v>
      </c>
    </row>
    <row r="73" spans="1:21" ht="12.75" x14ac:dyDescent="0.2">
      <c r="A73" s="122" t="s">
        <v>423</v>
      </c>
      <c r="B73" s="122">
        <v>3617</v>
      </c>
      <c r="C73" s="122">
        <v>3721.4258856831302</v>
      </c>
      <c r="D73" s="122">
        <v>-36.445442757354598</v>
      </c>
      <c r="E73" s="122">
        <v>-67.698131037877999</v>
      </c>
      <c r="F73" s="122"/>
      <c r="G73" s="122">
        <v>133310</v>
      </c>
      <c r="H73" s="122">
        <v>4266</v>
      </c>
      <c r="I73" s="122">
        <v>116292.37806385801</v>
      </c>
      <c r="J73" s="122"/>
      <c r="K73" s="122">
        <v>56.294971147224402</v>
      </c>
      <c r="L73" s="122">
        <v>92.740413904579</v>
      </c>
      <c r="M73" s="122"/>
      <c r="N73" s="122">
        <v>-53.537519333503496</v>
      </c>
      <c r="O73" s="140">
        <v>-0.42788199310612901</v>
      </c>
      <c r="P73" s="122">
        <v>-82.2866247353586</v>
      </c>
      <c r="Q73" s="122">
        <v>0</v>
      </c>
      <c r="R73" s="122"/>
      <c r="S73" s="122">
        <v>3181.3828707318398</v>
      </c>
      <c r="T73" s="122">
        <v>3263.6694954671898</v>
      </c>
      <c r="U73" s="122">
        <v>101987.75912816</v>
      </c>
    </row>
    <row r="74" spans="1:21" ht="12.75" x14ac:dyDescent="0.2">
      <c r="A74" s="122" t="s">
        <v>424</v>
      </c>
      <c r="B74" s="122">
        <v>4192</v>
      </c>
      <c r="C74" s="122">
        <v>3834.7074504779198</v>
      </c>
      <c r="D74" s="122">
        <v>165.46365611107501</v>
      </c>
      <c r="E74" s="122">
        <v>191.841666857745</v>
      </c>
      <c r="F74" s="122"/>
      <c r="G74" s="122">
        <v>7157</v>
      </c>
      <c r="H74" s="122">
        <v>236</v>
      </c>
      <c r="I74" s="122">
        <v>116292.37806385801</v>
      </c>
      <c r="J74" s="122"/>
      <c r="K74" s="122">
        <v>258.204070015654</v>
      </c>
      <c r="L74" s="122">
        <v>92.740413904579</v>
      </c>
      <c r="M74" s="122"/>
      <c r="N74" s="122">
        <v>8.3480584677140506</v>
      </c>
      <c r="O74" s="140">
        <v>-0.42788199310612901</v>
      </c>
      <c r="P74" s="122">
        <v>374.90739325466899</v>
      </c>
      <c r="Q74" s="122">
        <v>0</v>
      </c>
      <c r="R74" s="122"/>
      <c r="S74" s="122">
        <v>3737.9241816081399</v>
      </c>
      <c r="T74" s="122">
        <v>3363.01678835348</v>
      </c>
      <c r="U74" s="122">
        <v>101987.75912816</v>
      </c>
    </row>
    <row r="75" spans="1:21" ht="12.75" x14ac:dyDescent="0.2">
      <c r="A75" s="122" t="s">
        <v>425</v>
      </c>
      <c r="B75" s="122">
        <v>4096</v>
      </c>
      <c r="C75" s="122">
        <v>4002.3123119412598</v>
      </c>
      <c r="D75" s="122">
        <v>18.596016628840001</v>
      </c>
      <c r="E75" s="122">
        <v>75.127328071189396</v>
      </c>
      <c r="F75" s="122"/>
      <c r="G75" s="122">
        <v>30451</v>
      </c>
      <c r="H75" s="122">
        <v>1048</v>
      </c>
      <c r="I75" s="122">
        <v>116292.37806385801</v>
      </c>
      <c r="J75" s="122"/>
      <c r="K75" s="122">
        <v>111.336430533419</v>
      </c>
      <c r="L75" s="122">
        <v>92.740413904579</v>
      </c>
      <c r="M75" s="122"/>
      <c r="N75" s="122">
        <v>27.3094597700197</v>
      </c>
      <c r="O75" s="140">
        <v>-0.42788199310612901</v>
      </c>
      <c r="P75" s="122">
        <v>122.51731437925299</v>
      </c>
      <c r="Q75" s="122">
        <v>0</v>
      </c>
      <c r="R75" s="122"/>
      <c r="S75" s="122">
        <v>3632.5226201594201</v>
      </c>
      <c r="T75" s="122">
        <v>3510.0053057801701</v>
      </c>
      <c r="U75" s="122">
        <v>101987.75912816</v>
      </c>
    </row>
    <row r="76" spans="1:21" ht="12.75" x14ac:dyDescent="0.2">
      <c r="A76" s="122" t="s">
        <v>426</v>
      </c>
      <c r="B76" s="122">
        <v>4701</v>
      </c>
      <c r="C76" s="122">
        <v>4267.2301177689296</v>
      </c>
      <c r="D76" s="122">
        <v>111.275040055498</v>
      </c>
      <c r="E76" s="122">
        <v>322.541529090918</v>
      </c>
      <c r="F76" s="122"/>
      <c r="G76" s="122">
        <v>11228</v>
      </c>
      <c r="H76" s="122">
        <v>412</v>
      </c>
      <c r="I76" s="122">
        <v>116292.37806385801</v>
      </c>
      <c r="J76" s="122"/>
      <c r="K76" s="122">
        <v>204.015453960077</v>
      </c>
      <c r="L76" s="122">
        <v>92.740413904579</v>
      </c>
      <c r="M76" s="122"/>
      <c r="N76" s="122">
        <v>346.77793462635299</v>
      </c>
      <c r="O76" s="140">
        <v>-0.42788199310612901</v>
      </c>
      <c r="P76" s="122">
        <v>297.877241562378</v>
      </c>
      <c r="Q76" s="122">
        <v>0</v>
      </c>
      <c r="R76" s="122"/>
      <c r="S76" s="122">
        <v>4040.2139676758502</v>
      </c>
      <c r="T76" s="122">
        <v>3742.3367261134699</v>
      </c>
      <c r="U76" s="122">
        <v>101987.75912816</v>
      </c>
    </row>
    <row r="77" spans="1:21" ht="12.75" x14ac:dyDescent="0.2">
      <c r="A77" s="122" t="s">
        <v>427</v>
      </c>
      <c r="B77" s="122">
        <v>3969</v>
      </c>
      <c r="C77" s="122">
        <v>3906.51092061811</v>
      </c>
      <c r="D77" s="122">
        <v>-52.935503412975599</v>
      </c>
      <c r="E77" s="122">
        <v>115.44237905366001</v>
      </c>
      <c r="F77" s="122"/>
      <c r="G77" s="122">
        <v>18546</v>
      </c>
      <c r="H77" s="122">
        <v>623</v>
      </c>
      <c r="I77" s="122">
        <v>116292.37806385801</v>
      </c>
      <c r="J77" s="122"/>
      <c r="K77" s="122">
        <v>39.804910491603401</v>
      </c>
      <c r="L77" s="122">
        <v>92.740413904579</v>
      </c>
      <c r="M77" s="122"/>
      <c r="N77" s="122">
        <v>58.345542204199297</v>
      </c>
      <c r="O77" s="140">
        <v>-0.42788199310612901</v>
      </c>
      <c r="P77" s="122">
        <v>172.11133391001499</v>
      </c>
      <c r="Q77" s="122">
        <v>0</v>
      </c>
      <c r="R77" s="122"/>
      <c r="S77" s="122">
        <v>3598.0993602684698</v>
      </c>
      <c r="T77" s="122">
        <v>3425.98802635845</v>
      </c>
      <c r="U77" s="122">
        <v>101987.75912816</v>
      </c>
    </row>
    <row r="78" spans="1:21" ht="12.75" x14ac:dyDescent="0.2">
      <c r="A78" s="122" t="s">
        <v>428</v>
      </c>
      <c r="B78" s="122">
        <v>4331</v>
      </c>
      <c r="C78" s="122">
        <v>4122.2395454882399</v>
      </c>
      <c r="D78" s="122">
        <v>152.132724454862</v>
      </c>
      <c r="E78" s="122">
        <v>56.937018046552602</v>
      </c>
      <c r="F78" s="122"/>
      <c r="G78" s="122">
        <v>13372</v>
      </c>
      <c r="H78" s="122">
        <v>474</v>
      </c>
      <c r="I78" s="122">
        <v>116292.37806385801</v>
      </c>
      <c r="J78" s="122"/>
      <c r="K78" s="122">
        <v>244.87313835944099</v>
      </c>
      <c r="L78" s="122">
        <v>92.740413904579</v>
      </c>
      <c r="M78" s="122"/>
      <c r="N78" s="122">
        <v>-30.902861109456801</v>
      </c>
      <c r="O78" s="140">
        <v>-0.42788199310612901</v>
      </c>
      <c r="P78" s="122">
        <v>144.34901520945601</v>
      </c>
      <c r="Q78" s="122">
        <v>0</v>
      </c>
      <c r="R78" s="122"/>
      <c r="S78" s="122">
        <v>3759.5298278588698</v>
      </c>
      <c r="T78" s="122">
        <v>3615.1808126494102</v>
      </c>
      <c r="U78" s="122">
        <v>101987.75912816</v>
      </c>
    </row>
    <row r="79" spans="1:21" ht="12.75" x14ac:dyDescent="0.2">
      <c r="A79" s="122" t="s">
        <v>429</v>
      </c>
      <c r="B79" s="122">
        <v>4344</v>
      </c>
      <c r="C79" s="122">
        <v>4158.7085669395901</v>
      </c>
      <c r="D79" s="122">
        <v>43.950288182708</v>
      </c>
      <c r="E79" s="122">
        <v>141.141113515705</v>
      </c>
      <c r="F79" s="122"/>
      <c r="G79" s="122">
        <v>26873</v>
      </c>
      <c r="H79" s="122">
        <v>961</v>
      </c>
      <c r="I79" s="122">
        <v>116292.37806385801</v>
      </c>
      <c r="J79" s="122"/>
      <c r="K79" s="122">
        <v>136.69070208728701</v>
      </c>
      <c r="L79" s="122">
        <v>92.740413904579</v>
      </c>
      <c r="M79" s="122"/>
      <c r="N79" s="122">
        <v>155.225985461688</v>
      </c>
      <c r="O79" s="140">
        <v>-0.42788199310612901</v>
      </c>
      <c r="P79" s="122">
        <v>126.62835957661601</v>
      </c>
      <c r="Q79" s="122">
        <v>0</v>
      </c>
      <c r="R79" s="122"/>
      <c r="S79" s="122">
        <v>3773.7922981827301</v>
      </c>
      <c r="T79" s="122">
        <v>3647.1639386061102</v>
      </c>
      <c r="U79" s="122">
        <v>101987.75912816</v>
      </c>
    </row>
    <row r="80" spans="1:21" ht="12.75" x14ac:dyDescent="0.2">
      <c r="A80" s="122" t="s">
        <v>430</v>
      </c>
      <c r="B80" s="122">
        <v>3702</v>
      </c>
      <c r="C80" s="122">
        <v>3839.0068939313201</v>
      </c>
      <c r="D80" s="122">
        <v>17.39300898798</v>
      </c>
      <c r="E80" s="122">
        <v>-154.864360077789</v>
      </c>
      <c r="F80" s="122"/>
      <c r="G80" s="122">
        <v>33473</v>
      </c>
      <c r="H80" s="122">
        <v>1105</v>
      </c>
      <c r="I80" s="122">
        <v>116292.37806385801</v>
      </c>
      <c r="J80" s="122"/>
      <c r="K80" s="122">
        <v>110.133422892559</v>
      </c>
      <c r="L80" s="122">
        <v>92.740413904579</v>
      </c>
      <c r="M80" s="122"/>
      <c r="N80" s="122">
        <v>-154.99473549875799</v>
      </c>
      <c r="O80" s="140">
        <v>-0.42788199310612901</v>
      </c>
      <c r="P80" s="122">
        <v>-155.16186664992699</v>
      </c>
      <c r="Q80" s="122">
        <v>0</v>
      </c>
      <c r="R80" s="122"/>
      <c r="S80" s="122">
        <v>3211.6255093431701</v>
      </c>
      <c r="T80" s="122">
        <v>3366.7873759930999</v>
      </c>
      <c r="U80" s="122">
        <v>101987.75912816</v>
      </c>
    </row>
    <row r="81" spans="1:21" ht="14.25" customHeight="1" x14ac:dyDescent="0.2">
      <c r="A81" s="19" t="s">
        <v>431</v>
      </c>
      <c r="B81" s="19"/>
      <c r="C81" s="19"/>
      <c r="D81" s="122"/>
      <c r="E81" s="122"/>
      <c r="F81" s="19"/>
      <c r="G81" s="122"/>
      <c r="H81" s="122"/>
      <c r="I81" s="122"/>
      <c r="J81" s="122"/>
      <c r="K81" s="122"/>
      <c r="L81" s="122"/>
      <c r="M81" s="122"/>
      <c r="N81" s="122"/>
      <c r="O81" s="140"/>
      <c r="P81" s="122"/>
      <c r="Q81" s="122"/>
      <c r="R81" s="122"/>
      <c r="S81" s="122"/>
      <c r="T81" s="122"/>
      <c r="U81" s="122"/>
    </row>
    <row r="82" spans="1:21" ht="12.75" x14ac:dyDescent="0.2">
      <c r="A82" s="122" t="s">
        <v>432</v>
      </c>
      <c r="B82" s="122">
        <v>4096</v>
      </c>
      <c r="C82" s="122">
        <v>3943.52377480219</v>
      </c>
      <c r="D82" s="122">
        <v>34.795972511159</v>
      </c>
      <c r="E82" s="122">
        <v>117.712827949623</v>
      </c>
      <c r="F82" s="122"/>
      <c r="G82" s="122">
        <v>19581</v>
      </c>
      <c r="H82" s="122">
        <v>664</v>
      </c>
      <c r="I82" s="122">
        <v>116292.37806385801</v>
      </c>
      <c r="J82" s="122"/>
      <c r="K82" s="122">
        <v>127.53638641573799</v>
      </c>
      <c r="L82" s="122">
        <v>92.740413904579</v>
      </c>
      <c r="M82" s="122"/>
      <c r="N82" s="122">
        <v>279.59674162251503</v>
      </c>
      <c r="O82" s="140">
        <v>-0.42788199310612901</v>
      </c>
      <c r="P82" s="122">
        <v>-44.598967716375199</v>
      </c>
      <c r="Q82" s="122">
        <v>0</v>
      </c>
      <c r="R82" s="122"/>
      <c r="S82" s="122">
        <v>3413.8491228356102</v>
      </c>
      <c r="T82" s="122">
        <v>3458.4480905519799</v>
      </c>
      <c r="U82" s="122">
        <v>101987.75912816</v>
      </c>
    </row>
    <row r="83" spans="1:21" ht="12.75" x14ac:dyDescent="0.2">
      <c r="A83" s="122" t="s">
        <v>433</v>
      </c>
      <c r="B83" s="122">
        <v>4704</v>
      </c>
      <c r="C83" s="122">
        <v>4451.7749235342499</v>
      </c>
      <c r="D83" s="122">
        <v>75.906248679621996</v>
      </c>
      <c r="E83" s="122">
        <v>175.899088832671</v>
      </c>
      <c r="F83" s="122"/>
      <c r="G83" s="122">
        <v>8516</v>
      </c>
      <c r="H83" s="122">
        <v>326</v>
      </c>
      <c r="I83" s="122">
        <v>116292.37806385801</v>
      </c>
      <c r="J83" s="122"/>
      <c r="K83" s="122">
        <v>168.64666258420101</v>
      </c>
      <c r="L83" s="122">
        <v>92.740413904579</v>
      </c>
      <c r="M83" s="122"/>
      <c r="N83" s="122">
        <v>213.020400403975</v>
      </c>
      <c r="O83" s="140">
        <v>-0.42788199310612901</v>
      </c>
      <c r="P83" s="122">
        <v>138.34989526826001</v>
      </c>
      <c r="Q83" s="122">
        <v>0</v>
      </c>
      <c r="R83" s="122"/>
      <c r="S83" s="122">
        <v>4042.53137434062</v>
      </c>
      <c r="T83" s="122">
        <v>3904.1814790723602</v>
      </c>
      <c r="U83" s="122">
        <v>101987.75912816</v>
      </c>
    </row>
    <row r="84" spans="1:21" ht="12.75" x14ac:dyDescent="0.2">
      <c r="A84" s="122" t="s">
        <v>434</v>
      </c>
      <c r="B84" s="122">
        <v>3924</v>
      </c>
      <c r="C84" s="122">
        <v>3824.7981641235601</v>
      </c>
      <c r="D84" s="122">
        <v>15.023176026103</v>
      </c>
      <c r="E84" s="122">
        <v>84.529630113865394</v>
      </c>
      <c r="F84" s="122"/>
      <c r="G84" s="122">
        <v>27638</v>
      </c>
      <c r="H84" s="122">
        <v>909</v>
      </c>
      <c r="I84" s="122">
        <v>116292.37806385801</v>
      </c>
      <c r="J84" s="122"/>
      <c r="K84" s="122">
        <v>107.763589930682</v>
      </c>
      <c r="L84" s="122">
        <v>92.740413904579</v>
      </c>
      <c r="M84" s="122"/>
      <c r="N84" s="122">
        <v>59.651775550751204</v>
      </c>
      <c r="O84" s="140">
        <v>-0.42788199310612901</v>
      </c>
      <c r="P84" s="122">
        <v>108.97960268387401</v>
      </c>
      <c r="Q84" s="122">
        <v>0</v>
      </c>
      <c r="R84" s="122"/>
      <c r="S84" s="122">
        <v>3463.3060028393702</v>
      </c>
      <c r="T84" s="122">
        <v>3354.3264001554999</v>
      </c>
      <c r="U84" s="122">
        <v>101987.75912816</v>
      </c>
    </row>
    <row r="85" spans="1:21" ht="12.75" x14ac:dyDescent="0.2">
      <c r="A85" s="122" t="s">
        <v>435</v>
      </c>
      <c r="B85" s="122">
        <v>3950</v>
      </c>
      <c r="C85" s="122">
        <v>3805.4566909126302</v>
      </c>
      <c r="D85" s="122">
        <v>269.47948357423701</v>
      </c>
      <c r="E85" s="122">
        <v>-125.37897628070399</v>
      </c>
      <c r="F85" s="122"/>
      <c r="G85" s="122">
        <v>9779</v>
      </c>
      <c r="H85" s="122">
        <v>320</v>
      </c>
      <c r="I85" s="122">
        <v>116292.37806385801</v>
      </c>
      <c r="J85" s="122"/>
      <c r="K85" s="122">
        <v>362.21989747881599</v>
      </c>
      <c r="L85" s="122">
        <v>92.740413904579</v>
      </c>
      <c r="M85" s="122"/>
      <c r="N85" s="122">
        <v>-167.92478552890299</v>
      </c>
      <c r="O85" s="140">
        <v>-0.42788199310612901</v>
      </c>
      <c r="P85" s="122">
        <v>-83.261049025610603</v>
      </c>
      <c r="Q85" s="122">
        <v>0</v>
      </c>
      <c r="R85" s="122"/>
      <c r="S85" s="122">
        <v>3254.1029883004198</v>
      </c>
      <c r="T85" s="122">
        <v>3337.36403732603</v>
      </c>
      <c r="U85" s="122">
        <v>101987.75912816</v>
      </c>
    </row>
    <row r="86" spans="1:21" ht="12.75" x14ac:dyDescent="0.2">
      <c r="A86" s="122" t="s">
        <v>436</v>
      </c>
      <c r="B86" s="122">
        <v>4200</v>
      </c>
      <c r="C86" s="122">
        <v>3737.2917583327899</v>
      </c>
      <c r="D86" s="122">
        <v>162.446509545818</v>
      </c>
      <c r="E86" s="122">
        <v>299.98252668255299</v>
      </c>
      <c r="F86" s="122"/>
      <c r="G86" s="122">
        <v>12260</v>
      </c>
      <c r="H86" s="122">
        <v>394</v>
      </c>
      <c r="I86" s="122">
        <v>116292.37806385801</v>
      </c>
      <c r="J86" s="122"/>
      <c r="K86" s="122">
        <v>255.18692345039699</v>
      </c>
      <c r="L86" s="122">
        <v>92.740413904579</v>
      </c>
      <c r="M86" s="122"/>
      <c r="N86" s="122">
        <v>306.223945541288</v>
      </c>
      <c r="O86" s="140">
        <v>-0.42788199310612901</v>
      </c>
      <c r="P86" s="122">
        <v>293.31322583071102</v>
      </c>
      <c r="Q86" s="122">
        <v>0</v>
      </c>
      <c r="R86" s="122"/>
      <c r="S86" s="122">
        <v>3570.89700205381</v>
      </c>
      <c r="T86" s="122">
        <v>3277.5837762230899</v>
      </c>
      <c r="U86" s="122">
        <v>101987.75912816</v>
      </c>
    </row>
    <row r="87" spans="1:21" ht="12.75" x14ac:dyDescent="0.2">
      <c r="A87" s="122" t="s">
        <v>437</v>
      </c>
      <c r="B87" s="122">
        <v>4581</v>
      </c>
      <c r="C87" s="122">
        <v>4292.7973016382803</v>
      </c>
      <c r="D87" s="122">
        <v>145.39263330572101</v>
      </c>
      <c r="E87" s="122">
        <v>142.38121349328901</v>
      </c>
      <c r="F87" s="122"/>
      <c r="G87" s="122">
        <v>9319</v>
      </c>
      <c r="H87" s="122">
        <v>344</v>
      </c>
      <c r="I87" s="122">
        <v>116292.37806385801</v>
      </c>
      <c r="J87" s="122"/>
      <c r="K87" s="122">
        <v>238.13304721029999</v>
      </c>
      <c r="L87" s="122">
        <v>92.740413904579</v>
      </c>
      <c r="M87" s="122"/>
      <c r="N87" s="122">
        <v>258.47522720157298</v>
      </c>
      <c r="O87" s="140">
        <v>-0.42788199310612901</v>
      </c>
      <c r="P87" s="122">
        <v>25.859317791898299</v>
      </c>
      <c r="Q87" s="122">
        <v>0</v>
      </c>
      <c r="R87" s="122"/>
      <c r="S87" s="122">
        <v>3790.61831984009</v>
      </c>
      <c r="T87" s="122">
        <v>3764.7590020481898</v>
      </c>
      <c r="U87" s="122">
        <v>101987.75912816</v>
      </c>
    </row>
    <row r="88" spans="1:21" ht="12.75" x14ac:dyDescent="0.2">
      <c r="A88" s="122" t="s">
        <v>438</v>
      </c>
      <c r="B88" s="122">
        <v>3711</v>
      </c>
      <c r="C88" s="122">
        <v>3814.46602583817</v>
      </c>
      <c r="D88" s="122">
        <v>4.7144219341491604</v>
      </c>
      <c r="E88" s="122">
        <v>-107.95728012492501</v>
      </c>
      <c r="F88" s="122"/>
      <c r="G88" s="122">
        <v>88108</v>
      </c>
      <c r="H88" s="122">
        <v>2890</v>
      </c>
      <c r="I88" s="122">
        <v>116292.37806385801</v>
      </c>
      <c r="J88" s="122"/>
      <c r="K88" s="122">
        <v>97.454835838728201</v>
      </c>
      <c r="L88" s="122">
        <v>92.740413904579</v>
      </c>
      <c r="M88" s="122"/>
      <c r="N88" s="122">
        <v>-90.936825717588803</v>
      </c>
      <c r="O88" s="140">
        <v>-0.42788199310612901</v>
      </c>
      <c r="P88" s="122">
        <v>-125.40561652536699</v>
      </c>
      <c r="Q88" s="122">
        <v>0</v>
      </c>
      <c r="R88" s="122"/>
      <c r="S88" s="122">
        <v>3219.8595566755098</v>
      </c>
      <c r="T88" s="122">
        <v>3345.2651732008799</v>
      </c>
      <c r="U88" s="122">
        <v>101987.75912816</v>
      </c>
    </row>
    <row r="89" spans="1:21" ht="12.75" x14ac:dyDescent="0.2">
      <c r="A89" s="122" t="s">
        <v>439</v>
      </c>
      <c r="B89" s="122">
        <v>3787</v>
      </c>
      <c r="C89" s="122">
        <v>3747.4226231611801</v>
      </c>
      <c r="D89" s="122">
        <v>43.853035035691001</v>
      </c>
      <c r="E89" s="122">
        <v>-4.5273411736676898</v>
      </c>
      <c r="F89" s="122"/>
      <c r="G89" s="122">
        <v>16168</v>
      </c>
      <c r="H89" s="122">
        <v>521</v>
      </c>
      <c r="I89" s="122">
        <v>116292.37806385801</v>
      </c>
      <c r="J89" s="122"/>
      <c r="K89" s="122">
        <v>136.59344894027001</v>
      </c>
      <c r="L89" s="122">
        <v>92.740413904579</v>
      </c>
      <c r="M89" s="122"/>
      <c r="N89" s="122">
        <v>-74.386995483232099</v>
      </c>
      <c r="O89" s="140">
        <v>-0.42788199310612901</v>
      </c>
      <c r="P89" s="122">
        <v>64.9044311427906</v>
      </c>
      <c r="Q89" s="122">
        <v>0</v>
      </c>
      <c r="R89" s="122"/>
      <c r="S89" s="122">
        <v>3351.3729186348401</v>
      </c>
      <c r="T89" s="122">
        <v>3286.4684874920499</v>
      </c>
      <c r="U89" s="122">
        <v>101987.75912816</v>
      </c>
    </row>
    <row r="90" spans="1:21" ht="14.25" customHeight="1" x14ac:dyDescent="0.2">
      <c r="A90" s="19" t="s">
        <v>440</v>
      </c>
      <c r="B90" s="19"/>
      <c r="C90" s="19"/>
      <c r="D90" s="122"/>
      <c r="E90" s="122"/>
      <c r="F90" s="19"/>
      <c r="G90" s="122"/>
      <c r="H90" s="122"/>
      <c r="I90" s="122"/>
      <c r="J90" s="122"/>
      <c r="K90" s="122"/>
      <c r="L90" s="122"/>
      <c r="M90" s="122"/>
      <c r="N90" s="122"/>
      <c r="O90" s="140"/>
      <c r="P90" s="122"/>
      <c r="Q90" s="122"/>
      <c r="R90" s="122"/>
      <c r="S90" s="122"/>
      <c r="T90" s="122"/>
      <c r="U90" s="122"/>
    </row>
    <row r="91" spans="1:21" ht="12.75" x14ac:dyDescent="0.2">
      <c r="A91" s="122" t="s">
        <v>441</v>
      </c>
      <c r="B91" s="122">
        <v>3628</v>
      </c>
      <c r="C91" s="122">
        <v>3320.7728966835198</v>
      </c>
      <c r="D91" s="122">
        <v>196.71877543467701</v>
      </c>
      <c r="E91" s="122">
        <v>110.289216223811</v>
      </c>
      <c r="F91" s="122"/>
      <c r="G91" s="122">
        <v>10681</v>
      </c>
      <c r="H91" s="122">
        <v>305</v>
      </c>
      <c r="I91" s="122">
        <v>116292.37806385801</v>
      </c>
      <c r="J91" s="122"/>
      <c r="K91" s="122">
        <v>289.459189339256</v>
      </c>
      <c r="L91" s="122">
        <v>92.740413904579</v>
      </c>
      <c r="M91" s="122"/>
      <c r="N91" s="122">
        <v>92.240930587848695</v>
      </c>
      <c r="O91" s="140">
        <v>-0.42788199310612901</v>
      </c>
      <c r="P91" s="122">
        <v>127.909619866667</v>
      </c>
      <c r="Q91" s="122">
        <v>0</v>
      </c>
      <c r="R91" s="122"/>
      <c r="S91" s="122">
        <v>3040.2087055411198</v>
      </c>
      <c r="T91" s="122">
        <v>2912.29908567446</v>
      </c>
      <c r="U91" s="122">
        <v>101987.75912816</v>
      </c>
    </row>
    <row r="92" spans="1:21" ht="12.75" x14ac:dyDescent="0.2">
      <c r="A92" s="122" t="s">
        <v>442</v>
      </c>
      <c r="B92" s="122">
        <v>4353</v>
      </c>
      <c r="C92" s="122">
        <v>3761.2716337485399</v>
      </c>
      <c r="D92" s="122">
        <v>262.00034289906398</v>
      </c>
      <c r="E92" s="122">
        <v>330.129418325529</v>
      </c>
      <c r="F92" s="122"/>
      <c r="G92" s="122">
        <v>9090</v>
      </c>
      <c r="H92" s="122">
        <v>294</v>
      </c>
      <c r="I92" s="122">
        <v>116292.37806385801</v>
      </c>
      <c r="J92" s="122"/>
      <c r="K92" s="122">
        <v>354.74075680364302</v>
      </c>
      <c r="L92" s="122">
        <v>92.740413904579</v>
      </c>
      <c r="M92" s="122"/>
      <c r="N92" s="122">
        <v>357.90203522827102</v>
      </c>
      <c r="O92" s="140">
        <v>-0.42788199310612901</v>
      </c>
      <c r="P92" s="122">
        <v>301.928919429681</v>
      </c>
      <c r="Q92" s="122">
        <v>0</v>
      </c>
      <c r="R92" s="122"/>
      <c r="S92" s="122">
        <v>3600.5429110335399</v>
      </c>
      <c r="T92" s="122">
        <v>3298.6139916038601</v>
      </c>
      <c r="U92" s="122">
        <v>101987.75912816</v>
      </c>
    </row>
    <row r="93" spans="1:21" ht="12.75" x14ac:dyDescent="0.2">
      <c r="A93" s="122" t="s">
        <v>443</v>
      </c>
      <c r="B93" s="122">
        <v>3819</v>
      </c>
      <c r="C93" s="122">
        <v>3575.9133422897598</v>
      </c>
      <c r="D93" s="122">
        <v>145.88297115496599</v>
      </c>
      <c r="E93" s="122">
        <v>97.328150771071293</v>
      </c>
      <c r="F93" s="122"/>
      <c r="G93" s="122">
        <v>13919</v>
      </c>
      <c r="H93" s="122">
        <v>428</v>
      </c>
      <c r="I93" s="122">
        <v>116292.37806385801</v>
      </c>
      <c r="J93" s="122"/>
      <c r="K93" s="122">
        <v>238.623385059545</v>
      </c>
      <c r="L93" s="122">
        <v>92.740413904579</v>
      </c>
      <c r="M93" s="122"/>
      <c r="N93" s="122">
        <v>205.87321492604499</v>
      </c>
      <c r="O93" s="140">
        <v>-0.42788199310612901</v>
      </c>
      <c r="P93" s="122">
        <v>-11.644795377008901</v>
      </c>
      <c r="Q93" s="122">
        <v>0</v>
      </c>
      <c r="R93" s="122"/>
      <c r="S93" s="122">
        <v>3124.4110209066698</v>
      </c>
      <c r="T93" s="122">
        <v>3136.0558162836801</v>
      </c>
      <c r="U93" s="122">
        <v>101987.75912816</v>
      </c>
    </row>
    <row r="94" spans="1:21" ht="12.75" x14ac:dyDescent="0.2">
      <c r="A94" s="122" t="s">
        <v>444</v>
      </c>
      <c r="B94" s="122">
        <v>4918</v>
      </c>
      <c r="C94" s="122">
        <v>4507.14868029636</v>
      </c>
      <c r="D94" s="122">
        <v>160.03806387509101</v>
      </c>
      <c r="E94" s="122">
        <v>250.337866136792</v>
      </c>
      <c r="F94" s="122"/>
      <c r="G94" s="122">
        <v>5857</v>
      </c>
      <c r="H94" s="122">
        <v>227</v>
      </c>
      <c r="I94" s="122">
        <v>116292.37806385801</v>
      </c>
      <c r="J94" s="122"/>
      <c r="K94" s="122">
        <v>252.77847777967</v>
      </c>
      <c r="L94" s="122">
        <v>92.740413904579</v>
      </c>
      <c r="M94" s="122"/>
      <c r="N94" s="122">
        <v>245.30234908576099</v>
      </c>
      <c r="O94" s="140">
        <v>-0.42788199310612901</v>
      </c>
      <c r="P94" s="122">
        <v>254.945501194717</v>
      </c>
      <c r="Q94" s="122">
        <v>0</v>
      </c>
      <c r="R94" s="122"/>
      <c r="S94" s="122">
        <v>4207.6894523800302</v>
      </c>
      <c r="T94" s="122">
        <v>3952.7439511853099</v>
      </c>
      <c r="U94" s="122">
        <v>101987.75912816</v>
      </c>
    </row>
    <row r="95" spans="1:21" ht="12.75" x14ac:dyDescent="0.2">
      <c r="A95" s="122" t="s">
        <v>440</v>
      </c>
      <c r="B95" s="122">
        <v>3371</v>
      </c>
      <c r="C95" s="122">
        <v>3426.6109206688998</v>
      </c>
      <c r="D95" s="122">
        <v>5.2399669378906601</v>
      </c>
      <c r="E95" s="122">
        <v>-60.676533271467797</v>
      </c>
      <c r="F95" s="122"/>
      <c r="G95" s="122">
        <v>65704</v>
      </c>
      <c r="H95" s="122">
        <v>1936</v>
      </c>
      <c r="I95" s="122">
        <v>116292.37806385801</v>
      </c>
      <c r="J95" s="122"/>
      <c r="K95" s="122">
        <v>97.9803808424697</v>
      </c>
      <c r="L95" s="122">
        <v>92.740413904579</v>
      </c>
      <c r="M95" s="122"/>
      <c r="N95" s="122">
        <v>-70.285114121869796</v>
      </c>
      <c r="O95" s="140">
        <v>-0.42788199310612901</v>
      </c>
      <c r="P95" s="122">
        <v>-51.495834414171902</v>
      </c>
      <c r="Q95" s="122">
        <v>0</v>
      </c>
      <c r="R95" s="122"/>
      <c r="S95" s="122">
        <v>2953.6226008731501</v>
      </c>
      <c r="T95" s="122">
        <v>3005.1184352873202</v>
      </c>
      <c r="U95" s="122">
        <v>101987.75912816</v>
      </c>
    </row>
    <row r="96" spans="1:21" ht="12.75" x14ac:dyDescent="0.2">
      <c r="A96" s="122" t="s">
        <v>445</v>
      </c>
      <c r="B96" s="122">
        <v>4278</v>
      </c>
      <c r="C96" s="122">
        <v>3910.6231820013099</v>
      </c>
      <c r="D96" s="122">
        <v>98.523222459056996</v>
      </c>
      <c r="E96" s="122">
        <v>268.41774149975799</v>
      </c>
      <c r="F96" s="122"/>
      <c r="G96" s="122">
        <v>13144</v>
      </c>
      <c r="H96" s="122">
        <v>442</v>
      </c>
      <c r="I96" s="122">
        <v>116292.37806385801</v>
      </c>
      <c r="J96" s="122"/>
      <c r="K96" s="122">
        <v>191.26363636363601</v>
      </c>
      <c r="L96" s="122">
        <v>92.740413904579</v>
      </c>
      <c r="M96" s="122"/>
      <c r="N96" s="122">
        <v>156.03766298501799</v>
      </c>
      <c r="O96" s="140">
        <v>-0.42788199310612901</v>
      </c>
      <c r="P96" s="122">
        <v>380.36993802139199</v>
      </c>
      <c r="Q96" s="122">
        <v>0</v>
      </c>
      <c r="R96" s="122"/>
      <c r="S96" s="122">
        <v>3809.9643944004902</v>
      </c>
      <c r="T96" s="122">
        <v>3429.5944563790999</v>
      </c>
      <c r="U96" s="122">
        <v>101987.75912816</v>
      </c>
    </row>
    <row r="97" spans="1:21" ht="12.75" x14ac:dyDescent="0.2">
      <c r="A97" s="122" t="s">
        <v>446</v>
      </c>
      <c r="B97" s="122">
        <v>3726</v>
      </c>
      <c r="C97" s="122">
        <v>3599.2051019832002</v>
      </c>
      <c r="D97" s="122">
        <v>164.51099566604401</v>
      </c>
      <c r="E97" s="122">
        <v>-37.977207357934397</v>
      </c>
      <c r="F97" s="122"/>
      <c r="G97" s="122">
        <v>14669</v>
      </c>
      <c r="H97" s="122">
        <v>454</v>
      </c>
      <c r="I97" s="122">
        <v>116292.37806385801</v>
      </c>
      <c r="J97" s="122"/>
      <c r="K97" s="122">
        <v>257.25140957062303</v>
      </c>
      <c r="L97" s="122">
        <v>92.740413904579</v>
      </c>
      <c r="M97" s="122"/>
      <c r="N97" s="122">
        <v>-13.789378200901901</v>
      </c>
      <c r="O97" s="140">
        <v>-0.42788199310612901</v>
      </c>
      <c r="P97" s="122">
        <v>-62.592918508073097</v>
      </c>
      <c r="Q97" s="122">
        <v>0</v>
      </c>
      <c r="R97" s="122"/>
      <c r="S97" s="122">
        <v>3093.8896395521101</v>
      </c>
      <c r="T97" s="122">
        <v>3156.4825580601801</v>
      </c>
      <c r="U97" s="122">
        <v>101987.75912816</v>
      </c>
    </row>
    <row r="98" spans="1:21" ht="12.75" x14ac:dyDescent="0.2">
      <c r="A98" s="122" t="s">
        <v>447</v>
      </c>
      <c r="B98" s="122">
        <v>3471</v>
      </c>
      <c r="C98" s="122">
        <v>3443.9121781592098</v>
      </c>
      <c r="D98" s="122">
        <v>-24.881811534329699</v>
      </c>
      <c r="E98" s="122">
        <v>52.089417555925898</v>
      </c>
      <c r="F98" s="122"/>
      <c r="G98" s="122">
        <v>19754</v>
      </c>
      <c r="H98" s="122">
        <v>585</v>
      </c>
      <c r="I98" s="122">
        <v>116292.37806385801</v>
      </c>
      <c r="J98" s="122"/>
      <c r="K98" s="122">
        <v>67.858602370249301</v>
      </c>
      <c r="L98" s="122">
        <v>92.740413904579</v>
      </c>
      <c r="M98" s="122"/>
      <c r="N98" s="122">
        <v>117.318839555864</v>
      </c>
      <c r="O98" s="140">
        <v>-0.42788199310612901</v>
      </c>
      <c r="P98" s="122">
        <v>-13.5678864371184</v>
      </c>
      <c r="Q98" s="122">
        <v>0</v>
      </c>
      <c r="R98" s="122"/>
      <c r="S98" s="122">
        <v>3006.7236540090598</v>
      </c>
      <c r="T98" s="122">
        <v>3020.2915404461801</v>
      </c>
      <c r="U98" s="122">
        <v>101987.75912816</v>
      </c>
    </row>
    <row r="99" spans="1:21" ht="12.75" x14ac:dyDescent="0.2">
      <c r="A99" s="122" t="s">
        <v>448</v>
      </c>
      <c r="B99" s="122">
        <v>3657</v>
      </c>
      <c r="C99" s="122">
        <v>3600.8868670812699</v>
      </c>
      <c r="D99" s="122">
        <v>-18.632454160754701</v>
      </c>
      <c r="E99" s="122">
        <v>74.683997775076804</v>
      </c>
      <c r="F99" s="122"/>
      <c r="G99" s="122">
        <v>26450</v>
      </c>
      <c r="H99" s="122">
        <v>819</v>
      </c>
      <c r="I99" s="122">
        <v>116292.37806385801</v>
      </c>
      <c r="J99" s="122"/>
      <c r="K99" s="122">
        <v>74.107959743824296</v>
      </c>
      <c r="L99" s="122">
        <v>92.740413904579</v>
      </c>
      <c r="M99" s="122"/>
      <c r="N99" s="122">
        <v>-0.33435073449618402</v>
      </c>
      <c r="O99" s="140">
        <v>-0.42788199310612901</v>
      </c>
      <c r="P99" s="122">
        <v>149.27446429154401</v>
      </c>
      <c r="Q99" s="122">
        <v>0</v>
      </c>
      <c r="R99" s="122"/>
      <c r="S99" s="122">
        <v>3307.2319208497001</v>
      </c>
      <c r="T99" s="122">
        <v>3157.9574565581602</v>
      </c>
      <c r="U99" s="122">
        <v>101987.75912816</v>
      </c>
    </row>
    <row r="100" spans="1:21" ht="12.75" x14ac:dyDescent="0.2">
      <c r="A100" s="122" t="s">
        <v>449</v>
      </c>
      <c r="B100" s="122">
        <v>3905</v>
      </c>
      <c r="C100" s="122">
        <v>3467.1643755175901</v>
      </c>
      <c r="D100" s="122">
        <v>154.87457757753299</v>
      </c>
      <c r="E100" s="122">
        <v>282.70897723249402</v>
      </c>
      <c r="F100" s="122"/>
      <c r="G100" s="122">
        <v>6943</v>
      </c>
      <c r="H100" s="122">
        <v>207</v>
      </c>
      <c r="I100" s="122">
        <v>116292.37806385801</v>
      </c>
      <c r="J100" s="122"/>
      <c r="K100" s="122">
        <v>247.614991482112</v>
      </c>
      <c r="L100" s="122">
        <v>92.740413904579</v>
      </c>
      <c r="M100" s="122"/>
      <c r="N100" s="122">
        <v>174.69883750780801</v>
      </c>
      <c r="O100" s="140">
        <v>-0.42788199310612901</v>
      </c>
      <c r="P100" s="122">
        <v>390.29123496407499</v>
      </c>
      <c r="Q100" s="122">
        <v>0</v>
      </c>
      <c r="R100" s="122"/>
      <c r="S100" s="122">
        <v>3430.9748212422201</v>
      </c>
      <c r="T100" s="122">
        <v>3040.68358627815</v>
      </c>
      <c r="U100" s="122">
        <v>101987.75912816</v>
      </c>
    </row>
    <row r="101" spans="1:21" ht="12.75" x14ac:dyDescent="0.2">
      <c r="A101" s="122" t="s">
        <v>450</v>
      </c>
      <c r="B101" s="122">
        <v>4137</v>
      </c>
      <c r="C101" s="122">
        <v>3861.57971131042</v>
      </c>
      <c r="D101" s="122">
        <v>72.507043940703994</v>
      </c>
      <c r="E101" s="122">
        <v>202.69807440134699</v>
      </c>
      <c r="F101" s="122"/>
      <c r="G101" s="122">
        <v>15419</v>
      </c>
      <c r="H101" s="122">
        <v>512</v>
      </c>
      <c r="I101" s="122">
        <v>116292.37806385801</v>
      </c>
      <c r="J101" s="122"/>
      <c r="K101" s="122">
        <v>165.24745784528301</v>
      </c>
      <c r="L101" s="122">
        <v>92.740413904579</v>
      </c>
      <c r="M101" s="122"/>
      <c r="N101" s="122">
        <v>159.131911958666</v>
      </c>
      <c r="O101" s="140">
        <v>-0.42788199310612901</v>
      </c>
      <c r="P101" s="122">
        <v>245.836354850921</v>
      </c>
      <c r="Q101" s="122">
        <v>0</v>
      </c>
      <c r="R101" s="122"/>
      <c r="S101" s="122">
        <v>3632.4199642690401</v>
      </c>
      <c r="T101" s="122">
        <v>3386.58360941812</v>
      </c>
      <c r="U101" s="122">
        <v>101987.75912816</v>
      </c>
    </row>
    <row r="102" spans="1:21" ht="12.75" x14ac:dyDescent="0.2">
      <c r="A102" s="122" t="s">
        <v>451</v>
      </c>
      <c r="B102" s="122">
        <v>3649</v>
      </c>
      <c r="C102" s="122">
        <v>3519.514673574</v>
      </c>
      <c r="D102" s="122">
        <v>10.777690256347</v>
      </c>
      <c r="E102" s="122">
        <v>119.00866159438399</v>
      </c>
      <c r="F102" s="122"/>
      <c r="G102" s="122">
        <v>36049</v>
      </c>
      <c r="H102" s="122">
        <v>1091</v>
      </c>
      <c r="I102" s="122">
        <v>116292.37806385801</v>
      </c>
      <c r="J102" s="122"/>
      <c r="K102" s="122">
        <v>103.518104160926</v>
      </c>
      <c r="L102" s="122">
        <v>92.740413904579</v>
      </c>
      <c r="M102" s="122"/>
      <c r="N102" s="122">
        <v>123.797987961128</v>
      </c>
      <c r="O102" s="140">
        <v>-0.42788199310612901</v>
      </c>
      <c r="P102" s="122">
        <v>113.791453234535</v>
      </c>
      <c r="Q102" s="122">
        <v>0</v>
      </c>
      <c r="R102" s="122"/>
      <c r="S102" s="122">
        <v>3200.3859554072101</v>
      </c>
      <c r="T102" s="122">
        <v>3086.5945021726802</v>
      </c>
      <c r="U102" s="122">
        <v>101987.75912816</v>
      </c>
    </row>
    <row r="103" spans="1:21" ht="14.25" customHeight="1" x14ac:dyDescent="0.2">
      <c r="A103" s="19" t="s">
        <v>452</v>
      </c>
      <c r="B103" s="19"/>
      <c r="C103" s="19"/>
      <c r="D103" s="122"/>
      <c r="E103" s="122"/>
      <c r="F103" s="19"/>
      <c r="G103" s="122"/>
      <c r="H103" s="122"/>
      <c r="I103" s="122"/>
      <c r="J103" s="122"/>
      <c r="K103" s="122"/>
      <c r="L103" s="122"/>
      <c r="M103" s="122"/>
      <c r="N103" s="122"/>
      <c r="O103" s="140"/>
      <c r="P103" s="122"/>
      <c r="Q103" s="122"/>
      <c r="R103" s="122"/>
      <c r="S103" s="122"/>
      <c r="T103" s="122"/>
      <c r="U103" s="122"/>
    </row>
    <row r="104" spans="1:21" ht="12.75" x14ac:dyDescent="0.2">
      <c r="A104" s="122" t="s">
        <v>453</v>
      </c>
      <c r="B104" s="122">
        <v>3544</v>
      </c>
      <c r="C104" s="122">
        <v>3462.9763222654001</v>
      </c>
      <c r="D104" s="122">
        <v>78.886698519181905</v>
      </c>
      <c r="E104" s="122">
        <v>2.5001711731732299</v>
      </c>
      <c r="F104" s="122"/>
      <c r="G104" s="122">
        <v>57391</v>
      </c>
      <c r="H104" s="122">
        <v>1709</v>
      </c>
      <c r="I104" s="122">
        <v>116292.37806385801</v>
      </c>
      <c r="J104" s="122"/>
      <c r="K104" s="122">
        <v>171.62711242376099</v>
      </c>
      <c r="L104" s="122">
        <v>92.740413904579</v>
      </c>
      <c r="M104" s="122"/>
      <c r="N104" s="122">
        <v>27.213623628627399</v>
      </c>
      <c r="O104" s="140">
        <v>-0.42788199310612901</v>
      </c>
      <c r="P104" s="122">
        <v>-22.641163275387001</v>
      </c>
      <c r="Q104" s="122">
        <v>0</v>
      </c>
      <c r="R104" s="122"/>
      <c r="S104" s="122">
        <v>3014.3695239408298</v>
      </c>
      <c r="T104" s="122">
        <v>3037.01068721622</v>
      </c>
      <c r="U104" s="122">
        <v>101987.75912816</v>
      </c>
    </row>
    <row r="105" spans="1:21" ht="14.25" customHeight="1" x14ac:dyDescent="0.2">
      <c r="A105" s="19" t="s">
        <v>454</v>
      </c>
      <c r="B105" s="19"/>
      <c r="C105" s="19"/>
      <c r="D105" s="122"/>
      <c r="E105" s="122"/>
      <c r="F105" s="19"/>
      <c r="G105" s="122"/>
      <c r="H105" s="122"/>
      <c r="I105" s="122"/>
      <c r="J105" s="122"/>
      <c r="K105" s="122"/>
      <c r="L105" s="122"/>
      <c r="M105" s="122"/>
      <c r="N105" s="122"/>
      <c r="O105" s="140"/>
      <c r="P105" s="122"/>
      <c r="Q105" s="122"/>
      <c r="R105" s="122"/>
      <c r="S105" s="122"/>
      <c r="T105" s="122"/>
      <c r="U105" s="122"/>
    </row>
    <row r="106" spans="1:21" ht="12.75" x14ac:dyDescent="0.2">
      <c r="A106" s="122" t="s">
        <v>455</v>
      </c>
      <c r="B106" s="122">
        <v>3552</v>
      </c>
      <c r="C106" s="122">
        <v>3622.4969867282298</v>
      </c>
      <c r="D106" s="122">
        <v>-9.2550655638066406</v>
      </c>
      <c r="E106" s="122">
        <v>-61.720232174182797</v>
      </c>
      <c r="F106" s="122"/>
      <c r="G106" s="122">
        <v>31846</v>
      </c>
      <c r="H106" s="122">
        <v>992</v>
      </c>
      <c r="I106" s="122">
        <v>116292.37806385801</v>
      </c>
      <c r="J106" s="122"/>
      <c r="K106" s="122">
        <v>83.485348340772404</v>
      </c>
      <c r="L106" s="122">
        <v>92.740413904579</v>
      </c>
      <c r="M106" s="122"/>
      <c r="N106" s="122">
        <v>-97.455243051718796</v>
      </c>
      <c r="O106" s="140">
        <v>-0.42788199310612901</v>
      </c>
      <c r="P106" s="122">
        <v>-26.413103289753099</v>
      </c>
      <c r="Q106" s="122">
        <v>0</v>
      </c>
      <c r="R106" s="122"/>
      <c r="S106" s="122">
        <v>3150.4963062164602</v>
      </c>
      <c r="T106" s="122">
        <v>3176.9094095062201</v>
      </c>
      <c r="U106" s="122">
        <v>101987.75912816</v>
      </c>
    </row>
    <row r="107" spans="1:21" ht="12.75" x14ac:dyDescent="0.2">
      <c r="A107" s="122" t="s">
        <v>456</v>
      </c>
      <c r="B107" s="122">
        <v>3550</v>
      </c>
      <c r="C107" s="122">
        <v>3573.4381696281898</v>
      </c>
      <c r="D107" s="122">
        <v>35.733584390390902</v>
      </c>
      <c r="E107" s="122">
        <v>-59.605986886311896</v>
      </c>
      <c r="F107" s="122"/>
      <c r="G107" s="122">
        <v>65380</v>
      </c>
      <c r="H107" s="122">
        <v>2009</v>
      </c>
      <c r="I107" s="122">
        <v>116292.37806385801</v>
      </c>
      <c r="J107" s="122"/>
      <c r="K107" s="122">
        <v>128.47399829496999</v>
      </c>
      <c r="L107" s="122">
        <v>92.740413904579</v>
      </c>
      <c r="M107" s="122"/>
      <c r="N107" s="122">
        <v>-97.233904928443707</v>
      </c>
      <c r="O107" s="140">
        <v>-0.42788199310612901</v>
      </c>
      <c r="P107" s="122">
        <v>-22.405950837286099</v>
      </c>
      <c r="Q107" s="122">
        <v>0</v>
      </c>
      <c r="R107" s="122"/>
      <c r="S107" s="122">
        <v>3111.4791529937602</v>
      </c>
      <c r="T107" s="122">
        <v>3133.8851038310499</v>
      </c>
      <c r="U107" s="122">
        <v>101987.75912816</v>
      </c>
    </row>
    <row r="108" spans="1:21" ht="12.75" x14ac:dyDescent="0.2">
      <c r="A108" s="122" t="s">
        <v>457</v>
      </c>
      <c r="B108" s="122">
        <v>3847</v>
      </c>
      <c r="C108" s="122">
        <v>3708.6407583007099</v>
      </c>
      <c r="D108" s="122">
        <v>76.486192720364002</v>
      </c>
      <c r="E108" s="122">
        <v>62.0831367546255</v>
      </c>
      <c r="F108" s="122"/>
      <c r="G108" s="122">
        <v>13170</v>
      </c>
      <c r="H108" s="122">
        <v>420</v>
      </c>
      <c r="I108" s="122">
        <v>116292.37806385801</v>
      </c>
      <c r="J108" s="122"/>
      <c r="K108" s="122">
        <v>169.226606624943</v>
      </c>
      <c r="L108" s="122">
        <v>92.740413904579</v>
      </c>
      <c r="M108" s="122"/>
      <c r="N108" s="122">
        <v>42.995227306025797</v>
      </c>
      <c r="O108" s="140">
        <v>-0.42788199310612901</v>
      </c>
      <c r="P108" s="122">
        <v>80.743164210119204</v>
      </c>
      <c r="Q108" s="122">
        <v>0</v>
      </c>
      <c r="R108" s="122"/>
      <c r="S108" s="122">
        <v>3333.2001751309499</v>
      </c>
      <c r="T108" s="122">
        <v>3252.4570109208298</v>
      </c>
      <c r="U108" s="122">
        <v>101987.75912816</v>
      </c>
    </row>
    <row r="109" spans="1:21" ht="12.75" x14ac:dyDescent="0.2">
      <c r="A109" s="122" t="s">
        <v>458</v>
      </c>
      <c r="B109" s="122">
        <v>3768</v>
      </c>
      <c r="C109" s="122">
        <v>3651.2329733259999</v>
      </c>
      <c r="D109" s="122">
        <v>-1.1441301207952399</v>
      </c>
      <c r="E109" s="122">
        <v>117.807157711454</v>
      </c>
      <c r="F109" s="122"/>
      <c r="G109" s="122">
        <v>28697</v>
      </c>
      <c r="H109" s="122">
        <v>901</v>
      </c>
      <c r="I109" s="122">
        <v>116292.37806385801</v>
      </c>
      <c r="J109" s="122"/>
      <c r="K109" s="122">
        <v>91.596283783783804</v>
      </c>
      <c r="L109" s="122">
        <v>92.740413904579</v>
      </c>
      <c r="M109" s="122"/>
      <c r="N109" s="122">
        <v>96.843814729725196</v>
      </c>
      <c r="O109" s="140">
        <v>-0.42788199310612901</v>
      </c>
      <c r="P109" s="122">
        <v>138.342618700076</v>
      </c>
      <c r="Q109" s="122">
        <v>0</v>
      </c>
      <c r="R109" s="122"/>
      <c r="S109" s="122">
        <v>3340.4533262469399</v>
      </c>
      <c r="T109" s="122">
        <v>3202.1107075468699</v>
      </c>
      <c r="U109" s="122">
        <v>101987.75912816</v>
      </c>
    </row>
    <row r="110" spans="1:21" ht="12.75" x14ac:dyDescent="0.2">
      <c r="A110" s="122" t="s">
        <v>459</v>
      </c>
      <c r="B110" s="122">
        <v>3797</v>
      </c>
      <c r="C110" s="122">
        <v>3679.8811939787201</v>
      </c>
      <c r="D110" s="122">
        <v>85.713877417611997</v>
      </c>
      <c r="E110" s="122">
        <v>31.129685399354099</v>
      </c>
      <c r="F110" s="122"/>
      <c r="G110" s="122">
        <v>17160</v>
      </c>
      <c r="H110" s="122">
        <v>543</v>
      </c>
      <c r="I110" s="122">
        <v>116292.37806385801</v>
      </c>
      <c r="J110" s="122"/>
      <c r="K110" s="122">
        <v>178.45429132219101</v>
      </c>
      <c r="L110" s="122">
        <v>92.740413904579</v>
      </c>
      <c r="M110" s="122"/>
      <c r="N110" s="122">
        <v>-5.2024438149282997</v>
      </c>
      <c r="O110" s="140">
        <v>-0.42788199310612901</v>
      </c>
      <c r="P110" s="122">
        <v>67.033932620530294</v>
      </c>
      <c r="Q110" s="122">
        <v>0</v>
      </c>
      <c r="R110" s="122"/>
      <c r="S110" s="122">
        <v>3294.26896796966</v>
      </c>
      <c r="T110" s="122">
        <v>3227.2350353491302</v>
      </c>
      <c r="U110" s="122">
        <v>101987.75912816</v>
      </c>
    </row>
    <row r="111" spans="1:21" ht="14.25" customHeight="1" x14ac:dyDescent="0.2">
      <c r="A111" s="19" t="s">
        <v>460</v>
      </c>
      <c r="B111" s="19"/>
      <c r="C111" s="19"/>
      <c r="D111" s="122"/>
      <c r="E111" s="122"/>
      <c r="F111" s="19"/>
      <c r="G111" s="122"/>
      <c r="H111" s="122"/>
      <c r="I111" s="122"/>
      <c r="J111" s="122"/>
      <c r="K111" s="122"/>
      <c r="L111" s="122"/>
      <c r="M111" s="122"/>
      <c r="N111" s="122"/>
      <c r="O111" s="140"/>
      <c r="P111" s="122"/>
      <c r="Q111" s="122"/>
      <c r="R111" s="122"/>
      <c r="S111" s="122"/>
      <c r="T111" s="122"/>
      <c r="U111" s="122"/>
    </row>
    <row r="112" spans="1:21" ht="12.75" x14ac:dyDescent="0.2">
      <c r="A112" s="122" t="s">
        <v>461</v>
      </c>
      <c r="B112" s="122">
        <v>4485</v>
      </c>
      <c r="C112" s="122">
        <v>4026.1630689131398</v>
      </c>
      <c r="D112" s="122">
        <v>155.87904197876699</v>
      </c>
      <c r="E112" s="122">
        <v>302.91274324515899</v>
      </c>
      <c r="F112" s="122"/>
      <c r="G112" s="122">
        <v>14962</v>
      </c>
      <c r="H112" s="122">
        <v>518</v>
      </c>
      <c r="I112" s="122">
        <v>116292.37806385801</v>
      </c>
      <c r="J112" s="122"/>
      <c r="K112" s="122">
        <v>248.61945588334601</v>
      </c>
      <c r="L112" s="122">
        <v>92.740413904579</v>
      </c>
      <c r="M112" s="122"/>
      <c r="N112" s="122">
        <v>322.82139806241702</v>
      </c>
      <c r="O112" s="140">
        <v>-0.42788199310612901</v>
      </c>
      <c r="P112" s="122">
        <v>282.57620643479402</v>
      </c>
      <c r="Q112" s="122">
        <v>0</v>
      </c>
      <c r="R112" s="122"/>
      <c r="S112" s="122">
        <v>3813.4984914493002</v>
      </c>
      <c r="T112" s="122">
        <v>3530.9222850145002</v>
      </c>
      <c r="U112" s="122">
        <v>101987.75912816</v>
      </c>
    </row>
    <row r="113" spans="1:21" ht="12.75" x14ac:dyDescent="0.2">
      <c r="A113" s="122" t="s">
        <v>462</v>
      </c>
      <c r="B113" s="122">
        <v>4172</v>
      </c>
      <c r="C113" s="122">
        <v>3940.5393030508899</v>
      </c>
      <c r="D113" s="122">
        <v>75.451853087687994</v>
      </c>
      <c r="E113" s="122">
        <v>156.214171505248</v>
      </c>
      <c r="F113" s="122"/>
      <c r="G113" s="122">
        <v>12513</v>
      </c>
      <c r="H113" s="122">
        <v>424</v>
      </c>
      <c r="I113" s="122">
        <v>116292.37806385801</v>
      </c>
      <c r="J113" s="122"/>
      <c r="K113" s="122">
        <v>168.19226699226701</v>
      </c>
      <c r="L113" s="122">
        <v>92.740413904579</v>
      </c>
      <c r="M113" s="122"/>
      <c r="N113" s="122">
        <v>157.50269889563299</v>
      </c>
      <c r="O113" s="140">
        <v>-0.42788199310612901</v>
      </c>
      <c r="P113" s="122">
        <v>154.49776212175701</v>
      </c>
      <c r="Q113" s="122">
        <v>0</v>
      </c>
      <c r="R113" s="122"/>
      <c r="S113" s="122">
        <v>3610.3284877942501</v>
      </c>
      <c r="T113" s="122">
        <v>3455.8307256725002</v>
      </c>
      <c r="U113" s="122">
        <v>101987.75912816</v>
      </c>
    </row>
    <row r="114" spans="1:21" ht="12.75" x14ac:dyDescent="0.2">
      <c r="A114" s="122" t="s">
        <v>463</v>
      </c>
      <c r="B114" s="122">
        <v>3946</v>
      </c>
      <c r="C114" s="122">
        <v>3956.4762014840999</v>
      </c>
      <c r="D114" s="122">
        <v>-4.4249496123747498</v>
      </c>
      <c r="E114" s="122">
        <v>-5.8419615720508</v>
      </c>
      <c r="F114" s="122"/>
      <c r="G114" s="122">
        <v>17430</v>
      </c>
      <c r="H114" s="122">
        <v>593</v>
      </c>
      <c r="I114" s="122">
        <v>116292.37806385801</v>
      </c>
      <c r="J114" s="122"/>
      <c r="K114" s="122">
        <v>88.315464292204297</v>
      </c>
      <c r="L114" s="122">
        <v>92.740413904579</v>
      </c>
      <c r="M114" s="122"/>
      <c r="N114" s="122">
        <v>-106.89875709016</v>
      </c>
      <c r="O114" s="140">
        <v>-0.42788199310612901</v>
      </c>
      <c r="P114" s="122">
        <v>94.786951952951796</v>
      </c>
      <c r="Q114" s="122">
        <v>0</v>
      </c>
      <c r="R114" s="122"/>
      <c r="S114" s="122">
        <v>3564.5942475925999</v>
      </c>
      <c r="T114" s="122">
        <v>3469.80729563965</v>
      </c>
      <c r="U114" s="122">
        <v>101987.75912816</v>
      </c>
    </row>
    <row r="115" spans="1:21" ht="12.75" x14ac:dyDescent="0.2">
      <c r="A115" s="122" t="s">
        <v>464</v>
      </c>
      <c r="B115" s="122">
        <v>3339</v>
      </c>
      <c r="C115" s="122">
        <v>3171.6838656531199</v>
      </c>
      <c r="D115" s="122">
        <v>94.588761230328998</v>
      </c>
      <c r="E115" s="122">
        <v>73.177551206017</v>
      </c>
      <c r="F115" s="122"/>
      <c r="G115" s="122">
        <v>14373</v>
      </c>
      <c r="H115" s="122">
        <v>392</v>
      </c>
      <c r="I115" s="122">
        <v>116292.37806385801</v>
      </c>
      <c r="J115" s="122"/>
      <c r="K115" s="122">
        <v>187.32917513490801</v>
      </c>
      <c r="L115" s="122">
        <v>92.740413904579</v>
      </c>
      <c r="M115" s="122"/>
      <c r="N115" s="122">
        <v>55.677269514384101</v>
      </c>
      <c r="O115" s="140">
        <v>-0.42788199310612901</v>
      </c>
      <c r="P115" s="122">
        <v>90.249950904543795</v>
      </c>
      <c r="Q115" s="122">
        <v>0</v>
      </c>
      <c r="R115" s="122"/>
      <c r="S115" s="122">
        <v>2871.7987979259601</v>
      </c>
      <c r="T115" s="122">
        <v>2781.54884702142</v>
      </c>
      <c r="U115" s="122">
        <v>101987.75912816</v>
      </c>
    </row>
    <row r="116" spans="1:21" ht="12.75" x14ac:dyDescent="0.2">
      <c r="A116" s="122" t="s">
        <v>465</v>
      </c>
      <c r="B116" s="122">
        <v>4123</v>
      </c>
      <c r="C116" s="122">
        <v>4000.9339021908099</v>
      </c>
      <c r="D116" s="122">
        <v>5.8684319171613604</v>
      </c>
      <c r="E116" s="122">
        <v>115.76934370633199</v>
      </c>
      <c r="F116" s="122"/>
      <c r="G116" s="122">
        <v>32438</v>
      </c>
      <c r="H116" s="122">
        <v>1116</v>
      </c>
      <c r="I116" s="122">
        <v>116292.37806385801</v>
      </c>
      <c r="J116" s="122"/>
      <c r="K116" s="122">
        <v>98.608845821740402</v>
      </c>
      <c r="L116" s="122">
        <v>92.740413904579</v>
      </c>
      <c r="M116" s="122"/>
      <c r="N116" s="122">
        <v>183.34585421365</v>
      </c>
      <c r="O116" s="140">
        <v>-0.42788199310612901</v>
      </c>
      <c r="P116" s="122">
        <v>47.764951205907401</v>
      </c>
      <c r="Q116" s="122">
        <v>0</v>
      </c>
      <c r="R116" s="122"/>
      <c r="S116" s="122">
        <v>3556.5613994156301</v>
      </c>
      <c r="T116" s="122">
        <v>3508.79644820972</v>
      </c>
      <c r="U116" s="122">
        <v>101987.75912816</v>
      </c>
    </row>
    <row r="117" spans="1:21" ht="12.75" x14ac:dyDescent="0.2">
      <c r="A117" s="122" t="s">
        <v>466</v>
      </c>
      <c r="B117" s="122">
        <v>3563</v>
      </c>
      <c r="C117" s="122">
        <v>3645.38899107425</v>
      </c>
      <c r="D117" s="122">
        <v>-33.273979918648898</v>
      </c>
      <c r="E117" s="122">
        <v>-49.358340504912697</v>
      </c>
      <c r="F117" s="122"/>
      <c r="G117" s="122">
        <v>137909</v>
      </c>
      <c r="H117" s="122">
        <v>4323</v>
      </c>
      <c r="I117" s="122">
        <v>116292.37806385801</v>
      </c>
      <c r="J117" s="122"/>
      <c r="K117" s="122">
        <v>59.466433985930102</v>
      </c>
      <c r="L117" s="122">
        <v>92.740413904579</v>
      </c>
      <c r="M117" s="122"/>
      <c r="N117" s="122">
        <v>-62.2628794928928</v>
      </c>
      <c r="O117" s="140">
        <v>-0.42788199310612901</v>
      </c>
      <c r="P117" s="122">
        <v>-36.881683510038798</v>
      </c>
      <c r="Q117" s="122">
        <v>0</v>
      </c>
      <c r="R117" s="122"/>
      <c r="S117" s="122">
        <v>3160.10388458948</v>
      </c>
      <c r="T117" s="122">
        <v>3196.9855680995202</v>
      </c>
      <c r="U117" s="122">
        <v>101987.75912816</v>
      </c>
    </row>
    <row r="118" spans="1:21" ht="12.75" x14ac:dyDescent="0.2">
      <c r="A118" s="122" t="s">
        <v>467</v>
      </c>
      <c r="B118" s="122">
        <v>4123</v>
      </c>
      <c r="C118" s="122">
        <v>3954.77919446124</v>
      </c>
      <c r="D118" s="122">
        <v>47.837529975827003</v>
      </c>
      <c r="E118" s="122">
        <v>120.599098924172</v>
      </c>
      <c r="F118" s="122"/>
      <c r="G118" s="122">
        <v>51048</v>
      </c>
      <c r="H118" s="122">
        <v>1736</v>
      </c>
      <c r="I118" s="122">
        <v>116292.37806385801</v>
      </c>
      <c r="J118" s="122"/>
      <c r="K118" s="122">
        <v>140.577943880406</v>
      </c>
      <c r="L118" s="122">
        <v>92.740413904579</v>
      </c>
      <c r="M118" s="122"/>
      <c r="N118" s="122">
        <v>141.49254025085</v>
      </c>
      <c r="O118" s="140">
        <v>-0.42788199310612901</v>
      </c>
      <c r="P118" s="122">
        <v>99.277775604387898</v>
      </c>
      <c r="Q118" s="122">
        <v>0</v>
      </c>
      <c r="R118" s="122"/>
      <c r="S118" s="122">
        <v>3567.59680566406</v>
      </c>
      <c r="T118" s="122">
        <v>3468.3190300596698</v>
      </c>
      <c r="U118" s="122">
        <v>101987.75912816</v>
      </c>
    </row>
    <row r="119" spans="1:21" ht="12.75" x14ac:dyDescent="0.2">
      <c r="A119" s="122" t="s">
        <v>468</v>
      </c>
      <c r="B119" s="122">
        <v>3920</v>
      </c>
      <c r="C119" s="122">
        <v>4005.0713569825398</v>
      </c>
      <c r="D119" s="122">
        <v>-11.5639433163437</v>
      </c>
      <c r="E119" s="122">
        <v>-73.180881222694495</v>
      </c>
      <c r="F119" s="122"/>
      <c r="G119" s="122">
        <v>25610</v>
      </c>
      <c r="H119" s="122">
        <v>882</v>
      </c>
      <c r="I119" s="122">
        <v>116292.37806385801</v>
      </c>
      <c r="J119" s="122"/>
      <c r="K119" s="122">
        <v>81.176470588235304</v>
      </c>
      <c r="L119" s="122">
        <v>92.740413904579</v>
      </c>
      <c r="M119" s="122"/>
      <c r="N119" s="122">
        <v>-15.705072912010101</v>
      </c>
      <c r="O119" s="140">
        <v>-0.42788199310612901</v>
      </c>
      <c r="P119" s="122">
        <v>-131.08457152648501</v>
      </c>
      <c r="Q119" s="122">
        <v>0</v>
      </c>
      <c r="R119" s="122"/>
      <c r="S119" s="122">
        <v>3381.3404011809498</v>
      </c>
      <c r="T119" s="122">
        <v>3512.4249727074298</v>
      </c>
      <c r="U119" s="122">
        <v>101987.75912816</v>
      </c>
    </row>
    <row r="120" spans="1:21" ht="12.75" x14ac:dyDescent="0.2">
      <c r="A120" s="122" t="s">
        <v>469</v>
      </c>
      <c r="B120" s="122">
        <v>4005</v>
      </c>
      <c r="C120" s="122">
        <v>3623.4908744264699</v>
      </c>
      <c r="D120" s="122">
        <v>11.879556289162</v>
      </c>
      <c r="E120" s="122">
        <v>370.10374727683399</v>
      </c>
      <c r="F120" s="122"/>
      <c r="G120" s="122">
        <v>15020</v>
      </c>
      <c r="H120" s="122">
        <v>468</v>
      </c>
      <c r="I120" s="122">
        <v>116292.37806385801</v>
      </c>
      <c r="J120" s="122"/>
      <c r="K120" s="122">
        <v>104.619970193741</v>
      </c>
      <c r="L120" s="122">
        <v>92.740413904579</v>
      </c>
      <c r="M120" s="122"/>
      <c r="N120" s="122">
        <v>290.790470622763</v>
      </c>
      <c r="O120" s="140">
        <v>-0.42788199310612901</v>
      </c>
      <c r="P120" s="122">
        <v>448.98914193780001</v>
      </c>
      <c r="Q120" s="122">
        <v>0</v>
      </c>
      <c r="R120" s="122"/>
      <c r="S120" s="122">
        <v>3626.7701853451899</v>
      </c>
      <c r="T120" s="122">
        <v>3177.7810434073899</v>
      </c>
      <c r="U120" s="122">
        <v>101987.75912816</v>
      </c>
    </row>
    <row r="121" spans="1:21" ht="12.75" x14ac:dyDescent="0.2">
      <c r="A121" s="122" t="s">
        <v>470</v>
      </c>
      <c r="B121" s="122">
        <v>4229</v>
      </c>
      <c r="C121" s="122">
        <v>3983.2142016863099</v>
      </c>
      <c r="D121" s="122">
        <v>141.857580984354</v>
      </c>
      <c r="E121" s="122">
        <v>103.696083974299</v>
      </c>
      <c r="F121" s="122"/>
      <c r="G121" s="122">
        <v>15970</v>
      </c>
      <c r="H121" s="122">
        <v>547</v>
      </c>
      <c r="I121" s="122">
        <v>116292.37806385801</v>
      </c>
      <c r="J121" s="122"/>
      <c r="K121" s="122">
        <v>234.59799488893299</v>
      </c>
      <c r="L121" s="122">
        <v>92.740413904579</v>
      </c>
      <c r="M121" s="122"/>
      <c r="N121" s="122">
        <v>72.980993158952103</v>
      </c>
      <c r="O121" s="140">
        <v>-0.42788199310612901</v>
      </c>
      <c r="P121" s="122">
        <v>133.98329279654001</v>
      </c>
      <c r="Q121" s="122">
        <v>0</v>
      </c>
      <c r="R121" s="122"/>
      <c r="S121" s="122">
        <v>3627.2396636859398</v>
      </c>
      <c r="T121" s="122">
        <v>3493.2563708893999</v>
      </c>
      <c r="U121" s="122">
        <v>101987.75912816</v>
      </c>
    </row>
    <row r="122" spans="1:21" ht="12.75" x14ac:dyDescent="0.2">
      <c r="A122" s="122" t="s">
        <v>471</v>
      </c>
      <c r="B122" s="122">
        <v>4307</v>
      </c>
      <c r="C122" s="122">
        <v>4035.2087204282502</v>
      </c>
      <c r="D122" s="122">
        <v>8.1263911253319598</v>
      </c>
      <c r="E122" s="122">
        <v>264.06366004441401</v>
      </c>
      <c r="F122" s="122"/>
      <c r="G122" s="122">
        <v>16917</v>
      </c>
      <c r="H122" s="122">
        <v>587</v>
      </c>
      <c r="I122" s="122">
        <v>116292.37806385801</v>
      </c>
      <c r="J122" s="122"/>
      <c r="K122" s="122">
        <v>100.86680502991101</v>
      </c>
      <c r="L122" s="122">
        <v>92.740413904579</v>
      </c>
      <c r="M122" s="122"/>
      <c r="N122" s="122">
        <v>247.03260830678701</v>
      </c>
      <c r="O122" s="140">
        <v>-0.42788199310612901</v>
      </c>
      <c r="P122" s="122">
        <v>280.66682978893499</v>
      </c>
      <c r="Q122" s="122">
        <v>0</v>
      </c>
      <c r="R122" s="122"/>
      <c r="S122" s="122">
        <v>3819.5221001223299</v>
      </c>
      <c r="T122" s="122">
        <v>3538.8552703333999</v>
      </c>
      <c r="U122" s="122">
        <v>101987.75912816</v>
      </c>
    </row>
    <row r="123" spans="1:21" ht="12.75" x14ac:dyDescent="0.2">
      <c r="A123" s="122" t="s">
        <v>472</v>
      </c>
      <c r="B123" s="122">
        <v>3873</v>
      </c>
      <c r="C123" s="122">
        <v>3808.2899712585699</v>
      </c>
      <c r="D123" s="122">
        <v>22.025971839442999</v>
      </c>
      <c r="E123" s="122">
        <v>42.548988319758401</v>
      </c>
      <c r="F123" s="122"/>
      <c r="G123" s="122">
        <v>82510</v>
      </c>
      <c r="H123" s="122">
        <v>2702</v>
      </c>
      <c r="I123" s="122">
        <v>116292.37806385801</v>
      </c>
      <c r="J123" s="122"/>
      <c r="K123" s="122">
        <v>114.766385744022</v>
      </c>
      <c r="L123" s="122">
        <v>92.740413904579</v>
      </c>
      <c r="M123" s="122"/>
      <c r="N123" s="122">
        <v>10.454796004326001</v>
      </c>
      <c r="O123" s="140">
        <v>-0.42788199310612901</v>
      </c>
      <c r="P123" s="122">
        <v>74.215298642084704</v>
      </c>
      <c r="Q123" s="122">
        <v>0</v>
      </c>
      <c r="R123" s="122"/>
      <c r="S123" s="122">
        <v>3414.0641068385298</v>
      </c>
      <c r="T123" s="122">
        <v>3339.8488081964501</v>
      </c>
      <c r="U123" s="122">
        <v>101987.75912816</v>
      </c>
    </row>
    <row r="124" spans="1:21" ht="12.75" x14ac:dyDescent="0.2">
      <c r="A124" s="122" t="s">
        <v>473</v>
      </c>
      <c r="B124" s="122">
        <v>3816</v>
      </c>
      <c r="C124" s="122">
        <v>3897.7879838703402</v>
      </c>
      <c r="D124" s="122">
        <v>-11.557056128198001</v>
      </c>
      <c r="E124" s="122">
        <v>-70.273093300672798</v>
      </c>
      <c r="F124" s="122"/>
      <c r="G124" s="122">
        <v>30104</v>
      </c>
      <c r="H124" s="122">
        <v>1009</v>
      </c>
      <c r="I124" s="122">
        <v>116292.37806385801</v>
      </c>
      <c r="J124" s="122"/>
      <c r="K124" s="122">
        <v>81.183357776381001</v>
      </c>
      <c r="L124" s="122">
        <v>92.740413904579</v>
      </c>
      <c r="M124" s="122"/>
      <c r="N124" s="122">
        <v>-101.086166366859</v>
      </c>
      <c r="O124" s="140">
        <v>-0.42788199310612901</v>
      </c>
      <c r="P124" s="122">
        <v>-39.887902227592797</v>
      </c>
      <c r="Q124" s="122">
        <v>0</v>
      </c>
      <c r="R124" s="122"/>
      <c r="S124" s="122">
        <v>3378.4501578412901</v>
      </c>
      <c r="T124" s="122">
        <v>3418.3380600688802</v>
      </c>
      <c r="U124" s="122">
        <v>101987.75912816</v>
      </c>
    </row>
    <row r="125" spans="1:21" ht="12.75" x14ac:dyDescent="0.2">
      <c r="A125" s="122" t="s">
        <v>474</v>
      </c>
      <c r="B125" s="122">
        <v>3639</v>
      </c>
      <c r="C125" s="122">
        <v>3724.65749900849</v>
      </c>
      <c r="D125" s="122">
        <v>-41.7661743470182</v>
      </c>
      <c r="E125" s="122">
        <v>-43.781488790135597</v>
      </c>
      <c r="F125" s="122"/>
      <c r="G125" s="122">
        <v>43961</v>
      </c>
      <c r="H125" s="122">
        <v>1408</v>
      </c>
      <c r="I125" s="122">
        <v>116292.37806385801</v>
      </c>
      <c r="J125" s="122"/>
      <c r="K125" s="122">
        <v>50.9742395575608</v>
      </c>
      <c r="L125" s="122">
        <v>92.740413904579</v>
      </c>
      <c r="M125" s="122"/>
      <c r="N125" s="122">
        <v>-72.674583546078793</v>
      </c>
      <c r="O125" s="140">
        <v>-0.42788199310612901</v>
      </c>
      <c r="P125" s="122">
        <v>-15.3162760272985</v>
      </c>
      <c r="Q125" s="122">
        <v>0</v>
      </c>
      <c r="R125" s="122"/>
      <c r="S125" s="122">
        <v>3251.1873260847901</v>
      </c>
      <c r="T125" s="122">
        <v>3266.50360211209</v>
      </c>
      <c r="U125" s="122">
        <v>101987.75912816</v>
      </c>
    </row>
    <row r="126" spans="1:21" ht="12.75" x14ac:dyDescent="0.2">
      <c r="A126" s="122" t="s">
        <v>475</v>
      </c>
      <c r="B126" s="122">
        <v>3575</v>
      </c>
      <c r="C126" s="122">
        <v>3879.0717772972698</v>
      </c>
      <c r="D126" s="122">
        <v>20.566018566343999</v>
      </c>
      <c r="E126" s="122">
        <v>-325.010233539441</v>
      </c>
      <c r="F126" s="122"/>
      <c r="G126" s="122">
        <v>23324</v>
      </c>
      <c r="H126" s="122">
        <v>778</v>
      </c>
      <c r="I126" s="122">
        <v>116292.37806385801</v>
      </c>
      <c r="J126" s="122"/>
      <c r="K126" s="122">
        <v>113.306432470923</v>
      </c>
      <c r="L126" s="122">
        <v>92.740413904579</v>
      </c>
      <c r="M126" s="122"/>
      <c r="N126" s="122">
        <v>-372.49821152950602</v>
      </c>
      <c r="O126" s="140">
        <v>-0.42788199310612901</v>
      </c>
      <c r="P126" s="122">
        <v>-277.95013754248299</v>
      </c>
      <c r="Q126" s="122">
        <v>0</v>
      </c>
      <c r="R126" s="122"/>
      <c r="S126" s="122">
        <v>3123.9739150089099</v>
      </c>
      <c r="T126" s="122">
        <v>3401.9240525513901</v>
      </c>
      <c r="U126" s="122">
        <v>101987.75912816</v>
      </c>
    </row>
    <row r="127" spans="1:21" ht="12.75" x14ac:dyDescent="0.2">
      <c r="A127" s="122" t="s">
        <v>476</v>
      </c>
      <c r="B127" s="122">
        <v>2944</v>
      </c>
      <c r="C127" s="122">
        <v>3246.8779400200701</v>
      </c>
      <c r="D127" s="122">
        <v>-47.857238004187799</v>
      </c>
      <c r="E127" s="122">
        <v>-254.669647029396</v>
      </c>
      <c r="F127" s="122"/>
      <c r="G127" s="122">
        <v>116834</v>
      </c>
      <c r="H127" s="122">
        <v>3262</v>
      </c>
      <c r="I127" s="122">
        <v>116292.37806385801</v>
      </c>
      <c r="J127" s="122"/>
      <c r="K127" s="122">
        <v>44.883175900391201</v>
      </c>
      <c r="L127" s="122">
        <v>92.740413904579</v>
      </c>
      <c r="M127" s="122"/>
      <c r="N127" s="122">
        <v>-292.46118703612501</v>
      </c>
      <c r="O127" s="140">
        <v>-0.42788199310612901</v>
      </c>
      <c r="P127" s="122">
        <v>-217.305989015774</v>
      </c>
      <c r="Q127" s="122">
        <v>0</v>
      </c>
      <c r="R127" s="122"/>
      <c r="S127" s="122">
        <v>2630.1876367785899</v>
      </c>
      <c r="T127" s="122">
        <v>2847.49362579436</v>
      </c>
      <c r="U127" s="122">
        <v>101987.75912816</v>
      </c>
    </row>
    <row r="128" spans="1:21" ht="12.75" x14ac:dyDescent="0.2">
      <c r="A128" s="122" t="s">
        <v>477</v>
      </c>
      <c r="B128" s="122">
        <v>2945</v>
      </c>
      <c r="C128" s="122">
        <v>3153.0536824000101</v>
      </c>
      <c r="D128" s="122">
        <v>-88.5379430717703</v>
      </c>
      <c r="E128" s="122">
        <v>-119.263723454822</v>
      </c>
      <c r="F128" s="122"/>
      <c r="G128" s="122">
        <v>322574</v>
      </c>
      <c r="H128" s="122">
        <v>8746</v>
      </c>
      <c r="I128" s="122">
        <v>116292.37806385801</v>
      </c>
      <c r="J128" s="122"/>
      <c r="K128" s="122">
        <v>4.2024708328087899</v>
      </c>
      <c r="L128" s="122">
        <v>92.740413904579</v>
      </c>
      <c r="M128" s="122"/>
      <c r="N128" s="122">
        <v>-115.174628656054</v>
      </c>
      <c r="O128" s="140">
        <v>-0.42788199310612901</v>
      </c>
      <c r="P128" s="122">
        <v>-123.78070024669699</v>
      </c>
      <c r="Q128" s="122">
        <v>0</v>
      </c>
      <c r="R128" s="122"/>
      <c r="S128" s="122">
        <v>2641.4295812232599</v>
      </c>
      <c r="T128" s="122">
        <v>2765.2102814699601</v>
      </c>
      <c r="U128" s="122">
        <v>101987.75912816</v>
      </c>
    </row>
    <row r="129" spans="1:21" ht="12.75" x14ac:dyDescent="0.2">
      <c r="A129" s="122" t="s">
        <v>478</v>
      </c>
      <c r="B129" s="122">
        <v>4381</v>
      </c>
      <c r="C129" s="122">
        <v>4362.9840774305203</v>
      </c>
      <c r="D129" s="122">
        <v>-1.4319436138078501</v>
      </c>
      <c r="E129" s="122">
        <v>19.719388163011299</v>
      </c>
      <c r="F129" s="122"/>
      <c r="G129" s="122">
        <v>12954</v>
      </c>
      <c r="H129" s="122">
        <v>486</v>
      </c>
      <c r="I129" s="122">
        <v>116292.37806385801</v>
      </c>
      <c r="J129" s="122"/>
      <c r="K129" s="122">
        <v>91.308470290771197</v>
      </c>
      <c r="L129" s="122">
        <v>92.740413904579</v>
      </c>
      <c r="M129" s="122"/>
      <c r="N129" s="122">
        <v>13.282968281238</v>
      </c>
      <c r="O129" s="140">
        <v>-0.42788199310612901</v>
      </c>
      <c r="P129" s="122">
        <v>25.727926051678399</v>
      </c>
      <c r="Q129" s="122">
        <v>0</v>
      </c>
      <c r="R129" s="122"/>
      <c r="S129" s="122">
        <v>3852.0403342874301</v>
      </c>
      <c r="T129" s="122">
        <v>3826.3124082357499</v>
      </c>
      <c r="U129" s="122">
        <v>101987.75912816</v>
      </c>
    </row>
    <row r="130" spans="1:21" ht="12.75" x14ac:dyDescent="0.2">
      <c r="A130" s="122" t="s">
        <v>479</v>
      </c>
      <c r="B130" s="122">
        <v>4212</v>
      </c>
      <c r="C130" s="122">
        <v>3854.3722586689901</v>
      </c>
      <c r="D130" s="122">
        <v>133.838420407321</v>
      </c>
      <c r="E130" s="122">
        <v>224.04133581117199</v>
      </c>
      <c r="F130" s="122"/>
      <c r="G130" s="122">
        <v>7211</v>
      </c>
      <c r="H130" s="122">
        <v>239</v>
      </c>
      <c r="I130" s="122">
        <v>116292.37806385801</v>
      </c>
      <c r="J130" s="122"/>
      <c r="K130" s="122">
        <v>226.57883431190001</v>
      </c>
      <c r="L130" s="122">
        <v>92.740413904579</v>
      </c>
      <c r="M130" s="122"/>
      <c r="N130" s="122">
        <v>312.00403822586799</v>
      </c>
      <c r="O130" s="140">
        <v>-0.42788199310612901</v>
      </c>
      <c r="P130" s="122">
        <v>135.65075140337001</v>
      </c>
      <c r="Q130" s="122">
        <v>0</v>
      </c>
      <c r="R130" s="122"/>
      <c r="S130" s="122">
        <v>3515.9134655387602</v>
      </c>
      <c r="T130" s="122">
        <v>3380.2627141353901</v>
      </c>
      <c r="U130" s="122">
        <v>101987.75912816</v>
      </c>
    </row>
    <row r="131" spans="1:21" ht="12.75" x14ac:dyDescent="0.2">
      <c r="A131" s="122" t="s">
        <v>480</v>
      </c>
      <c r="B131" s="122">
        <v>3736</v>
      </c>
      <c r="C131" s="122">
        <v>3513.47546628808</v>
      </c>
      <c r="D131" s="122">
        <v>41.924321194759003</v>
      </c>
      <c r="E131" s="122">
        <v>180.10485917902699</v>
      </c>
      <c r="F131" s="122"/>
      <c r="G131" s="122">
        <v>19065</v>
      </c>
      <c r="H131" s="122">
        <v>576</v>
      </c>
      <c r="I131" s="122">
        <v>116292.37806385801</v>
      </c>
      <c r="J131" s="122"/>
      <c r="K131" s="122">
        <v>134.664735099338</v>
      </c>
      <c r="L131" s="122">
        <v>92.740413904579</v>
      </c>
      <c r="M131" s="122"/>
      <c r="N131" s="122">
        <v>208.48620713630501</v>
      </c>
      <c r="O131" s="140">
        <v>-0.42788199310612901</v>
      </c>
      <c r="P131" s="122">
        <v>151.295629228644</v>
      </c>
      <c r="Q131" s="122">
        <v>0</v>
      </c>
      <c r="R131" s="122"/>
      <c r="S131" s="122">
        <v>3232.59378070099</v>
      </c>
      <c r="T131" s="122">
        <v>3081.2981514723501</v>
      </c>
      <c r="U131" s="122">
        <v>101987.75912816</v>
      </c>
    </row>
    <row r="132" spans="1:21" ht="12.75" x14ac:dyDescent="0.2">
      <c r="A132" s="122" t="s">
        <v>481</v>
      </c>
      <c r="B132" s="122">
        <v>3530</v>
      </c>
      <c r="C132" s="122">
        <v>3335.3814816846002</v>
      </c>
      <c r="D132" s="122">
        <v>38.512712300455902</v>
      </c>
      <c r="E132" s="122">
        <v>155.961139620653</v>
      </c>
      <c r="F132" s="122"/>
      <c r="G132" s="122">
        <v>18514</v>
      </c>
      <c r="H132" s="122">
        <v>531</v>
      </c>
      <c r="I132" s="122">
        <v>116292.37806385801</v>
      </c>
      <c r="J132" s="122"/>
      <c r="K132" s="122">
        <v>131.25312620503499</v>
      </c>
      <c r="L132" s="122">
        <v>92.740413904579</v>
      </c>
      <c r="M132" s="122"/>
      <c r="N132" s="122">
        <v>123.340877170615</v>
      </c>
      <c r="O132" s="140">
        <v>-0.42788199310612901</v>
      </c>
      <c r="P132" s="122">
        <v>188.15352007758401</v>
      </c>
      <c r="Q132" s="122">
        <v>0</v>
      </c>
      <c r="R132" s="122"/>
      <c r="S132" s="122">
        <v>3113.2642523371201</v>
      </c>
      <c r="T132" s="122">
        <v>2925.1107322595399</v>
      </c>
      <c r="U132" s="122">
        <v>101987.75912816</v>
      </c>
    </row>
    <row r="133" spans="1:21" ht="12.75" x14ac:dyDescent="0.2">
      <c r="A133" s="122" t="s">
        <v>482</v>
      </c>
      <c r="B133" s="122">
        <v>4139</v>
      </c>
      <c r="C133" s="122">
        <v>3945.7576292047702</v>
      </c>
      <c r="D133" s="122">
        <v>24.684352356266999</v>
      </c>
      <c r="E133" s="122">
        <v>168.73290860925599</v>
      </c>
      <c r="F133" s="122"/>
      <c r="G133" s="122">
        <v>15149</v>
      </c>
      <c r="H133" s="122">
        <v>514</v>
      </c>
      <c r="I133" s="122">
        <v>116292.37806385801</v>
      </c>
      <c r="J133" s="122"/>
      <c r="K133" s="122">
        <v>117.424766260846</v>
      </c>
      <c r="L133" s="122">
        <v>92.740413904579</v>
      </c>
      <c r="M133" s="122"/>
      <c r="N133" s="122">
        <v>218.58741096569301</v>
      </c>
      <c r="O133" s="140">
        <v>-0.42788199310612901</v>
      </c>
      <c r="P133" s="122">
        <v>118.450524259712</v>
      </c>
      <c r="Q133" s="122">
        <v>0</v>
      </c>
      <c r="R133" s="122"/>
      <c r="S133" s="122">
        <v>3578.8576925133498</v>
      </c>
      <c r="T133" s="122">
        <v>3460.4071682536401</v>
      </c>
      <c r="U133" s="122">
        <v>101987.75912816</v>
      </c>
    </row>
    <row r="134" spans="1:21" ht="12.75" x14ac:dyDescent="0.2">
      <c r="A134" s="122" t="s">
        <v>483</v>
      </c>
      <c r="B134" s="122">
        <v>4080</v>
      </c>
      <c r="C134" s="122">
        <v>4220.3081965299898</v>
      </c>
      <c r="D134" s="122">
        <v>-48.947986003535704</v>
      </c>
      <c r="E134" s="122">
        <v>-91.542535647807796</v>
      </c>
      <c r="F134" s="122"/>
      <c r="G134" s="122">
        <v>23119</v>
      </c>
      <c r="H134" s="122">
        <v>839</v>
      </c>
      <c r="I134" s="122">
        <v>116292.37806385801</v>
      </c>
      <c r="J134" s="122"/>
      <c r="K134" s="122">
        <v>43.792427901043297</v>
      </c>
      <c r="L134" s="122">
        <v>92.740413904579</v>
      </c>
      <c r="M134" s="122"/>
      <c r="N134" s="122">
        <v>-121.14559092886</v>
      </c>
      <c r="O134" s="140">
        <v>-0.42788199310612901</v>
      </c>
      <c r="P134" s="122">
        <v>-62.367362359862</v>
      </c>
      <c r="Q134" s="122">
        <v>0</v>
      </c>
      <c r="R134" s="122"/>
      <c r="S134" s="122">
        <v>3638.8191036865301</v>
      </c>
      <c r="T134" s="122">
        <v>3701.1864660463898</v>
      </c>
      <c r="U134" s="122">
        <v>101987.75912816</v>
      </c>
    </row>
    <row r="135" spans="1:21" ht="12.75" x14ac:dyDescent="0.2">
      <c r="A135" s="122" t="s">
        <v>484</v>
      </c>
      <c r="B135" s="122">
        <v>4560</v>
      </c>
      <c r="C135" s="122">
        <v>4173.0695899883103</v>
      </c>
      <c r="D135" s="122">
        <v>141.64544012100399</v>
      </c>
      <c r="E135" s="122">
        <v>244.81864098911299</v>
      </c>
      <c r="F135" s="122"/>
      <c r="G135" s="122">
        <v>13655</v>
      </c>
      <c r="H135" s="122">
        <v>490</v>
      </c>
      <c r="I135" s="122">
        <v>116292.37806385801</v>
      </c>
      <c r="J135" s="122"/>
      <c r="K135" s="122">
        <v>234.385854025583</v>
      </c>
      <c r="L135" s="122">
        <v>92.740413904579</v>
      </c>
      <c r="M135" s="122"/>
      <c r="N135" s="122">
        <v>198.233826476084</v>
      </c>
      <c r="O135" s="140">
        <v>-0.42788199310612901</v>
      </c>
      <c r="P135" s="122">
        <v>290.97557350903497</v>
      </c>
      <c r="Q135" s="122">
        <v>0</v>
      </c>
      <c r="R135" s="122"/>
      <c r="S135" s="122">
        <v>3950.7340482654299</v>
      </c>
      <c r="T135" s="122">
        <v>3659.7584747563901</v>
      </c>
      <c r="U135" s="122">
        <v>101987.75912816</v>
      </c>
    </row>
    <row r="136" spans="1:21" ht="12.75" x14ac:dyDescent="0.2">
      <c r="A136" s="122" t="s">
        <v>485</v>
      </c>
      <c r="B136" s="122">
        <v>4157</v>
      </c>
      <c r="C136" s="122">
        <v>4086.3170671446501</v>
      </c>
      <c r="D136" s="122">
        <v>41.436554248287003</v>
      </c>
      <c r="E136" s="122">
        <v>29.713827762238999</v>
      </c>
      <c r="F136" s="122"/>
      <c r="G136" s="122">
        <v>20462</v>
      </c>
      <c r="H136" s="122">
        <v>719</v>
      </c>
      <c r="I136" s="122">
        <v>116292.37806385801</v>
      </c>
      <c r="J136" s="122"/>
      <c r="K136" s="122">
        <v>134.17696815286601</v>
      </c>
      <c r="L136" s="122">
        <v>92.740413904579</v>
      </c>
      <c r="M136" s="122"/>
      <c r="N136" s="122">
        <v>-65.5939364347782</v>
      </c>
      <c r="O136" s="140">
        <v>-0.42788199310612901</v>
      </c>
      <c r="P136" s="122">
        <v>124.59370996615</v>
      </c>
      <c r="Q136" s="122">
        <v>0</v>
      </c>
      <c r="R136" s="122"/>
      <c r="S136" s="122">
        <v>3708.2707118793201</v>
      </c>
      <c r="T136" s="122">
        <v>3583.67700191317</v>
      </c>
      <c r="U136" s="122">
        <v>101987.75912816</v>
      </c>
    </row>
    <row r="137" spans="1:21" ht="12.75" x14ac:dyDescent="0.2">
      <c r="A137" s="122" t="s">
        <v>486</v>
      </c>
      <c r="B137" s="122">
        <v>4156</v>
      </c>
      <c r="C137" s="122">
        <v>3719.37243274599</v>
      </c>
      <c r="D137" s="122">
        <v>122.658472922879</v>
      </c>
      <c r="E137" s="122">
        <v>314.08329159903599</v>
      </c>
      <c r="F137" s="122"/>
      <c r="G137" s="122">
        <v>13132</v>
      </c>
      <c r="H137" s="122">
        <v>420</v>
      </c>
      <c r="I137" s="122">
        <v>116292.37806385801</v>
      </c>
      <c r="J137" s="122"/>
      <c r="K137" s="122">
        <v>215.398886827458</v>
      </c>
      <c r="L137" s="122">
        <v>92.740413904579</v>
      </c>
      <c r="M137" s="122"/>
      <c r="N137" s="122">
        <v>294.53961413884002</v>
      </c>
      <c r="O137" s="140">
        <v>-0.42788199310612901</v>
      </c>
      <c r="P137" s="122">
        <v>333.19908706612603</v>
      </c>
      <c r="Q137" s="122">
        <v>0</v>
      </c>
      <c r="R137" s="122"/>
      <c r="S137" s="122">
        <v>3595.06771589854</v>
      </c>
      <c r="T137" s="122">
        <v>3261.8686288324202</v>
      </c>
      <c r="U137" s="122">
        <v>101987.75912816</v>
      </c>
    </row>
    <row r="138" spans="1:21" ht="12.75" x14ac:dyDescent="0.2">
      <c r="A138" s="122" t="s">
        <v>487</v>
      </c>
      <c r="B138" s="122">
        <v>3621</v>
      </c>
      <c r="C138" s="122">
        <v>3567.1685884114299</v>
      </c>
      <c r="D138" s="122">
        <v>-20.166352650371699</v>
      </c>
      <c r="E138" s="122">
        <v>74.220271275152101</v>
      </c>
      <c r="F138" s="122"/>
      <c r="G138" s="122">
        <v>43359</v>
      </c>
      <c r="H138" s="122">
        <v>1330</v>
      </c>
      <c r="I138" s="122">
        <v>116292.37806385801</v>
      </c>
      <c r="J138" s="122"/>
      <c r="K138" s="122">
        <v>72.574061254207393</v>
      </c>
      <c r="L138" s="122">
        <v>92.740413904579</v>
      </c>
      <c r="M138" s="122"/>
      <c r="N138" s="122">
        <v>91.523842410528701</v>
      </c>
      <c r="O138" s="140">
        <v>-0.42788199310612901</v>
      </c>
      <c r="P138" s="122">
        <v>56.488818146669502</v>
      </c>
      <c r="Q138" s="122">
        <v>0</v>
      </c>
      <c r="R138" s="122"/>
      <c r="S138" s="122">
        <v>3184.87553464043</v>
      </c>
      <c r="T138" s="122">
        <v>3128.3867164937601</v>
      </c>
      <c r="U138" s="122">
        <v>101987.75912816</v>
      </c>
    </row>
    <row r="139" spans="1:21" ht="12.75" x14ac:dyDescent="0.2">
      <c r="A139" s="122" t="s">
        <v>488</v>
      </c>
      <c r="B139" s="122">
        <v>3993</v>
      </c>
      <c r="C139" s="122">
        <v>4337.44035643605</v>
      </c>
      <c r="D139" s="122">
        <v>35.737964962798998</v>
      </c>
      <c r="E139" s="122">
        <v>-379.84170671739798</v>
      </c>
      <c r="F139" s="122"/>
      <c r="G139" s="122">
        <v>34667</v>
      </c>
      <c r="H139" s="122">
        <v>1293</v>
      </c>
      <c r="I139" s="122">
        <v>116292.37806385801</v>
      </c>
      <c r="J139" s="122"/>
      <c r="K139" s="122">
        <v>128.47837886737801</v>
      </c>
      <c r="L139" s="122">
        <v>92.740413904579</v>
      </c>
      <c r="M139" s="122"/>
      <c r="N139" s="122">
        <v>-418.462343297507</v>
      </c>
      <c r="O139" s="140">
        <v>-0.42788199310612901</v>
      </c>
      <c r="P139" s="122">
        <v>-341.64895213039603</v>
      </c>
      <c r="Q139" s="122">
        <v>0</v>
      </c>
      <c r="R139" s="122"/>
      <c r="S139" s="122">
        <v>3462.2617569794502</v>
      </c>
      <c r="T139" s="122">
        <v>3803.9107091098499</v>
      </c>
      <c r="U139" s="122">
        <v>101987.75912816</v>
      </c>
    </row>
    <row r="140" spans="1:21" ht="12.75" x14ac:dyDescent="0.2">
      <c r="A140" s="122" t="s">
        <v>489</v>
      </c>
      <c r="B140" s="122">
        <v>3303</v>
      </c>
      <c r="C140" s="122">
        <v>3289.9689498831699</v>
      </c>
      <c r="D140" s="122">
        <v>-12.8229497471917</v>
      </c>
      <c r="E140" s="122">
        <v>25.684293380674799</v>
      </c>
      <c r="F140" s="122"/>
      <c r="G140" s="122">
        <v>28985</v>
      </c>
      <c r="H140" s="122">
        <v>820</v>
      </c>
      <c r="I140" s="122">
        <v>116292.37806385801</v>
      </c>
      <c r="J140" s="122"/>
      <c r="K140" s="122">
        <v>79.9174641573873</v>
      </c>
      <c r="L140" s="122">
        <v>92.740413904579</v>
      </c>
      <c r="M140" s="122"/>
      <c r="N140" s="122">
        <v>0.94432714989216004</v>
      </c>
      <c r="O140" s="140">
        <v>-0.42788199310612901</v>
      </c>
      <c r="P140" s="122">
        <v>49.996377618351303</v>
      </c>
      <c r="Q140" s="122">
        <v>0</v>
      </c>
      <c r="R140" s="122"/>
      <c r="S140" s="122">
        <v>2935.2805758274699</v>
      </c>
      <c r="T140" s="122">
        <v>2885.2841982091199</v>
      </c>
      <c r="U140" s="122">
        <v>101987.75912816</v>
      </c>
    </row>
    <row r="141" spans="1:21" ht="12.75" x14ac:dyDescent="0.2">
      <c r="A141" s="122" t="s">
        <v>490</v>
      </c>
      <c r="B141" s="122">
        <v>4324</v>
      </c>
      <c r="C141" s="122">
        <v>4133.3432603490601</v>
      </c>
      <c r="D141" s="122">
        <v>-30.519100752605201</v>
      </c>
      <c r="E141" s="122">
        <v>221.61896657519799</v>
      </c>
      <c r="F141" s="122"/>
      <c r="G141" s="122">
        <v>15193</v>
      </c>
      <c r="H141" s="122">
        <v>540</v>
      </c>
      <c r="I141" s="122">
        <v>116292.37806385801</v>
      </c>
      <c r="J141" s="122"/>
      <c r="K141" s="122">
        <v>62.221313151973803</v>
      </c>
      <c r="L141" s="122">
        <v>92.740413904579</v>
      </c>
      <c r="M141" s="122"/>
      <c r="N141" s="122">
        <v>133.93810355919399</v>
      </c>
      <c r="O141" s="140">
        <v>-0.42788199310612901</v>
      </c>
      <c r="P141" s="122">
        <v>308.87194759809603</v>
      </c>
      <c r="Q141" s="122">
        <v>0</v>
      </c>
      <c r="R141" s="122"/>
      <c r="S141" s="122">
        <v>3933.7906555034801</v>
      </c>
      <c r="T141" s="122">
        <v>3624.91870790539</v>
      </c>
      <c r="U141" s="122">
        <v>101987.75912816</v>
      </c>
    </row>
    <row r="142" spans="1:21" ht="12.75" x14ac:dyDescent="0.2">
      <c r="A142" s="122" t="s">
        <v>491</v>
      </c>
      <c r="B142" s="122">
        <v>3666</v>
      </c>
      <c r="C142" s="122">
        <v>3663.0443154259501</v>
      </c>
      <c r="D142" s="122">
        <v>-11.2928535842351</v>
      </c>
      <c r="E142" s="122">
        <v>14.161165940601499</v>
      </c>
      <c r="F142" s="122"/>
      <c r="G142" s="122">
        <v>40732</v>
      </c>
      <c r="H142" s="122">
        <v>1283</v>
      </c>
      <c r="I142" s="122">
        <v>116292.37806385801</v>
      </c>
      <c r="J142" s="122"/>
      <c r="K142" s="122">
        <v>81.447560320343896</v>
      </c>
      <c r="L142" s="122">
        <v>92.740413904579</v>
      </c>
      <c r="M142" s="122"/>
      <c r="N142" s="122">
        <v>28.9905209034096</v>
      </c>
      <c r="O142" s="140">
        <v>-0.42788199310612901</v>
      </c>
      <c r="P142" s="122">
        <v>-1.0960710153126501</v>
      </c>
      <c r="Q142" s="122">
        <v>0</v>
      </c>
      <c r="R142" s="122"/>
      <c r="S142" s="122">
        <v>3211.3731168819099</v>
      </c>
      <c r="T142" s="122">
        <v>3212.4691878972199</v>
      </c>
      <c r="U142" s="122">
        <v>101987.75912816</v>
      </c>
    </row>
    <row r="143" spans="1:21" ht="12.75" x14ac:dyDescent="0.2">
      <c r="A143" s="122" t="s">
        <v>492</v>
      </c>
      <c r="B143" s="122">
        <v>4199</v>
      </c>
      <c r="C143" s="122">
        <v>3667.0366391817702</v>
      </c>
      <c r="D143" s="122">
        <v>224.81026562649299</v>
      </c>
      <c r="E143" s="122">
        <v>306.65325139062099</v>
      </c>
      <c r="F143" s="122"/>
      <c r="G143" s="122">
        <v>9831</v>
      </c>
      <c r="H143" s="122">
        <v>310</v>
      </c>
      <c r="I143" s="122">
        <v>116292.37806385801</v>
      </c>
      <c r="J143" s="122"/>
      <c r="K143" s="122">
        <v>317.55067953107198</v>
      </c>
      <c r="L143" s="122">
        <v>92.740413904579</v>
      </c>
      <c r="M143" s="122"/>
      <c r="N143" s="122">
        <v>112.819015789164</v>
      </c>
      <c r="O143" s="140">
        <v>-0.42788199310612901</v>
      </c>
      <c r="P143" s="122">
        <v>500.05960499897202</v>
      </c>
      <c r="Q143" s="122">
        <v>0</v>
      </c>
      <c r="R143" s="122"/>
      <c r="S143" s="122">
        <v>3716.0300382946398</v>
      </c>
      <c r="T143" s="122">
        <v>3215.9704332956599</v>
      </c>
      <c r="U143" s="122">
        <v>101987.75912816</v>
      </c>
    </row>
    <row r="144" spans="1:21" ht="12.75" x14ac:dyDescent="0.2">
      <c r="A144" s="122" t="s">
        <v>493</v>
      </c>
      <c r="B144" s="122">
        <v>4336</v>
      </c>
      <c r="C144" s="122">
        <v>3999.5605843831499</v>
      </c>
      <c r="D144" s="122">
        <v>174.34519898910699</v>
      </c>
      <c r="E144" s="122">
        <v>162.015274769668</v>
      </c>
      <c r="F144" s="122"/>
      <c r="G144" s="122">
        <v>14102</v>
      </c>
      <c r="H144" s="122">
        <v>485</v>
      </c>
      <c r="I144" s="122">
        <v>116292.37806385801</v>
      </c>
      <c r="J144" s="122"/>
      <c r="K144" s="122">
        <v>267.085612893686</v>
      </c>
      <c r="L144" s="122">
        <v>92.740413904579</v>
      </c>
      <c r="M144" s="122"/>
      <c r="N144" s="122">
        <v>155.748679074233</v>
      </c>
      <c r="O144" s="140">
        <v>-0.42788199310612901</v>
      </c>
      <c r="P144" s="122">
        <v>167.85398847199701</v>
      </c>
      <c r="Q144" s="122">
        <v>0</v>
      </c>
      <c r="R144" s="122"/>
      <c r="S144" s="122">
        <v>3675.4460447163401</v>
      </c>
      <c r="T144" s="122">
        <v>3507.5920562443398</v>
      </c>
      <c r="U144" s="122">
        <v>101987.75912816</v>
      </c>
    </row>
    <row r="145" spans="1:21" ht="14.25" customHeight="1" x14ac:dyDescent="0.2">
      <c r="A145" s="19" t="s">
        <v>494</v>
      </c>
      <c r="B145" s="19"/>
      <c r="C145" s="19"/>
      <c r="D145" s="122"/>
      <c r="E145" s="122"/>
      <c r="F145" s="19"/>
      <c r="G145" s="122"/>
      <c r="H145" s="122"/>
      <c r="I145" s="122"/>
      <c r="J145" s="122"/>
      <c r="K145" s="122"/>
      <c r="L145" s="122"/>
      <c r="M145" s="122"/>
      <c r="N145" s="122"/>
      <c r="O145" s="140"/>
      <c r="P145" s="122"/>
      <c r="Q145" s="122"/>
      <c r="R145" s="122"/>
      <c r="S145" s="122"/>
      <c r="T145" s="122"/>
      <c r="U145" s="122"/>
    </row>
    <row r="146" spans="1:21" ht="12.75" x14ac:dyDescent="0.2">
      <c r="A146" s="122" t="s">
        <v>495</v>
      </c>
      <c r="B146" s="122">
        <v>4077</v>
      </c>
      <c r="C146" s="122">
        <v>3907.1899589314598</v>
      </c>
      <c r="D146" s="122">
        <v>11.842418270977999</v>
      </c>
      <c r="E146" s="122">
        <v>157.61086510664899</v>
      </c>
      <c r="F146" s="122"/>
      <c r="G146" s="122">
        <v>42949</v>
      </c>
      <c r="H146" s="122">
        <v>1443</v>
      </c>
      <c r="I146" s="122">
        <v>116292.37806385801</v>
      </c>
      <c r="J146" s="122"/>
      <c r="K146" s="122">
        <v>104.582832175557</v>
      </c>
      <c r="L146" s="122">
        <v>92.740413904579</v>
      </c>
      <c r="M146" s="122"/>
      <c r="N146" s="122">
        <v>174.214164799288</v>
      </c>
      <c r="O146" s="140">
        <v>-0.42788199310612901</v>
      </c>
      <c r="P146" s="122">
        <v>140.57968342090399</v>
      </c>
      <c r="Q146" s="122">
        <v>0</v>
      </c>
      <c r="R146" s="122"/>
      <c r="S146" s="122">
        <v>3567.1632225471999</v>
      </c>
      <c r="T146" s="122">
        <v>3426.5835391262899</v>
      </c>
      <c r="U146" s="122">
        <v>101987.75912816</v>
      </c>
    </row>
    <row r="147" spans="1:21" ht="12.75" x14ac:dyDescent="0.2">
      <c r="A147" s="122" t="s">
        <v>496</v>
      </c>
      <c r="B147" s="122">
        <v>3464</v>
      </c>
      <c r="C147" s="122">
        <v>3490.4985989544002</v>
      </c>
      <c r="D147" s="122">
        <v>-4.7780372756418501</v>
      </c>
      <c r="E147" s="122">
        <v>-21.9730038616466</v>
      </c>
      <c r="F147" s="122"/>
      <c r="G147" s="122">
        <v>96952</v>
      </c>
      <c r="H147" s="122">
        <v>2910</v>
      </c>
      <c r="I147" s="122">
        <v>116292.37806385801</v>
      </c>
      <c r="J147" s="122"/>
      <c r="K147" s="122">
        <v>87.962376628937207</v>
      </c>
      <c r="L147" s="122">
        <v>92.740413904579</v>
      </c>
      <c r="M147" s="122"/>
      <c r="N147" s="122">
        <v>-42.800405450511299</v>
      </c>
      <c r="O147" s="140">
        <v>-0.42788199310612901</v>
      </c>
      <c r="P147" s="122">
        <v>-1.5734842658880599</v>
      </c>
      <c r="Q147" s="122">
        <v>0</v>
      </c>
      <c r="R147" s="122"/>
      <c r="S147" s="122">
        <v>3059.5740842519999</v>
      </c>
      <c r="T147" s="122">
        <v>3061.1475685178898</v>
      </c>
      <c r="U147" s="122">
        <v>101987.75912816</v>
      </c>
    </row>
    <row r="148" spans="1:21" ht="12.75" x14ac:dyDescent="0.2">
      <c r="A148" s="122" t="s">
        <v>497</v>
      </c>
      <c r="B148" s="122">
        <v>4415</v>
      </c>
      <c r="C148" s="122">
        <v>3926.5545189908298</v>
      </c>
      <c r="D148" s="122">
        <v>230.583707920856</v>
      </c>
      <c r="E148" s="122">
        <v>257.85969626109602</v>
      </c>
      <c r="F148" s="122"/>
      <c r="G148" s="122">
        <v>10514</v>
      </c>
      <c r="H148" s="122">
        <v>355</v>
      </c>
      <c r="I148" s="122">
        <v>116292.37806385801</v>
      </c>
      <c r="J148" s="122"/>
      <c r="K148" s="122">
        <v>323.32412182543499</v>
      </c>
      <c r="L148" s="122">
        <v>92.740413904579</v>
      </c>
      <c r="M148" s="122"/>
      <c r="N148" s="122">
        <v>310.56821840545399</v>
      </c>
      <c r="O148" s="140">
        <v>-0.42788199310612901</v>
      </c>
      <c r="P148" s="122">
        <v>204.72329212363101</v>
      </c>
      <c r="Q148" s="122">
        <v>0</v>
      </c>
      <c r="R148" s="122"/>
      <c r="S148" s="122">
        <v>3648.2894411151601</v>
      </c>
      <c r="T148" s="122">
        <v>3443.5661489915201</v>
      </c>
      <c r="U148" s="122">
        <v>101987.75912816</v>
      </c>
    </row>
    <row r="149" spans="1:21" ht="12.75" x14ac:dyDescent="0.2">
      <c r="A149" s="122" t="s">
        <v>498</v>
      </c>
      <c r="B149" s="122">
        <v>4203</v>
      </c>
      <c r="C149" s="122">
        <v>4336.1317050748603</v>
      </c>
      <c r="D149" s="122">
        <v>27.731657290206002</v>
      </c>
      <c r="E149" s="122">
        <v>-160.56212960736599</v>
      </c>
      <c r="F149" s="122"/>
      <c r="G149" s="122">
        <v>79144</v>
      </c>
      <c r="H149" s="122">
        <v>2951</v>
      </c>
      <c r="I149" s="122">
        <v>116292.37806385801</v>
      </c>
      <c r="J149" s="122"/>
      <c r="K149" s="122">
        <v>120.472071194785</v>
      </c>
      <c r="L149" s="122">
        <v>92.740413904579</v>
      </c>
      <c r="M149" s="122"/>
      <c r="N149" s="122">
        <v>-151.09001044270701</v>
      </c>
      <c r="O149" s="140">
        <v>-0.42788199310612901</v>
      </c>
      <c r="P149" s="122">
        <v>-170.46213076513101</v>
      </c>
      <c r="Q149" s="122">
        <v>0</v>
      </c>
      <c r="R149" s="122"/>
      <c r="S149" s="122">
        <v>3632.3008984878902</v>
      </c>
      <c r="T149" s="122">
        <v>3802.7630292530198</v>
      </c>
      <c r="U149" s="122">
        <v>101987.75912816</v>
      </c>
    </row>
    <row r="150" spans="1:21" ht="12.75" x14ac:dyDescent="0.2">
      <c r="A150" s="122" t="s">
        <v>499</v>
      </c>
      <c r="B150" s="122">
        <v>3874</v>
      </c>
      <c r="C150" s="122">
        <v>3792.2994954488099</v>
      </c>
      <c r="D150" s="122">
        <v>55.993790421828898</v>
      </c>
      <c r="E150" s="122">
        <v>26.1173304944389</v>
      </c>
      <c r="F150" s="122"/>
      <c r="G150" s="122">
        <v>24195</v>
      </c>
      <c r="H150" s="122">
        <v>789</v>
      </c>
      <c r="I150" s="122">
        <v>116292.37806385801</v>
      </c>
      <c r="J150" s="122"/>
      <c r="K150" s="122">
        <v>148.73420432640799</v>
      </c>
      <c r="L150" s="122">
        <v>92.740413904579</v>
      </c>
      <c r="M150" s="122"/>
      <c r="N150" s="122">
        <v>22.206565295776301</v>
      </c>
      <c r="O150" s="140">
        <v>-0.42788199310612901</v>
      </c>
      <c r="P150" s="122">
        <v>29.6002136999955</v>
      </c>
      <c r="Q150" s="122">
        <v>0</v>
      </c>
      <c r="R150" s="122"/>
      <c r="S150" s="122">
        <v>3355.42546487249</v>
      </c>
      <c r="T150" s="122">
        <v>3325.82525117249</v>
      </c>
      <c r="U150" s="122">
        <v>101987.75912816</v>
      </c>
    </row>
    <row r="151" spans="1:21" ht="12.75" x14ac:dyDescent="0.2">
      <c r="A151" s="122" t="s">
        <v>500</v>
      </c>
      <c r="B151" s="122">
        <v>3630</v>
      </c>
      <c r="C151" s="122">
        <v>3496.5838726393499</v>
      </c>
      <c r="D151" s="122">
        <v>34.666069495202002</v>
      </c>
      <c r="E151" s="122">
        <v>98.665424949500306</v>
      </c>
      <c r="F151" s="122"/>
      <c r="G151" s="122">
        <v>61030</v>
      </c>
      <c r="H151" s="122">
        <v>1835</v>
      </c>
      <c r="I151" s="122">
        <v>116292.37806385801</v>
      </c>
      <c r="J151" s="122"/>
      <c r="K151" s="122">
        <v>127.406483399781</v>
      </c>
      <c r="L151" s="122">
        <v>92.740413904579</v>
      </c>
      <c r="M151" s="122"/>
      <c r="N151" s="122">
        <v>122.96066317125999</v>
      </c>
      <c r="O151" s="140">
        <v>-0.42788199310612901</v>
      </c>
      <c r="P151" s="122">
        <v>73.942304734634902</v>
      </c>
      <c r="Q151" s="122">
        <v>0</v>
      </c>
      <c r="R151" s="122"/>
      <c r="S151" s="122">
        <v>3140.42662392477</v>
      </c>
      <c r="T151" s="122">
        <v>3066.48431919014</v>
      </c>
      <c r="U151" s="122">
        <v>101987.75912816</v>
      </c>
    </row>
    <row r="152" spans="1:21" ht="14.25" customHeight="1" x14ac:dyDescent="0.2">
      <c r="A152" s="19" t="s">
        <v>501</v>
      </c>
      <c r="B152" s="19"/>
      <c r="C152" s="19"/>
      <c r="D152" s="122"/>
      <c r="E152" s="122"/>
      <c r="F152" s="19"/>
      <c r="G152" s="122"/>
      <c r="H152" s="122"/>
      <c r="I152" s="122"/>
      <c r="J152" s="122"/>
      <c r="K152" s="122"/>
      <c r="L152" s="122"/>
      <c r="M152" s="122"/>
      <c r="N152" s="122"/>
      <c r="O152" s="140"/>
      <c r="P152" s="122"/>
      <c r="Q152" s="122"/>
      <c r="R152" s="122"/>
      <c r="S152" s="122"/>
      <c r="T152" s="122"/>
      <c r="U152" s="122"/>
    </row>
    <row r="153" spans="1:21" ht="12.75" x14ac:dyDescent="0.2">
      <c r="A153" s="122" t="s">
        <v>502</v>
      </c>
      <c r="B153" s="122">
        <v>4438</v>
      </c>
      <c r="C153" s="122">
        <v>4238.7769982391601</v>
      </c>
      <c r="D153" s="122">
        <v>37.755315087170999</v>
      </c>
      <c r="E153" s="122">
        <v>161.708397095583</v>
      </c>
      <c r="F153" s="122"/>
      <c r="G153" s="122">
        <v>28862</v>
      </c>
      <c r="H153" s="122">
        <v>1052</v>
      </c>
      <c r="I153" s="122">
        <v>116292.37806385801</v>
      </c>
      <c r="J153" s="122"/>
      <c r="K153" s="122">
        <v>130.49572899175001</v>
      </c>
      <c r="L153" s="122">
        <v>92.740413904579</v>
      </c>
      <c r="M153" s="122"/>
      <c r="N153" s="122">
        <v>99.532641408275595</v>
      </c>
      <c r="O153" s="140">
        <v>-0.42788199310612901</v>
      </c>
      <c r="P153" s="122">
        <v>223.45627078978401</v>
      </c>
      <c r="Q153" s="122">
        <v>0</v>
      </c>
      <c r="R153" s="122"/>
      <c r="S153" s="122">
        <v>3940.8397716845402</v>
      </c>
      <c r="T153" s="122">
        <v>3717.3835008947599</v>
      </c>
      <c r="U153" s="122">
        <v>101987.75912816</v>
      </c>
    </row>
    <row r="154" spans="1:21" ht="12.75" x14ac:dyDescent="0.2">
      <c r="A154" s="122" t="s">
        <v>503</v>
      </c>
      <c r="B154" s="122">
        <v>3628</v>
      </c>
      <c r="C154" s="122">
        <v>3679.4694640173302</v>
      </c>
      <c r="D154" s="122">
        <v>-12.9963115455226</v>
      </c>
      <c r="E154" s="122">
        <v>-38.305454535171002</v>
      </c>
      <c r="F154" s="122"/>
      <c r="G154" s="122">
        <v>39602</v>
      </c>
      <c r="H154" s="122">
        <v>1253</v>
      </c>
      <c r="I154" s="122">
        <v>116292.37806385801</v>
      </c>
      <c r="J154" s="122"/>
      <c r="K154" s="122">
        <v>79.744102359056399</v>
      </c>
      <c r="L154" s="122">
        <v>92.740413904579</v>
      </c>
      <c r="M154" s="122"/>
      <c r="N154" s="122">
        <v>-23.1728194744842</v>
      </c>
      <c r="O154" s="140">
        <v>-0.42788199310612901</v>
      </c>
      <c r="P154" s="122">
        <v>-53.865971588963902</v>
      </c>
      <c r="Q154" s="122">
        <v>0</v>
      </c>
      <c r="R154" s="122"/>
      <c r="S154" s="122">
        <v>3173.0079789081001</v>
      </c>
      <c r="T154" s="122">
        <v>3226.8739504970699</v>
      </c>
      <c r="U154" s="122">
        <v>101987.75912816</v>
      </c>
    </row>
    <row r="155" spans="1:21" ht="12.75" x14ac:dyDescent="0.2">
      <c r="A155" s="122" t="s">
        <v>504</v>
      </c>
      <c r="B155" s="122">
        <v>3693</v>
      </c>
      <c r="C155" s="122">
        <v>3346.4563394648499</v>
      </c>
      <c r="D155" s="122">
        <v>162.59217424703201</v>
      </c>
      <c r="E155" s="122">
        <v>183.81670208385199</v>
      </c>
      <c r="F155" s="122"/>
      <c r="G155" s="122">
        <v>9626</v>
      </c>
      <c r="H155" s="122">
        <v>277</v>
      </c>
      <c r="I155" s="122">
        <v>116292.37806385801</v>
      </c>
      <c r="J155" s="122"/>
      <c r="K155" s="122">
        <v>255.33258815161099</v>
      </c>
      <c r="L155" s="122">
        <v>92.740413904579</v>
      </c>
      <c r="M155" s="122"/>
      <c r="N155" s="122">
        <v>203.90667306805199</v>
      </c>
      <c r="O155" s="140">
        <v>-0.42788199310612901</v>
      </c>
      <c r="P155" s="122">
        <v>163.29884910654599</v>
      </c>
      <c r="Q155" s="122">
        <v>0</v>
      </c>
      <c r="R155" s="122"/>
      <c r="S155" s="122">
        <v>3098.1221691252899</v>
      </c>
      <c r="T155" s="122">
        <v>2934.8233200187401</v>
      </c>
      <c r="U155" s="122">
        <v>101987.75912816</v>
      </c>
    </row>
    <row r="156" spans="1:21" ht="12.75" x14ac:dyDescent="0.2">
      <c r="A156" s="122" t="s">
        <v>505</v>
      </c>
      <c r="B156" s="122">
        <v>4171</v>
      </c>
      <c r="C156" s="122">
        <v>3978.17999741121</v>
      </c>
      <c r="D156" s="122">
        <v>177.48859372900901</v>
      </c>
      <c r="E156" s="122">
        <v>15.1996688767802</v>
      </c>
      <c r="F156" s="122"/>
      <c r="G156" s="122">
        <v>8799</v>
      </c>
      <c r="H156" s="122">
        <v>301</v>
      </c>
      <c r="I156" s="122">
        <v>116292.37806385801</v>
      </c>
      <c r="J156" s="122"/>
      <c r="K156" s="122">
        <v>270.22900763358803</v>
      </c>
      <c r="L156" s="122">
        <v>92.740413904579</v>
      </c>
      <c r="M156" s="122"/>
      <c r="N156" s="122">
        <v>-48.145268194313303</v>
      </c>
      <c r="O156" s="140">
        <v>-0.42788199310612901</v>
      </c>
      <c r="P156" s="122">
        <v>78.116723954767593</v>
      </c>
      <c r="Q156" s="122">
        <v>0</v>
      </c>
      <c r="R156" s="122"/>
      <c r="S156" s="122">
        <v>3566.9581261113999</v>
      </c>
      <c r="T156" s="122">
        <v>3488.84140215664</v>
      </c>
      <c r="U156" s="122">
        <v>101987.75912816</v>
      </c>
    </row>
    <row r="157" spans="1:21" ht="12.75" x14ac:dyDescent="0.2">
      <c r="A157" s="122" t="s">
        <v>506</v>
      </c>
      <c r="B157" s="122">
        <v>3697</v>
      </c>
      <c r="C157" s="122">
        <v>3716.4080335834001</v>
      </c>
      <c r="D157" s="122">
        <v>-19.184771592607301</v>
      </c>
      <c r="E157" s="122">
        <v>0.152639082709429</v>
      </c>
      <c r="F157" s="122"/>
      <c r="G157" s="122">
        <v>108488</v>
      </c>
      <c r="H157" s="122">
        <v>3467</v>
      </c>
      <c r="I157" s="122">
        <v>116292.37806385801</v>
      </c>
      <c r="J157" s="122"/>
      <c r="K157" s="122">
        <v>73.555642311971695</v>
      </c>
      <c r="L157" s="122">
        <v>92.740413904579</v>
      </c>
      <c r="M157" s="122"/>
      <c r="N157" s="122">
        <v>15.226536587774699</v>
      </c>
      <c r="O157" s="140">
        <v>-0.42788199310612901</v>
      </c>
      <c r="P157" s="122">
        <v>-15.349140415461999</v>
      </c>
      <c r="Q157" s="122">
        <v>0</v>
      </c>
      <c r="R157" s="122"/>
      <c r="S157" s="122">
        <v>3243.9197270844602</v>
      </c>
      <c r="T157" s="122">
        <v>3259.2688674999199</v>
      </c>
      <c r="U157" s="122">
        <v>101987.75912816</v>
      </c>
    </row>
    <row r="158" spans="1:21" ht="12.75" x14ac:dyDescent="0.2">
      <c r="A158" s="122" t="s">
        <v>507</v>
      </c>
      <c r="B158" s="122">
        <v>3910</v>
      </c>
      <c r="C158" s="122">
        <v>3634.8940840964201</v>
      </c>
      <c r="D158" s="122">
        <v>149.38603989114901</v>
      </c>
      <c r="E158" s="122">
        <v>126.07206411686499</v>
      </c>
      <c r="F158" s="122"/>
      <c r="G158" s="122">
        <v>4799</v>
      </c>
      <c r="H158" s="122">
        <v>150</v>
      </c>
      <c r="I158" s="122">
        <v>116292.37806385801</v>
      </c>
      <c r="J158" s="122"/>
      <c r="K158" s="122">
        <v>242.126453795728</v>
      </c>
      <c r="L158" s="122">
        <v>92.740413904579</v>
      </c>
      <c r="M158" s="122"/>
      <c r="N158" s="122">
        <v>193.18756718749501</v>
      </c>
      <c r="O158" s="140">
        <v>-0.42788199310612901</v>
      </c>
      <c r="P158" s="122">
        <v>58.528679053128101</v>
      </c>
      <c r="Q158" s="122">
        <v>0</v>
      </c>
      <c r="R158" s="122"/>
      <c r="S158" s="122">
        <v>3246.3102729735401</v>
      </c>
      <c r="T158" s="122">
        <v>3187.7815939204102</v>
      </c>
      <c r="U158" s="122">
        <v>101987.75912816</v>
      </c>
    </row>
    <row r="159" spans="1:21" ht="12.75" x14ac:dyDescent="0.2">
      <c r="A159" s="122" t="s">
        <v>508</v>
      </c>
      <c r="B159" s="122">
        <v>4296</v>
      </c>
      <c r="C159" s="122">
        <v>4119.1217990418399</v>
      </c>
      <c r="D159" s="122">
        <v>148.287973883316</v>
      </c>
      <c r="E159" s="122">
        <v>28.355004038322299</v>
      </c>
      <c r="F159" s="122"/>
      <c r="G159" s="122">
        <v>5590</v>
      </c>
      <c r="H159" s="122">
        <v>198</v>
      </c>
      <c r="I159" s="122">
        <v>116292.37806385801</v>
      </c>
      <c r="J159" s="122"/>
      <c r="K159" s="122">
        <v>241.02838778789501</v>
      </c>
      <c r="L159" s="122">
        <v>92.740413904579</v>
      </c>
      <c r="M159" s="122"/>
      <c r="N159" s="122">
        <v>-22.7353612007519</v>
      </c>
      <c r="O159" s="140">
        <v>-0.42788199310612901</v>
      </c>
      <c r="P159" s="122">
        <v>79.017487284290397</v>
      </c>
      <c r="Q159" s="122">
        <v>0</v>
      </c>
      <c r="R159" s="122"/>
      <c r="S159" s="122">
        <v>3691.4640538989102</v>
      </c>
      <c r="T159" s="122">
        <v>3612.4465666146202</v>
      </c>
      <c r="U159" s="122">
        <v>101987.75912816</v>
      </c>
    </row>
    <row r="160" spans="1:21" ht="12.75" x14ac:dyDescent="0.2">
      <c r="A160" s="122" t="s">
        <v>509</v>
      </c>
      <c r="B160" s="122">
        <v>3962</v>
      </c>
      <c r="C160" s="122">
        <v>3888.2167560337598</v>
      </c>
      <c r="D160" s="122">
        <v>23.959672030682999</v>
      </c>
      <c r="E160" s="122">
        <v>49.687675933720897</v>
      </c>
      <c r="F160" s="122"/>
      <c r="G160" s="122">
        <v>32511</v>
      </c>
      <c r="H160" s="122">
        <v>1087</v>
      </c>
      <c r="I160" s="122">
        <v>116292.37806385801</v>
      </c>
      <c r="J160" s="122"/>
      <c r="K160" s="122">
        <v>116.700085935262</v>
      </c>
      <c r="L160" s="122">
        <v>92.740413904579</v>
      </c>
      <c r="M160" s="122"/>
      <c r="N160" s="122">
        <v>46.1574624615128</v>
      </c>
      <c r="O160" s="140">
        <v>-0.42788199310612901</v>
      </c>
      <c r="P160" s="122">
        <v>52.790007412822902</v>
      </c>
      <c r="Q160" s="122">
        <v>0</v>
      </c>
      <c r="R160" s="122"/>
      <c r="S160" s="122">
        <v>3462.73415469559</v>
      </c>
      <c r="T160" s="122">
        <v>3409.9441472827698</v>
      </c>
      <c r="U160" s="122">
        <v>101987.75912816</v>
      </c>
    </row>
    <row r="161" spans="1:21" ht="12.75" x14ac:dyDescent="0.2">
      <c r="A161" s="122" t="s">
        <v>510</v>
      </c>
      <c r="B161" s="122">
        <v>4500</v>
      </c>
      <c r="C161" s="122">
        <v>3813.7454238032001</v>
      </c>
      <c r="D161" s="122">
        <v>191.34268279247701</v>
      </c>
      <c r="E161" s="122">
        <v>494.55285180767601</v>
      </c>
      <c r="F161" s="122"/>
      <c r="G161" s="122">
        <v>6495</v>
      </c>
      <c r="H161" s="122">
        <v>213</v>
      </c>
      <c r="I161" s="122">
        <v>116292.37806385801</v>
      </c>
      <c r="J161" s="122"/>
      <c r="K161" s="122">
        <v>284.08309669705602</v>
      </c>
      <c r="L161" s="122">
        <v>92.740413904579</v>
      </c>
      <c r="M161" s="122"/>
      <c r="N161" s="122">
        <v>512.25144661041202</v>
      </c>
      <c r="O161" s="140">
        <v>-0.42788199310612901</v>
      </c>
      <c r="P161" s="122">
        <v>476.42637501183401</v>
      </c>
      <c r="Q161" s="122">
        <v>0</v>
      </c>
      <c r="R161" s="122"/>
      <c r="S161" s="122">
        <v>3821.05958429561</v>
      </c>
      <c r="T161" s="122">
        <v>3344.6332092837802</v>
      </c>
      <c r="U161" s="122">
        <v>101987.75912816</v>
      </c>
    </row>
    <row r="162" spans="1:21" ht="12.75" x14ac:dyDescent="0.2">
      <c r="A162" s="122" t="s">
        <v>511</v>
      </c>
      <c r="B162" s="122">
        <v>4208</v>
      </c>
      <c r="C162" s="122">
        <v>3914.8745273091799</v>
      </c>
      <c r="D162" s="122">
        <v>179.24182956477401</v>
      </c>
      <c r="E162" s="122">
        <v>113.49124620898201</v>
      </c>
      <c r="F162" s="122"/>
      <c r="G162" s="122">
        <v>5644</v>
      </c>
      <c r="H162" s="122">
        <v>190</v>
      </c>
      <c r="I162" s="122">
        <v>116292.37806385801</v>
      </c>
      <c r="J162" s="122"/>
      <c r="K162" s="122">
        <v>271.98224346935302</v>
      </c>
      <c r="L162" s="122">
        <v>92.740413904579</v>
      </c>
      <c r="M162" s="122"/>
      <c r="N162" s="122">
        <v>155.188389741957</v>
      </c>
      <c r="O162" s="140">
        <v>-0.42788199310612901</v>
      </c>
      <c r="P162" s="122">
        <v>71.366220682901698</v>
      </c>
      <c r="Q162" s="122">
        <v>0</v>
      </c>
      <c r="R162" s="122"/>
      <c r="S162" s="122">
        <v>3504.6890828994901</v>
      </c>
      <c r="T162" s="122">
        <v>3433.3228622165898</v>
      </c>
      <c r="U162" s="122">
        <v>101987.75912816</v>
      </c>
    </row>
    <row r="163" spans="1:21" ht="12.75" x14ac:dyDescent="0.2">
      <c r="A163" s="122" t="s">
        <v>512</v>
      </c>
      <c r="B163" s="122">
        <v>4373</v>
      </c>
      <c r="C163" s="122">
        <v>4069.8996339043802</v>
      </c>
      <c r="D163" s="122">
        <v>169.415162477802</v>
      </c>
      <c r="E163" s="122">
        <v>133.416601693838</v>
      </c>
      <c r="F163" s="122"/>
      <c r="G163" s="122">
        <v>5229</v>
      </c>
      <c r="H163" s="122">
        <v>183</v>
      </c>
      <c r="I163" s="122">
        <v>116292.37806385801</v>
      </c>
      <c r="J163" s="122"/>
      <c r="K163" s="122">
        <v>262.15557638238101</v>
      </c>
      <c r="L163" s="122">
        <v>92.740413904579</v>
      </c>
      <c r="M163" s="122"/>
      <c r="N163" s="122">
        <v>5.3985424088827996</v>
      </c>
      <c r="O163" s="140">
        <v>-0.42788199310612901</v>
      </c>
      <c r="P163" s="122">
        <v>261.00677898568802</v>
      </c>
      <c r="Q163" s="122">
        <v>0</v>
      </c>
      <c r="R163" s="122"/>
      <c r="S163" s="122">
        <v>3830.2857846183801</v>
      </c>
      <c r="T163" s="122">
        <v>3569.2790056326899</v>
      </c>
      <c r="U163" s="122">
        <v>101987.75912816</v>
      </c>
    </row>
    <row r="164" spans="1:21" ht="12.75" x14ac:dyDescent="0.2">
      <c r="A164" s="122" t="s">
        <v>513</v>
      </c>
      <c r="B164" s="122">
        <v>3111</v>
      </c>
      <c r="C164" s="122">
        <v>3249.9666756750498</v>
      </c>
      <c r="D164" s="122">
        <v>-76.250756285278001</v>
      </c>
      <c r="E164" s="122">
        <v>-62.268824430776398</v>
      </c>
      <c r="F164" s="122"/>
      <c r="G164" s="122">
        <v>548190</v>
      </c>
      <c r="H164" s="122">
        <v>15320</v>
      </c>
      <c r="I164" s="122">
        <v>116292.37806385801</v>
      </c>
      <c r="J164" s="122"/>
      <c r="K164" s="122">
        <v>16.489657619300999</v>
      </c>
      <c r="L164" s="122">
        <v>92.740413904579</v>
      </c>
      <c r="M164" s="122"/>
      <c r="N164" s="122">
        <v>-33.660268739652601</v>
      </c>
      <c r="O164" s="140">
        <v>-0.42788199310612901</v>
      </c>
      <c r="P164" s="122">
        <v>-91.3052621150064</v>
      </c>
      <c r="Q164" s="122">
        <v>0</v>
      </c>
      <c r="R164" s="122"/>
      <c r="S164" s="122">
        <v>2758.8971674138302</v>
      </c>
      <c r="T164" s="122">
        <v>2850.2024295288402</v>
      </c>
      <c r="U164" s="122">
        <v>101987.75912816</v>
      </c>
    </row>
    <row r="165" spans="1:21" ht="12.75" x14ac:dyDescent="0.2">
      <c r="A165" s="122" t="s">
        <v>514</v>
      </c>
      <c r="B165" s="122">
        <v>4500</v>
      </c>
      <c r="C165" s="122">
        <v>4153.29921656636</v>
      </c>
      <c r="D165" s="122">
        <v>173.86052648674499</v>
      </c>
      <c r="E165" s="122">
        <v>172.92758065339399</v>
      </c>
      <c r="F165" s="122"/>
      <c r="G165" s="122">
        <v>13160</v>
      </c>
      <c r="H165" s="122">
        <v>470</v>
      </c>
      <c r="I165" s="122">
        <v>116292.37806385801</v>
      </c>
      <c r="J165" s="122"/>
      <c r="K165" s="122">
        <v>266.600940391324</v>
      </c>
      <c r="L165" s="122">
        <v>92.740413904579</v>
      </c>
      <c r="M165" s="122"/>
      <c r="N165" s="122">
        <v>203.057066046313</v>
      </c>
      <c r="O165" s="140">
        <v>-0.42788199310612901</v>
      </c>
      <c r="P165" s="122">
        <v>142.370213267369</v>
      </c>
      <c r="Q165" s="122">
        <v>0</v>
      </c>
      <c r="R165" s="122"/>
      <c r="S165" s="122">
        <v>3784.7901821302398</v>
      </c>
      <c r="T165" s="122">
        <v>3642.4199688628701</v>
      </c>
      <c r="U165" s="122">
        <v>101987.75912816</v>
      </c>
    </row>
    <row r="166" spans="1:21" ht="12.75" x14ac:dyDescent="0.2">
      <c r="A166" s="122" t="s">
        <v>515</v>
      </c>
      <c r="B166" s="122">
        <v>4467</v>
      </c>
      <c r="C166" s="122">
        <v>4055.1198255233398</v>
      </c>
      <c r="D166" s="122">
        <v>158.543283142918</v>
      </c>
      <c r="E166" s="122">
        <v>253.19827278321699</v>
      </c>
      <c r="F166" s="122"/>
      <c r="G166" s="122">
        <v>9349</v>
      </c>
      <c r="H166" s="122">
        <v>326</v>
      </c>
      <c r="I166" s="122">
        <v>116292.37806385801</v>
      </c>
      <c r="J166" s="122"/>
      <c r="K166" s="122">
        <v>251.28369704749699</v>
      </c>
      <c r="L166" s="122">
        <v>92.740413904579</v>
      </c>
      <c r="M166" s="122"/>
      <c r="N166" s="122">
        <v>322.24777518797498</v>
      </c>
      <c r="O166" s="140">
        <v>-0.42788199310612901</v>
      </c>
      <c r="P166" s="122">
        <v>183.72088838535399</v>
      </c>
      <c r="Q166" s="122">
        <v>0</v>
      </c>
      <c r="R166" s="122"/>
      <c r="S166" s="122">
        <v>3740.03808549523</v>
      </c>
      <c r="T166" s="122">
        <v>3556.31719710988</v>
      </c>
      <c r="U166" s="122">
        <v>101987.75912816</v>
      </c>
    </row>
    <row r="167" spans="1:21" ht="12.75" x14ac:dyDescent="0.2">
      <c r="A167" s="122" t="s">
        <v>516</v>
      </c>
      <c r="B167" s="122">
        <v>4096</v>
      </c>
      <c r="C167" s="122">
        <v>3793.1277716476002</v>
      </c>
      <c r="D167" s="122">
        <v>150.469880711066</v>
      </c>
      <c r="E167" s="122">
        <v>152.205656165297</v>
      </c>
      <c r="F167" s="122"/>
      <c r="G167" s="122">
        <v>8983</v>
      </c>
      <c r="H167" s="122">
        <v>293</v>
      </c>
      <c r="I167" s="122">
        <v>116292.37806385801</v>
      </c>
      <c r="J167" s="122"/>
      <c r="K167" s="122">
        <v>243.21029461564501</v>
      </c>
      <c r="L167" s="122">
        <v>92.740413904579</v>
      </c>
      <c r="M167" s="122"/>
      <c r="N167" s="122">
        <v>36.258852588003698</v>
      </c>
      <c r="O167" s="140">
        <v>-0.42788199310612901</v>
      </c>
      <c r="P167" s="122">
        <v>267.72457774948498</v>
      </c>
      <c r="Q167" s="122">
        <v>0</v>
      </c>
      <c r="R167" s="122"/>
      <c r="S167" s="122">
        <v>3594.2762224729599</v>
      </c>
      <c r="T167" s="122">
        <v>3326.55164472347</v>
      </c>
      <c r="U167" s="122">
        <v>101987.75912816</v>
      </c>
    </row>
    <row r="168" spans="1:21" ht="12.75" x14ac:dyDescent="0.2">
      <c r="A168" s="122" t="s">
        <v>517</v>
      </c>
      <c r="B168" s="122">
        <v>4064</v>
      </c>
      <c r="C168" s="122">
        <v>4166.1044009125399</v>
      </c>
      <c r="D168" s="122">
        <v>40.802680164288901</v>
      </c>
      <c r="E168" s="122">
        <v>-143.38470810621899</v>
      </c>
      <c r="F168" s="122"/>
      <c r="G168" s="122">
        <v>36651</v>
      </c>
      <c r="H168" s="122">
        <v>1313</v>
      </c>
      <c r="I168" s="122">
        <v>116292.37806385801</v>
      </c>
      <c r="J168" s="122"/>
      <c r="K168" s="122">
        <v>133.54309406886799</v>
      </c>
      <c r="L168" s="122">
        <v>92.740413904579</v>
      </c>
      <c r="M168" s="122"/>
      <c r="N168" s="122">
        <v>-161.225027510042</v>
      </c>
      <c r="O168" s="140">
        <v>-0.42788199310612901</v>
      </c>
      <c r="P168" s="122">
        <v>-125.972270695502</v>
      </c>
      <c r="Q168" s="122">
        <v>0</v>
      </c>
      <c r="R168" s="122"/>
      <c r="S168" s="122">
        <v>3527.6777725577399</v>
      </c>
      <c r="T168" s="122">
        <v>3653.6500432532398</v>
      </c>
      <c r="U168" s="122">
        <v>101987.75912816</v>
      </c>
    </row>
    <row r="169" spans="1:21" ht="12.75" x14ac:dyDescent="0.2">
      <c r="A169" s="122" t="s">
        <v>518</v>
      </c>
      <c r="B169" s="122">
        <v>3832</v>
      </c>
      <c r="C169" s="122">
        <v>3404.1825630756798</v>
      </c>
      <c r="D169" s="122">
        <v>149.24071817089299</v>
      </c>
      <c r="E169" s="122">
        <v>279.01719132749798</v>
      </c>
      <c r="F169" s="122"/>
      <c r="G169" s="122">
        <v>6764</v>
      </c>
      <c r="H169" s="122">
        <v>198</v>
      </c>
      <c r="I169" s="122">
        <v>116292.37806385801</v>
      </c>
      <c r="J169" s="122"/>
      <c r="K169" s="122">
        <v>241.981132075472</v>
      </c>
      <c r="L169" s="122">
        <v>92.740413904579</v>
      </c>
      <c r="M169" s="122"/>
      <c r="N169" s="122">
        <v>231.87292932702701</v>
      </c>
      <c r="O169" s="140">
        <v>-0.42788199310612901</v>
      </c>
      <c r="P169" s="122">
        <v>325.73357133486297</v>
      </c>
      <c r="Q169" s="122">
        <v>0</v>
      </c>
      <c r="R169" s="122"/>
      <c r="S169" s="122">
        <v>3311.1824636139499</v>
      </c>
      <c r="T169" s="122">
        <v>2985.4488922790802</v>
      </c>
      <c r="U169" s="122">
        <v>101987.75912816</v>
      </c>
    </row>
    <row r="170" spans="1:21" ht="12.75" x14ac:dyDescent="0.2">
      <c r="A170" s="122" t="s">
        <v>519</v>
      </c>
      <c r="B170" s="122">
        <v>3736</v>
      </c>
      <c r="C170" s="122">
        <v>3698.6038331098298</v>
      </c>
      <c r="D170" s="122">
        <v>21.95008625502</v>
      </c>
      <c r="E170" s="122">
        <v>15.941664212531</v>
      </c>
      <c r="F170" s="122"/>
      <c r="G170" s="122">
        <v>42730</v>
      </c>
      <c r="H170" s="122">
        <v>1359</v>
      </c>
      <c r="I170" s="122">
        <v>116292.37806385801</v>
      </c>
      <c r="J170" s="122"/>
      <c r="K170" s="122">
        <v>114.690500159599</v>
      </c>
      <c r="L170" s="122">
        <v>92.740413904579</v>
      </c>
      <c r="M170" s="122"/>
      <c r="N170" s="122">
        <v>31.61503085088</v>
      </c>
      <c r="O170" s="140">
        <v>-0.42788199310612901</v>
      </c>
      <c r="P170" s="122">
        <v>-0.159584418924169</v>
      </c>
      <c r="Q170" s="122">
        <v>0</v>
      </c>
      <c r="R170" s="122"/>
      <c r="S170" s="122">
        <v>3243.4950997647802</v>
      </c>
      <c r="T170" s="122">
        <v>3243.6546841837098</v>
      </c>
      <c r="U170" s="122">
        <v>101987.75912816</v>
      </c>
    </row>
    <row r="171" spans="1:21" ht="12.75" x14ac:dyDescent="0.2">
      <c r="A171" s="122" t="s">
        <v>520</v>
      </c>
      <c r="B171" s="122">
        <v>4206</v>
      </c>
      <c r="C171" s="122">
        <v>4190.8206225944195</v>
      </c>
      <c r="D171" s="122">
        <v>58.203660662665001</v>
      </c>
      <c r="E171" s="122">
        <v>-42.9863188647643</v>
      </c>
      <c r="F171" s="122"/>
      <c r="G171" s="122">
        <v>40181</v>
      </c>
      <c r="H171" s="122">
        <v>1448</v>
      </c>
      <c r="I171" s="122">
        <v>116292.37806385801</v>
      </c>
      <c r="J171" s="122"/>
      <c r="K171" s="122">
        <v>150.944074567244</v>
      </c>
      <c r="L171" s="122">
        <v>92.740413904579</v>
      </c>
      <c r="M171" s="122"/>
      <c r="N171" s="122">
        <v>-37.913808507583298</v>
      </c>
      <c r="O171" s="140">
        <v>-0.42788199310612901</v>
      </c>
      <c r="P171" s="122">
        <v>-48.4867112150514</v>
      </c>
      <c r="Q171" s="122">
        <v>0</v>
      </c>
      <c r="R171" s="122"/>
      <c r="S171" s="122">
        <v>3626.8393189379099</v>
      </c>
      <c r="T171" s="122">
        <v>3675.3260301529599</v>
      </c>
      <c r="U171" s="122">
        <v>101987.75912816</v>
      </c>
    </row>
    <row r="172" spans="1:21" ht="12.75" x14ac:dyDescent="0.2">
      <c r="A172" s="122" t="s">
        <v>521</v>
      </c>
      <c r="B172" s="122">
        <v>3724</v>
      </c>
      <c r="C172" s="122">
        <v>3705.5916822624399</v>
      </c>
      <c r="D172" s="122">
        <v>1.2183636362880601</v>
      </c>
      <c r="E172" s="122">
        <v>17.5416891813801</v>
      </c>
      <c r="F172" s="122"/>
      <c r="G172" s="122">
        <v>39009</v>
      </c>
      <c r="H172" s="122">
        <v>1243</v>
      </c>
      <c r="I172" s="122">
        <v>116292.37806385801</v>
      </c>
      <c r="J172" s="122"/>
      <c r="K172" s="122">
        <v>93.958777540867104</v>
      </c>
      <c r="L172" s="122">
        <v>92.740413904579</v>
      </c>
      <c r="M172" s="122"/>
      <c r="N172" s="122">
        <v>24.5716612772258</v>
      </c>
      <c r="O172" s="140">
        <v>-0.42788199310612901</v>
      </c>
      <c r="P172" s="122">
        <v>10.083835092428201</v>
      </c>
      <c r="Q172" s="122">
        <v>0</v>
      </c>
      <c r="R172" s="122"/>
      <c r="S172" s="122">
        <v>3259.8668235387699</v>
      </c>
      <c r="T172" s="122">
        <v>3249.7829884463399</v>
      </c>
      <c r="U172" s="122">
        <v>101987.75912816</v>
      </c>
    </row>
    <row r="173" spans="1:21" ht="12.75" x14ac:dyDescent="0.2">
      <c r="A173" s="122" t="s">
        <v>522</v>
      </c>
      <c r="B173" s="122">
        <v>4222</v>
      </c>
      <c r="C173" s="122">
        <v>3909.3582851942001</v>
      </c>
      <c r="D173" s="122">
        <v>82.749838972583902</v>
      </c>
      <c r="E173" s="122">
        <v>230.29599976050801</v>
      </c>
      <c r="F173" s="122"/>
      <c r="G173" s="122">
        <v>13178</v>
      </c>
      <c r="H173" s="122">
        <v>443</v>
      </c>
      <c r="I173" s="122">
        <v>116292.37806385801</v>
      </c>
      <c r="J173" s="122"/>
      <c r="K173" s="122">
        <v>175.49025287716299</v>
      </c>
      <c r="L173" s="122">
        <v>92.740413904579</v>
      </c>
      <c r="M173" s="122"/>
      <c r="N173" s="122">
        <v>113.812559718316</v>
      </c>
      <c r="O173" s="140">
        <v>-0.42788199310612901</v>
      </c>
      <c r="P173" s="122">
        <v>346.351557809594</v>
      </c>
      <c r="Q173" s="122">
        <v>0</v>
      </c>
      <c r="R173" s="122"/>
      <c r="S173" s="122">
        <v>3774.8367068287898</v>
      </c>
      <c r="T173" s="122">
        <v>3428.4851490192</v>
      </c>
      <c r="U173" s="122">
        <v>101987.75912816</v>
      </c>
    </row>
    <row r="174" spans="1:21" ht="12.75" x14ac:dyDescent="0.2">
      <c r="A174" s="122" t="s">
        <v>523</v>
      </c>
      <c r="B174" s="122">
        <v>3814</v>
      </c>
      <c r="C174" s="122">
        <v>3698.4578200618598</v>
      </c>
      <c r="D174" s="122">
        <v>16.857109315235</v>
      </c>
      <c r="E174" s="122">
        <v>99.111244700929404</v>
      </c>
      <c r="F174" s="122"/>
      <c r="G174" s="122">
        <v>14464</v>
      </c>
      <c r="H174" s="122">
        <v>460</v>
      </c>
      <c r="I174" s="122">
        <v>116292.37806385801</v>
      </c>
      <c r="J174" s="122"/>
      <c r="K174" s="122">
        <v>109.59752321981399</v>
      </c>
      <c r="L174" s="122">
        <v>92.740413904579</v>
      </c>
      <c r="M174" s="122"/>
      <c r="N174" s="122">
        <v>145.317488615477</v>
      </c>
      <c r="O174" s="140">
        <v>-0.42788199310612901</v>
      </c>
      <c r="P174" s="122">
        <v>52.477118793276098</v>
      </c>
      <c r="Q174" s="122">
        <v>0</v>
      </c>
      <c r="R174" s="122"/>
      <c r="S174" s="122">
        <v>3296.0037503581102</v>
      </c>
      <c r="T174" s="122">
        <v>3243.52663156483</v>
      </c>
      <c r="U174" s="122">
        <v>101987.75912816</v>
      </c>
    </row>
    <row r="175" spans="1:21" ht="12.75" x14ac:dyDescent="0.2">
      <c r="A175" s="122" t="s">
        <v>524</v>
      </c>
      <c r="B175" s="122">
        <v>3903</v>
      </c>
      <c r="C175" s="122">
        <v>3758.2322403867101</v>
      </c>
      <c r="D175" s="122">
        <v>-14.686714169296</v>
      </c>
      <c r="E175" s="122">
        <v>159.37759806128901</v>
      </c>
      <c r="F175" s="122"/>
      <c r="G175" s="122">
        <v>24043</v>
      </c>
      <c r="H175" s="122">
        <v>777</v>
      </c>
      <c r="I175" s="122">
        <v>116292.37806385801</v>
      </c>
      <c r="J175" s="122"/>
      <c r="K175" s="122">
        <v>78.053699735283004</v>
      </c>
      <c r="L175" s="122">
        <v>92.740413904579</v>
      </c>
      <c r="M175" s="122"/>
      <c r="N175" s="122">
        <v>230.322817234045</v>
      </c>
      <c r="O175" s="140">
        <v>-0.42788199310612901</v>
      </c>
      <c r="P175" s="122">
        <v>88.004496895427593</v>
      </c>
      <c r="Q175" s="122">
        <v>0</v>
      </c>
      <c r="R175" s="122"/>
      <c r="S175" s="122">
        <v>3383.9529576773798</v>
      </c>
      <c r="T175" s="122">
        <v>3295.94846078195</v>
      </c>
      <c r="U175" s="122">
        <v>101987.75912816</v>
      </c>
    </row>
    <row r="176" spans="1:21" ht="12.75" x14ac:dyDescent="0.2">
      <c r="A176" s="122" t="s">
        <v>525</v>
      </c>
      <c r="B176" s="122">
        <v>4237</v>
      </c>
      <c r="C176" s="122">
        <v>4122.6755864082297</v>
      </c>
      <c r="D176" s="122">
        <v>51.595945162272997</v>
      </c>
      <c r="E176" s="122">
        <v>62.256646229836001</v>
      </c>
      <c r="F176" s="122"/>
      <c r="G176" s="122">
        <v>33906</v>
      </c>
      <c r="H176" s="122">
        <v>1202</v>
      </c>
      <c r="I176" s="122">
        <v>116292.37806385801</v>
      </c>
      <c r="J176" s="122"/>
      <c r="K176" s="122">
        <v>144.336359066852</v>
      </c>
      <c r="L176" s="122">
        <v>92.740413904579</v>
      </c>
      <c r="M176" s="122"/>
      <c r="N176" s="122">
        <v>56.8369896261311</v>
      </c>
      <c r="O176" s="140">
        <v>-0.42788199310612901</v>
      </c>
      <c r="P176" s="122">
        <v>67.248420840434804</v>
      </c>
      <c r="Q176" s="122">
        <v>0</v>
      </c>
      <c r="R176" s="122"/>
      <c r="S176" s="122">
        <v>3682.8116389153702</v>
      </c>
      <c r="T176" s="122">
        <v>3615.5632180749299</v>
      </c>
      <c r="U176" s="122">
        <v>101987.75912816</v>
      </c>
    </row>
    <row r="177" spans="1:21" ht="12.75" x14ac:dyDescent="0.2">
      <c r="A177" s="122" t="s">
        <v>526</v>
      </c>
      <c r="B177" s="122">
        <v>3981</v>
      </c>
      <c r="C177" s="122">
        <v>3652.7652832796498</v>
      </c>
      <c r="D177" s="122">
        <v>20.379119623118001</v>
      </c>
      <c r="E177" s="122">
        <v>308.35269836062798</v>
      </c>
      <c r="F177" s="122"/>
      <c r="G177" s="122">
        <v>9169</v>
      </c>
      <c r="H177" s="122">
        <v>288</v>
      </c>
      <c r="I177" s="122">
        <v>116292.37806385801</v>
      </c>
      <c r="J177" s="122"/>
      <c r="K177" s="122">
        <v>113.119533527697</v>
      </c>
      <c r="L177" s="122">
        <v>92.740413904579</v>
      </c>
      <c r="M177" s="122"/>
      <c r="N177" s="122">
        <v>431.43189430283797</v>
      </c>
      <c r="O177" s="140">
        <v>-0.42788199310612901</v>
      </c>
      <c r="P177" s="122">
        <v>184.84562042531101</v>
      </c>
      <c r="Q177" s="122">
        <v>0</v>
      </c>
      <c r="R177" s="122"/>
      <c r="S177" s="122">
        <v>3388.3001551521202</v>
      </c>
      <c r="T177" s="122">
        <v>3203.4545347268099</v>
      </c>
      <c r="U177" s="122">
        <v>101987.75912816</v>
      </c>
    </row>
    <row r="178" spans="1:21" ht="12.75" x14ac:dyDescent="0.2">
      <c r="A178" s="122" t="s">
        <v>527</v>
      </c>
      <c r="B178" s="122">
        <v>4722</v>
      </c>
      <c r="C178" s="122">
        <v>4239.1734090891896</v>
      </c>
      <c r="D178" s="122">
        <v>164.958590584978</v>
      </c>
      <c r="E178" s="122">
        <v>317.78399305343299</v>
      </c>
      <c r="F178" s="122"/>
      <c r="G178" s="122">
        <v>10205</v>
      </c>
      <c r="H178" s="122">
        <v>372</v>
      </c>
      <c r="I178" s="122">
        <v>116292.37806385801</v>
      </c>
      <c r="J178" s="122"/>
      <c r="K178" s="122">
        <v>257.69900448955701</v>
      </c>
      <c r="L178" s="122">
        <v>92.740413904579</v>
      </c>
      <c r="M178" s="122"/>
      <c r="N178" s="122">
        <v>293.74690427795599</v>
      </c>
      <c r="O178" s="140">
        <v>-0.42788199310612901</v>
      </c>
      <c r="P178" s="122">
        <v>341.39319983580401</v>
      </c>
      <c r="Q178" s="122">
        <v>0</v>
      </c>
      <c r="R178" s="122"/>
      <c r="S178" s="122">
        <v>4059.1243508084299</v>
      </c>
      <c r="T178" s="122">
        <v>3717.7311509726201</v>
      </c>
      <c r="U178" s="122">
        <v>101987.75912816</v>
      </c>
    </row>
    <row r="179" spans="1:21" ht="12.75" x14ac:dyDescent="0.2">
      <c r="A179" s="122" t="s">
        <v>528</v>
      </c>
      <c r="B179" s="122">
        <v>3933</v>
      </c>
      <c r="C179" s="122">
        <v>4072.2528346327299</v>
      </c>
      <c r="D179" s="122">
        <v>-71.723868964945794</v>
      </c>
      <c r="E179" s="122">
        <v>-67.433036928396604</v>
      </c>
      <c r="F179" s="122"/>
      <c r="G179" s="122">
        <v>63340</v>
      </c>
      <c r="H179" s="122">
        <v>2218</v>
      </c>
      <c r="I179" s="122">
        <v>116292.37806385801</v>
      </c>
      <c r="J179" s="122"/>
      <c r="K179" s="122">
        <v>21.016544939633299</v>
      </c>
      <c r="L179" s="122">
        <v>92.740413904579</v>
      </c>
      <c r="M179" s="122"/>
      <c r="N179" s="122">
        <v>-71.508701855767896</v>
      </c>
      <c r="O179" s="140">
        <v>-0.42788199310612901</v>
      </c>
      <c r="P179" s="122">
        <v>-63.785253994131402</v>
      </c>
      <c r="Q179" s="122">
        <v>0</v>
      </c>
      <c r="R179" s="122"/>
      <c r="S179" s="122">
        <v>3507.55749539424</v>
      </c>
      <c r="T179" s="122">
        <v>3571.3427493883701</v>
      </c>
      <c r="U179" s="122">
        <v>101987.75912816</v>
      </c>
    </row>
    <row r="180" spans="1:21" ht="12.75" x14ac:dyDescent="0.2">
      <c r="A180" s="122" t="s">
        <v>529</v>
      </c>
      <c r="B180" s="122">
        <v>4168</v>
      </c>
      <c r="C180" s="122">
        <v>3819.5964280800799</v>
      </c>
      <c r="D180" s="122">
        <v>137.49684765800299</v>
      </c>
      <c r="E180" s="122">
        <v>211.02594863605</v>
      </c>
      <c r="F180" s="122"/>
      <c r="G180" s="122">
        <v>15010</v>
      </c>
      <c r="H180" s="122">
        <v>493</v>
      </c>
      <c r="I180" s="122">
        <v>116292.37806385801</v>
      </c>
      <c r="J180" s="122"/>
      <c r="K180" s="122">
        <v>230.23726156258201</v>
      </c>
      <c r="L180" s="122">
        <v>92.740413904579</v>
      </c>
      <c r="M180" s="122"/>
      <c r="N180" s="122">
        <v>188.135020534696</v>
      </c>
      <c r="O180" s="140">
        <v>-0.42788199310612901</v>
      </c>
      <c r="P180" s="122">
        <v>233.488994744298</v>
      </c>
      <c r="Q180" s="122">
        <v>0</v>
      </c>
      <c r="R180" s="122"/>
      <c r="S180" s="122">
        <v>3583.2535017518298</v>
      </c>
      <c r="T180" s="122">
        <v>3349.76450700753</v>
      </c>
      <c r="U180" s="122">
        <v>101987.75912816</v>
      </c>
    </row>
    <row r="181" spans="1:21" ht="12.75" x14ac:dyDescent="0.2">
      <c r="A181" s="122" t="s">
        <v>530</v>
      </c>
      <c r="B181" s="122">
        <v>3900</v>
      </c>
      <c r="C181" s="122">
        <v>4154.5347492321298</v>
      </c>
      <c r="D181" s="122">
        <v>-80.803935514723804</v>
      </c>
      <c r="E181" s="122">
        <v>-173.23661182244399</v>
      </c>
      <c r="F181" s="122"/>
      <c r="G181" s="122">
        <v>36977</v>
      </c>
      <c r="H181" s="122">
        <v>1321</v>
      </c>
      <c r="I181" s="122">
        <v>116292.37806385801</v>
      </c>
      <c r="J181" s="122"/>
      <c r="K181" s="122">
        <v>11.9364783898552</v>
      </c>
      <c r="L181" s="122">
        <v>92.740413904579</v>
      </c>
      <c r="M181" s="122"/>
      <c r="N181" s="122">
        <v>-198.66609437515999</v>
      </c>
      <c r="O181" s="140">
        <v>-0.42788199310612901</v>
      </c>
      <c r="P181" s="122">
        <v>-148.23501126283401</v>
      </c>
      <c r="Q181" s="122">
        <v>0</v>
      </c>
      <c r="R181" s="122"/>
      <c r="S181" s="122">
        <v>3495.26851277372</v>
      </c>
      <c r="T181" s="122">
        <v>3643.5035240365601</v>
      </c>
      <c r="U181" s="122">
        <v>101987.75912816</v>
      </c>
    </row>
    <row r="182" spans="1:21" ht="12.75" x14ac:dyDescent="0.2">
      <c r="A182" s="122" t="s">
        <v>531</v>
      </c>
      <c r="B182" s="122">
        <v>4070</v>
      </c>
      <c r="C182" s="122">
        <v>4027.4416645492001</v>
      </c>
      <c r="D182" s="122">
        <v>6.1596131883497502</v>
      </c>
      <c r="E182" s="122">
        <v>36.767608266065999</v>
      </c>
      <c r="F182" s="122"/>
      <c r="G182" s="122">
        <v>18711</v>
      </c>
      <c r="H182" s="122">
        <v>648</v>
      </c>
      <c r="I182" s="122">
        <v>116292.37806385801</v>
      </c>
      <c r="J182" s="122"/>
      <c r="K182" s="122">
        <v>98.900027092928795</v>
      </c>
      <c r="L182" s="122">
        <v>92.740413904579</v>
      </c>
      <c r="M182" s="122"/>
      <c r="N182" s="122">
        <v>32.755076098303597</v>
      </c>
      <c r="O182" s="140">
        <v>-0.42788199310612901</v>
      </c>
      <c r="P182" s="122">
        <v>40.352258440722402</v>
      </c>
      <c r="Q182" s="122">
        <v>0</v>
      </c>
      <c r="R182" s="122"/>
      <c r="S182" s="122">
        <v>3572.3958646107699</v>
      </c>
      <c r="T182" s="122">
        <v>3532.0436061700502</v>
      </c>
      <c r="U182" s="122">
        <v>101987.75912816</v>
      </c>
    </row>
    <row r="183" spans="1:21" ht="12.75" x14ac:dyDescent="0.2">
      <c r="A183" s="122" t="s">
        <v>532</v>
      </c>
      <c r="B183" s="122">
        <v>3701</v>
      </c>
      <c r="C183" s="122">
        <v>3593.7612864472999</v>
      </c>
      <c r="D183" s="122">
        <v>25.846907608052</v>
      </c>
      <c r="E183" s="122">
        <v>81.111919776939999</v>
      </c>
      <c r="F183" s="122"/>
      <c r="G183" s="122">
        <v>53555</v>
      </c>
      <c r="H183" s="122">
        <v>1655</v>
      </c>
      <c r="I183" s="122">
        <v>116292.37806385801</v>
      </c>
      <c r="J183" s="122"/>
      <c r="K183" s="122">
        <v>118.58732151263099</v>
      </c>
      <c r="L183" s="122">
        <v>92.740413904579</v>
      </c>
      <c r="M183" s="122"/>
      <c r="N183" s="122">
        <v>94.592773474213104</v>
      </c>
      <c r="O183" s="140">
        <v>-0.42788199310612901</v>
      </c>
      <c r="P183" s="122">
        <v>67.203184086560697</v>
      </c>
      <c r="Q183" s="122">
        <v>0</v>
      </c>
      <c r="R183" s="122"/>
      <c r="S183" s="122">
        <v>3218.9115466503799</v>
      </c>
      <c r="T183" s="122">
        <v>3151.7083625638202</v>
      </c>
      <c r="U183" s="122">
        <v>101987.75912816</v>
      </c>
    </row>
    <row r="184" spans="1:21" ht="12.75" x14ac:dyDescent="0.2">
      <c r="A184" s="122" t="s">
        <v>533</v>
      </c>
      <c r="B184" s="122">
        <v>3724</v>
      </c>
      <c r="C184" s="122">
        <v>3576.8364116909502</v>
      </c>
      <c r="D184" s="122">
        <v>121.197250713507</v>
      </c>
      <c r="E184" s="122">
        <v>26.180242169936299</v>
      </c>
      <c r="F184" s="122"/>
      <c r="G184" s="122">
        <v>9006</v>
      </c>
      <c r="H184" s="122">
        <v>277</v>
      </c>
      <c r="I184" s="122">
        <v>116292.37806385801</v>
      </c>
      <c r="J184" s="122"/>
      <c r="K184" s="122">
        <v>213.93766461808599</v>
      </c>
      <c r="L184" s="122">
        <v>92.740413904579</v>
      </c>
      <c r="M184" s="122"/>
      <c r="N184" s="122">
        <v>-33.670429563554499</v>
      </c>
      <c r="O184" s="140">
        <v>-0.42788199310612901</v>
      </c>
      <c r="P184" s="122">
        <v>85.603031910321107</v>
      </c>
      <c r="Q184" s="122">
        <v>0</v>
      </c>
      <c r="R184" s="122"/>
      <c r="S184" s="122">
        <v>3222.4683748484099</v>
      </c>
      <c r="T184" s="122">
        <v>3136.8653429380802</v>
      </c>
      <c r="U184" s="122">
        <v>101987.75912816</v>
      </c>
    </row>
    <row r="185" spans="1:21" ht="12.75" x14ac:dyDescent="0.2">
      <c r="A185" s="122" t="s">
        <v>534</v>
      </c>
      <c r="B185" s="122">
        <v>4262</v>
      </c>
      <c r="C185" s="122">
        <v>4125.94488583156</v>
      </c>
      <c r="D185" s="122">
        <v>28.170231135658</v>
      </c>
      <c r="E185" s="122">
        <v>108.277977715229</v>
      </c>
      <c r="F185" s="122"/>
      <c r="G185" s="122">
        <v>25508</v>
      </c>
      <c r="H185" s="122">
        <v>905</v>
      </c>
      <c r="I185" s="122">
        <v>116292.37806385801</v>
      </c>
      <c r="J185" s="122"/>
      <c r="K185" s="122">
        <v>120.910645040237</v>
      </c>
      <c r="L185" s="122">
        <v>92.740413904579</v>
      </c>
      <c r="M185" s="122"/>
      <c r="N185" s="122">
        <v>104.44246580938</v>
      </c>
      <c r="O185" s="140">
        <v>-0.42788199310612901</v>
      </c>
      <c r="P185" s="122">
        <v>111.685607627971</v>
      </c>
      <c r="Q185" s="122">
        <v>0</v>
      </c>
      <c r="R185" s="122"/>
      <c r="S185" s="122">
        <v>3730.115982843</v>
      </c>
      <c r="T185" s="122">
        <v>3618.4303752150299</v>
      </c>
      <c r="U185" s="122">
        <v>101987.75912816</v>
      </c>
    </row>
    <row r="186" spans="1:21" ht="12.75" x14ac:dyDescent="0.2">
      <c r="A186" s="122" t="s">
        <v>535</v>
      </c>
      <c r="B186" s="122">
        <v>3000</v>
      </c>
      <c r="C186" s="122">
        <v>3139.3694716165201</v>
      </c>
      <c r="D186" s="122">
        <v>-6.5251872151008401</v>
      </c>
      <c r="E186" s="122">
        <v>-133.04518820926401</v>
      </c>
      <c r="F186" s="122"/>
      <c r="G186" s="122">
        <v>12854</v>
      </c>
      <c r="H186" s="122">
        <v>347</v>
      </c>
      <c r="I186" s="122">
        <v>116292.37806385801</v>
      </c>
      <c r="J186" s="122"/>
      <c r="K186" s="122">
        <v>86.2152266894782</v>
      </c>
      <c r="L186" s="122">
        <v>92.740413904579</v>
      </c>
      <c r="M186" s="122"/>
      <c r="N186" s="122">
        <v>-91.626061828331302</v>
      </c>
      <c r="O186" s="140">
        <v>-0.42788199310612901</v>
      </c>
      <c r="P186" s="122">
        <v>-174.89219658330299</v>
      </c>
      <c r="Q186" s="122">
        <v>0</v>
      </c>
      <c r="R186" s="122"/>
      <c r="S186" s="122">
        <v>2578.3171092725902</v>
      </c>
      <c r="T186" s="122">
        <v>2753.2093058558899</v>
      </c>
      <c r="U186" s="122">
        <v>101987.75912816</v>
      </c>
    </row>
    <row r="187" spans="1:21" ht="12.75" x14ac:dyDescent="0.2">
      <c r="A187" s="122" t="s">
        <v>536</v>
      </c>
      <c r="B187" s="122">
        <v>4483</v>
      </c>
      <c r="C187" s="122">
        <v>4073.4432826479901</v>
      </c>
      <c r="D187" s="122">
        <v>171.198950588668</v>
      </c>
      <c r="E187" s="122">
        <v>237.90268857105201</v>
      </c>
      <c r="F187" s="122"/>
      <c r="G187" s="122">
        <v>10506</v>
      </c>
      <c r="H187" s="122">
        <v>368</v>
      </c>
      <c r="I187" s="122">
        <v>116292.37806385801</v>
      </c>
      <c r="J187" s="122"/>
      <c r="K187" s="122">
        <v>263.93936449324701</v>
      </c>
      <c r="L187" s="122">
        <v>92.740413904579</v>
      </c>
      <c r="M187" s="122"/>
      <c r="N187" s="122">
        <v>102.473474509646</v>
      </c>
      <c r="O187" s="140">
        <v>-0.42788199310612901</v>
      </c>
      <c r="P187" s="122">
        <v>372.90402063935198</v>
      </c>
      <c r="Q187" s="122">
        <v>0</v>
      </c>
      <c r="R187" s="122"/>
      <c r="S187" s="122">
        <v>3945.2907862174002</v>
      </c>
      <c r="T187" s="122">
        <v>3572.38676557805</v>
      </c>
      <c r="U187" s="122">
        <v>101987.75912816</v>
      </c>
    </row>
    <row r="188" spans="1:21" ht="12.75" x14ac:dyDescent="0.2">
      <c r="A188" s="122" t="s">
        <v>537</v>
      </c>
      <c r="B188" s="122">
        <v>3624</v>
      </c>
      <c r="C188" s="122">
        <v>3417.3432654654398</v>
      </c>
      <c r="D188" s="122">
        <v>151.18287018911201</v>
      </c>
      <c r="E188" s="122">
        <v>55.048217867245803</v>
      </c>
      <c r="F188" s="122"/>
      <c r="G188" s="122">
        <v>12455</v>
      </c>
      <c r="H188" s="122">
        <v>366</v>
      </c>
      <c r="I188" s="122">
        <v>116292.37806385801</v>
      </c>
      <c r="J188" s="122"/>
      <c r="K188" s="122">
        <v>243.923284093691</v>
      </c>
      <c r="L188" s="122">
        <v>92.740413904579</v>
      </c>
      <c r="M188" s="122"/>
      <c r="N188" s="122">
        <v>45.184237475359602</v>
      </c>
      <c r="O188" s="140">
        <v>-0.42788199310612901</v>
      </c>
      <c r="P188" s="122">
        <v>64.4843162660259</v>
      </c>
      <c r="Q188" s="122">
        <v>0</v>
      </c>
      <c r="R188" s="122"/>
      <c r="S188" s="122">
        <v>3061.47507025291</v>
      </c>
      <c r="T188" s="122">
        <v>2996.99075398688</v>
      </c>
      <c r="U188" s="122">
        <v>101987.75912816</v>
      </c>
    </row>
    <row r="189" spans="1:21" ht="12.75" x14ac:dyDescent="0.2">
      <c r="A189" s="122" t="s">
        <v>538</v>
      </c>
      <c r="B189" s="122">
        <v>4433</v>
      </c>
      <c r="C189" s="122">
        <v>4236.5165050585802</v>
      </c>
      <c r="D189" s="122">
        <v>-46.938887187021699</v>
      </c>
      <c r="E189" s="122">
        <v>243.187640274193</v>
      </c>
      <c r="F189" s="122"/>
      <c r="G189" s="122">
        <v>10980</v>
      </c>
      <c r="H189" s="122">
        <v>400</v>
      </c>
      <c r="I189" s="122">
        <v>116292.37806385801</v>
      </c>
      <c r="J189" s="122"/>
      <c r="K189" s="122">
        <v>45.801526717557302</v>
      </c>
      <c r="L189" s="122">
        <v>92.740413904579</v>
      </c>
      <c r="M189" s="122"/>
      <c r="N189" s="122">
        <v>181.12593074969001</v>
      </c>
      <c r="O189" s="140">
        <v>-0.42788199310612901</v>
      </c>
      <c r="P189" s="122">
        <v>304.821467805591</v>
      </c>
      <c r="Q189" s="122">
        <v>0</v>
      </c>
      <c r="R189" s="122"/>
      <c r="S189" s="122">
        <v>4020.2225289407502</v>
      </c>
      <c r="T189" s="122">
        <v>3715.40106113516</v>
      </c>
      <c r="U189" s="122">
        <v>101987.75912816</v>
      </c>
    </row>
    <row r="190" spans="1:21" ht="12.75" x14ac:dyDescent="0.2">
      <c r="A190" s="122" t="s">
        <v>539</v>
      </c>
      <c r="B190" s="122">
        <v>4202</v>
      </c>
      <c r="C190" s="122">
        <v>3928.73453400673</v>
      </c>
      <c r="D190" s="122">
        <v>90.351099711634006</v>
      </c>
      <c r="E190" s="122">
        <v>183.277009635593</v>
      </c>
      <c r="F190" s="122"/>
      <c r="G190" s="122">
        <v>12669</v>
      </c>
      <c r="H190" s="122">
        <v>428</v>
      </c>
      <c r="I190" s="122">
        <v>116292.37806385801</v>
      </c>
      <c r="J190" s="122"/>
      <c r="K190" s="122">
        <v>183.09151361621301</v>
      </c>
      <c r="L190" s="122">
        <v>92.740413904579</v>
      </c>
      <c r="M190" s="122"/>
      <c r="N190" s="122">
        <v>196.642187918041</v>
      </c>
      <c r="O190" s="140">
        <v>-0.42788199310612901</v>
      </c>
      <c r="P190" s="122">
        <v>169.483949360038</v>
      </c>
      <c r="Q190" s="122">
        <v>0</v>
      </c>
      <c r="R190" s="122"/>
      <c r="S190" s="122">
        <v>3614.9619592150102</v>
      </c>
      <c r="T190" s="122">
        <v>3445.47800985497</v>
      </c>
      <c r="U190" s="122">
        <v>101987.75912816</v>
      </c>
    </row>
    <row r="191" spans="1:21" ht="12.75" x14ac:dyDescent="0.2">
      <c r="A191" s="122" t="s">
        <v>540</v>
      </c>
      <c r="B191" s="122">
        <v>3888</v>
      </c>
      <c r="C191" s="122">
        <v>3500.5410569662799</v>
      </c>
      <c r="D191" s="122">
        <v>178.23772926766901</v>
      </c>
      <c r="E191" s="122">
        <v>209.581115215681</v>
      </c>
      <c r="F191" s="122"/>
      <c r="G191" s="122">
        <v>15315</v>
      </c>
      <c r="H191" s="122">
        <v>461</v>
      </c>
      <c r="I191" s="122">
        <v>116292.37806385801</v>
      </c>
      <c r="J191" s="122"/>
      <c r="K191" s="122">
        <v>270.978143172248</v>
      </c>
      <c r="L191" s="122">
        <v>92.740413904579</v>
      </c>
      <c r="M191" s="122"/>
      <c r="N191" s="122">
        <v>188.26216219748201</v>
      </c>
      <c r="O191" s="140">
        <v>-0.42788199310612901</v>
      </c>
      <c r="P191" s="122">
        <v>230.472186240773</v>
      </c>
      <c r="Q191" s="122">
        <v>0</v>
      </c>
      <c r="R191" s="122"/>
      <c r="S191" s="122">
        <v>3300.4269337485698</v>
      </c>
      <c r="T191" s="122">
        <v>3069.9547475077902</v>
      </c>
      <c r="U191" s="122">
        <v>101987.75912816</v>
      </c>
    </row>
    <row r="192" spans="1:21" ht="12.75" x14ac:dyDescent="0.2">
      <c r="A192" s="122" t="s">
        <v>541</v>
      </c>
      <c r="B192" s="122">
        <v>4716</v>
      </c>
      <c r="C192" s="122">
        <v>4443.9122007361202</v>
      </c>
      <c r="D192" s="122">
        <v>163.274041438735</v>
      </c>
      <c r="E192" s="122">
        <v>108.74618291406</v>
      </c>
      <c r="F192" s="122"/>
      <c r="G192" s="122">
        <v>11619</v>
      </c>
      <c r="H192" s="122">
        <v>444</v>
      </c>
      <c r="I192" s="122">
        <v>116292.37806385801</v>
      </c>
      <c r="J192" s="122"/>
      <c r="K192" s="122">
        <v>256.01445534331401</v>
      </c>
      <c r="L192" s="122">
        <v>92.740413904579</v>
      </c>
      <c r="M192" s="122"/>
      <c r="N192" s="122">
        <v>114.89593965166399</v>
      </c>
      <c r="O192" s="140">
        <v>-0.42788199310612901</v>
      </c>
      <c r="P192" s="122">
        <v>102.168544183349</v>
      </c>
      <c r="Q192" s="122">
        <v>0</v>
      </c>
      <c r="R192" s="122"/>
      <c r="S192" s="122">
        <v>3999.4544597443401</v>
      </c>
      <c r="T192" s="122">
        <v>3897.2859155609899</v>
      </c>
      <c r="U192" s="122">
        <v>101987.75912816</v>
      </c>
    </row>
    <row r="193" spans="1:21" ht="12.75" x14ac:dyDescent="0.2">
      <c r="A193" s="122" t="s">
        <v>542</v>
      </c>
      <c r="B193" s="122">
        <v>3912</v>
      </c>
      <c r="C193" s="122">
        <v>4045.3419539483998</v>
      </c>
      <c r="D193" s="122">
        <v>-46.291340589834</v>
      </c>
      <c r="E193" s="122">
        <v>-86.822360134020499</v>
      </c>
      <c r="F193" s="122"/>
      <c r="G193" s="122">
        <v>57092</v>
      </c>
      <c r="H193" s="122">
        <v>1986</v>
      </c>
      <c r="I193" s="122">
        <v>116292.37806385801</v>
      </c>
      <c r="J193" s="122"/>
      <c r="K193" s="122">
        <v>46.449073314745</v>
      </c>
      <c r="L193" s="122">
        <v>92.740413904579</v>
      </c>
      <c r="M193" s="122"/>
      <c r="N193" s="122">
        <v>-73.060243835599493</v>
      </c>
      <c r="O193" s="140">
        <v>-0.42788199310612901</v>
      </c>
      <c r="P193" s="122">
        <v>-101.012358425548</v>
      </c>
      <c r="Q193" s="122">
        <v>0</v>
      </c>
      <c r="R193" s="122"/>
      <c r="S193" s="122">
        <v>3446.72970050611</v>
      </c>
      <c r="T193" s="122">
        <v>3547.7420589316598</v>
      </c>
      <c r="U193" s="122">
        <v>101987.75912816</v>
      </c>
    </row>
    <row r="194" spans="1:21" ht="12.75" x14ac:dyDescent="0.2">
      <c r="A194" s="122" t="s">
        <v>543</v>
      </c>
      <c r="B194" s="122">
        <v>4473</v>
      </c>
      <c r="C194" s="122">
        <v>3991.9583129635998</v>
      </c>
      <c r="D194" s="122">
        <v>152.899780584886</v>
      </c>
      <c r="E194" s="122">
        <v>328.52485216790802</v>
      </c>
      <c r="F194" s="122"/>
      <c r="G194" s="122">
        <v>9293</v>
      </c>
      <c r="H194" s="122">
        <v>319</v>
      </c>
      <c r="I194" s="122">
        <v>116292.37806385801</v>
      </c>
      <c r="J194" s="122"/>
      <c r="K194" s="122">
        <v>245.64019448946499</v>
      </c>
      <c r="L194" s="122">
        <v>92.740413904579</v>
      </c>
      <c r="M194" s="122"/>
      <c r="N194" s="122">
        <v>271.52624439303099</v>
      </c>
      <c r="O194" s="140">
        <v>-0.42788199310612901</v>
      </c>
      <c r="P194" s="122">
        <v>385.09557794967901</v>
      </c>
      <c r="Q194" s="122">
        <v>0</v>
      </c>
      <c r="R194" s="122"/>
      <c r="S194" s="122">
        <v>3886.0204850714999</v>
      </c>
      <c r="T194" s="122">
        <v>3500.9249071218301</v>
      </c>
      <c r="U194" s="122">
        <v>101987.75912816</v>
      </c>
    </row>
    <row r="195" spans="1:21" ht="12.75" x14ac:dyDescent="0.2">
      <c r="A195" s="122" t="s">
        <v>544</v>
      </c>
      <c r="B195" s="122">
        <v>3944</v>
      </c>
      <c r="C195" s="122">
        <v>3839.9236684430002</v>
      </c>
      <c r="D195" s="122">
        <v>-10.538154500098999</v>
      </c>
      <c r="E195" s="122">
        <v>114.566734828606</v>
      </c>
      <c r="F195" s="122"/>
      <c r="G195" s="122">
        <v>54180</v>
      </c>
      <c r="H195" s="122">
        <v>1789</v>
      </c>
      <c r="I195" s="122">
        <v>116292.37806385801</v>
      </c>
      <c r="J195" s="122"/>
      <c r="K195" s="122">
        <v>82.202259404480003</v>
      </c>
      <c r="L195" s="122">
        <v>92.740413904579</v>
      </c>
      <c r="M195" s="122"/>
      <c r="N195" s="122">
        <v>139.750290856867</v>
      </c>
      <c r="O195" s="140">
        <v>-0.42788199310612901</v>
      </c>
      <c r="P195" s="122">
        <v>88.955296807239407</v>
      </c>
      <c r="Q195" s="122">
        <v>0</v>
      </c>
      <c r="R195" s="122"/>
      <c r="S195" s="122">
        <v>3456.5466788721801</v>
      </c>
      <c r="T195" s="122">
        <v>3367.5913820649398</v>
      </c>
      <c r="U195" s="122">
        <v>101987.75912816</v>
      </c>
    </row>
    <row r="196" spans="1:21" ht="12.75" x14ac:dyDescent="0.2">
      <c r="A196" s="122" t="s">
        <v>545</v>
      </c>
      <c r="B196" s="122">
        <v>3999</v>
      </c>
      <c r="C196" s="122">
        <v>3865.8528674501199</v>
      </c>
      <c r="D196" s="122">
        <v>51.082378694199001</v>
      </c>
      <c r="E196" s="122">
        <v>82.501647866841793</v>
      </c>
      <c r="F196" s="122"/>
      <c r="G196" s="122">
        <v>23494</v>
      </c>
      <c r="H196" s="122">
        <v>781</v>
      </c>
      <c r="I196" s="122">
        <v>116292.37806385801</v>
      </c>
      <c r="J196" s="122"/>
      <c r="K196" s="122">
        <v>143.82279259877799</v>
      </c>
      <c r="L196" s="122">
        <v>92.740413904579</v>
      </c>
      <c r="M196" s="122"/>
      <c r="N196" s="122">
        <v>86.593905697193804</v>
      </c>
      <c r="O196" s="140">
        <v>-0.42788199310612901</v>
      </c>
      <c r="P196" s="122">
        <v>77.981508043383698</v>
      </c>
      <c r="Q196" s="122">
        <v>0</v>
      </c>
      <c r="R196" s="122"/>
      <c r="S196" s="122">
        <v>3468.3126512754102</v>
      </c>
      <c r="T196" s="122">
        <v>3390.3311432320202</v>
      </c>
      <c r="U196" s="122">
        <v>101987.75912816</v>
      </c>
    </row>
    <row r="197" spans="1:21" ht="12.75" x14ac:dyDescent="0.2">
      <c r="A197" s="122" t="s">
        <v>546</v>
      </c>
      <c r="B197" s="122">
        <v>4123</v>
      </c>
      <c r="C197" s="122">
        <v>3816.5165575803198</v>
      </c>
      <c r="D197" s="122">
        <v>81.199095321214998</v>
      </c>
      <c r="E197" s="122">
        <v>225.445259436958</v>
      </c>
      <c r="F197" s="122"/>
      <c r="G197" s="122">
        <v>15662</v>
      </c>
      <c r="H197" s="122">
        <v>514</v>
      </c>
      <c r="I197" s="122">
        <v>116292.37806385801</v>
      </c>
      <c r="J197" s="122"/>
      <c r="K197" s="122">
        <v>173.93950922579401</v>
      </c>
      <c r="L197" s="122">
        <v>92.740413904579</v>
      </c>
      <c r="M197" s="122"/>
      <c r="N197" s="122">
        <v>197.49521716753199</v>
      </c>
      <c r="O197" s="140">
        <v>-0.42788199310612901</v>
      </c>
      <c r="P197" s="122">
        <v>252.96741971327799</v>
      </c>
      <c r="Q197" s="122">
        <v>0</v>
      </c>
      <c r="R197" s="122"/>
      <c r="S197" s="122">
        <v>3600.0308976774199</v>
      </c>
      <c r="T197" s="122">
        <v>3347.06347796414</v>
      </c>
      <c r="U197" s="122">
        <v>101987.75912816</v>
      </c>
    </row>
    <row r="198" spans="1:21" ht="12.75" x14ac:dyDescent="0.2">
      <c r="A198" s="122" t="s">
        <v>547</v>
      </c>
      <c r="B198" s="122">
        <v>4461</v>
      </c>
      <c r="C198" s="122">
        <v>4322.5559244515098</v>
      </c>
      <c r="D198" s="122">
        <v>20.016037267118001</v>
      </c>
      <c r="E198" s="122">
        <v>118.04710401550901</v>
      </c>
      <c r="F198" s="122"/>
      <c r="G198" s="122">
        <v>11165</v>
      </c>
      <c r="H198" s="122">
        <v>415</v>
      </c>
      <c r="I198" s="122">
        <v>116292.37806385801</v>
      </c>
      <c r="J198" s="122"/>
      <c r="K198" s="122">
        <v>112.75645117169699</v>
      </c>
      <c r="L198" s="122">
        <v>92.740413904579</v>
      </c>
      <c r="M198" s="122"/>
      <c r="N198" s="122">
        <v>88.909483610842003</v>
      </c>
      <c r="O198" s="140">
        <v>-0.42788199310612901</v>
      </c>
      <c r="P198" s="122">
        <v>146.75684242707101</v>
      </c>
      <c r="Q198" s="122">
        <v>0</v>
      </c>
      <c r="R198" s="122"/>
      <c r="S198" s="122">
        <v>3937.6139887044101</v>
      </c>
      <c r="T198" s="122">
        <v>3790.8571462773398</v>
      </c>
      <c r="U198" s="122">
        <v>101987.75912816</v>
      </c>
    </row>
    <row r="199" spans="1:21" ht="12.75" x14ac:dyDescent="0.2">
      <c r="A199" s="122" t="s">
        <v>548</v>
      </c>
      <c r="B199" s="122">
        <v>3955</v>
      </c>
      <c r="C199" s="122">
        <v>4005.5893228529799</v>
      </c>
      <c r="D199" s="122">
        <v>-2.8160831297153401</v>
      </c>
      <c r="E199" s="122">
        <v>-48.030540511247601</v>
      </c>
      <c r="F199" s="122"/>
      <c r="G199" s="122">
        <v>38381</v>
      </c>
      <c r="H199" s="122">
        <v>1322</v>
      </c>
      <c r="I199" s="122">
        <v>116292.37806385801</v>
      </c>
      <c r="J199" s="122"/>
      <c r="K199" s="122">
        <v>89.924330774863705</v>
      </c>
      <c r="L199" s="122">
        <v>92.740413904579</v>
      </c>
      <c r="M199" s="122"/>
      <c r="N199" s="122">
        <v>-32.302527867276702</v>
      </c>
      <c r="O199" s="140">
        <v>-0.42788199310612901</v>
      </c>
      <c r="P199" s="122">
        <v>-64.186435148324605</v>
      </c>
      <c r="Q199" s="122">
        <v>0</v>
      </c>
      <c r="R199" s="122"/>
      <c r="S199" s="122">
        <v>3448.6927907037302</v>
      </c>
      <c r="T199" s="122">
        <v>3512.8792258520598</v>
      </c>
      <c r="U199" s="122">
        <v>101987.75912816</v>
      </c>
    </row>
    <row r="200" spans="1:21" ht="12.75" x14ac:dyDescent="0.2">
      <c r="A200" s="122" t="s">
        <v>549</v>
      </c>
      <c r="B200" s="122">
        <v>4079</v>
      </c>
      <c r="C200" s="122">
        <v>3977.6220098026201</v>
      </c>
      <c r="D200" s="122">
        <v>-8.6001533287386405</v>
      </c>
      <c r="E200" s="122">
        <v>109.76061347653</v>
      </c>
      <c r="F200" s="122"/>
      <c r="G200" s="122">
        <v>12601</v>
      </c>
      <c r="H200" s="122">
        <v>431</v>
      </c>
      <c r="I200" s="122">
        <v>116292.37806385801</v>
      </c>
      <c r="J200" s="122"/>
      <c r="K200" s="122">
        <v>84.140260575840401</v>
      </c>
      <c r="L200" s="122">
        <v>92.740413904579</v>
      </c>
      <c r="M200" s="122"/>
      <c r="N200" s="122">
        <v>200.161052621018</v>
      </c>
      <c r="O200" s="140">
        <v>-0.42788199310612901</v>
      </c>
      <c r="P200" s="122">
        <v>18.932292338935401</v>
      </c>
      <c r="Q200" s="122">
        <v>0</v>
      </c>
      <c r="R200" s="122"/>
      <c r="S200" s="122">
        <v>3507.2843425125002</v>
      </c>
      <c r="T200" s="122">
        <v>3488.3520501735602</v>
      </c>
      <c r="U200" s="122">
        <v>101987.75912816</v>
      </c>
    </row>
    <row r="201" spans="1:21" ht="12.75" x14ac:dyDescent="0.2">
      <c r="A201" s="122" t="s">
        <v>550</v>
      </c>
      <c r="B201" s="122">
        <v>4292</v>
      </c>
      <c r="C201" s="122">
        <v>4126.4445772540703</v>
      </c>
      <c r="D201" s="122">
        <v>49.309537283185001</v>
      </c>
      <c r="E201" s="122">
        <v>116.282679586011</v>
      </c>
      <c r="F201" s="122"/>
      <c r="G201" s="122">
        <v>12682</v>
      </c>
      <c r="H201" s="122">
        <v>450</v>
      </c>
      <c r="I201" s="122">
        <v>116292.37806385801</v>
      </c>
      <c r="J201" s="122"/>
      <c r="K201" s="122">
        <v>142.04995118776401</v>
      </c>
      <c r="L201" s="122">
        <v>92.740413904579</v>
      </c>
      <c r="M201" s="122"/>
      <c r="N201" s="122">
        <v>-8.9519349564539006</v>
      </c>
      <c r="O201" s="140">
        <v>-0.42788199310612901</v>
      </c>
      <c r="P201" s="122">
        <v>241.08941213537</v>
      </c>
      <c r="Q201" s="122">
        <v>0</v>
      </c>
      <c r="R201" s="122"/>
      <c r="S201" s="122">
        <v>3859.95801390734</v>
      </c>
      <c r="T201" s="122">
        <v>3618.8686017719701</v>
      </c>
      <c r="U201" s="122">
        <v>101987.75912816</v>
      </c>
    </row>
    <row r="202" spans="1:21" ht="14.25" customHeight="1" x14ac:dyDescent="0.2">
      <c r="A202" s="19" t="s">
        <v>551</v>
      </c>
      <c r="B202" s="19"/>
      <c r="C202" s="19"/>
      <c r="D202" s="122"/>
      <c r="E202" s="122"/>
      <c r="F202" s="19"/>
      <c r="G202" s="122"/>
      <c r="H202" s="122"/>
      <c r="I202" s="122"/>
      <c r="J202" s="122"/>
      <c r="K202" s="122"/>
      <c r="L202" s="122"/>
      <c r="M202" s="122"/>
      <c r="N202" s="122"/>
      <c r="O202" s="140"/>
      <c r="P202" s="122"/>
      <c r="Q202" s="122"/>
      <c r="R202" s="122"/>
      <c r="S202" s="122"/>
      <c r="T202" s="122"/>
      <c r="U202" s="122"/>
    </row>
    <row r="203" spans="1:21" ht="12.75" x14ac:dyDescent="0.2">
      <c r="A203" s="122" t="s">
        <v>552</v>
      </c>
      <c r="B203" s="122">
        <v>3928</v>
      </c>
      <c r="C203" s="122">
        <v>3721.7521248717399</v>
      </c>
      <c r="D203" s="122">
        <v>4.5009654057657498</v>
      </c>
      <c r="E203" s="122">
        <v>201.96674057786399</v>
      </c>
      <c r="F203" s="122"/>
      <c r="G203" s="122">
        <v>25841</v>
      </c>
      <c r="H203" s="122">
        <v>827</v>
      </c>
      <c r="I203" s="122">
        <v>116292.37806385801</v>
      </c>
      <c r="J203" s="122"/>
      <c r="K203" s="122">
        <v>97.241379310344797</v>
      </c>
      <c r="L203" s="122">
        <v>92.740413904579</v>
      </c>
      <c r="M203" s="122"/>
      <c r="N203" s="122">
        <v>182.98346825065201</v>
      </c>
      <c r="O203" s="140">
        <v>-0.42788199310612901</v>
      </c>
      <c r="P203" s="122">
        <v>220.52213091197001</v>
      </c>
      <c r="Q203" s="122">
        <v>0</v>
      </c>
      <c r="R203" s="122"/>
      <c r="S203" s="122">
        <v>3484.4777363060498</v>
      </c>
      <c r="T203" s="122">
        <v>3263.9556053940801</v>
      </c>
      <c r="U203" s="122">
        <v>101987.75912816</v>
      </c>
    </row>
    <row r="204" spans="1:21" ht="12.75" x14ac:dyDescent="0.2">
      <c r="A204" s="122" t="s">
        <v>553</v>
      </c>
      <c r="B204" s="122">
        <v>3644</v>
      </c>
      <c r="C204" s="122">
        <v>3158.5584165492301</v>
      </c>
      <c r="D204" s="122">
        <v>128.044475917037</v>
      </c>
      <c r="E204" s="122">
        <v>357.104888229827</v>
      </c>
      <c r="F204" s="122"/>
      <c r="G204" s="122">
        <v>8505</v>
      </c>
      <c r="H204" s="122">
        <v>231</v>
      </c>
      <c r="I204" s="122">
        <v>116292.37806385801</v>
      </c>
      <c r="J204" s="122"/>
      <c r="K204" s="122">
        <v>220.78488982161599</v>
      </c>
      <c r="L204" s="122">
        <v>92.740413904579</v>
      </c>
      <c r="M204" s="122"/>
      <c r="N204" s="122">
        <v>458.53019514968901</v>
      </c>
      <c r="O204" s="140">
        <v>-0.42788199310612901</v>
      </c>
      <c r="P204" s="122">
        <v>255.25169931686</v>
      </c>
      <c r="Q204" s="122">
        <v>0</v>
      </c>
      <c r="R204" s="122"/>
      <c r="S204" s="122">
        <v>3025.28960156319</v>
      </c>
      <c r="T204" s="122">
        <v>2770.0379022463298</v>
      </c>
      <c r="U204" s="122">
        <v>101987.75912816</v>
      </c>
    </row>
    <row r="205" spans="1:21" ht="12.75" x14ac:dyDescent="0.2">
      <c r="A205" s="122" t="s">
        <v>554</v>
      </c>
      <c r="B205" s="122">
        <v>4591</v>
      </c>
      <c r="C205" s="122">
        <v>4093.4917078478002</v>
      </c>
      <c r="D205" s="122">
        <v>92.003986622429906</v>
      </c>
      <c r="E205" s="122">
        <v>405.641572396269</v>
      </c>
      <c r="F205" s="122"/>
      <c r="G205" s="122">
        <v>10625</v>
      </c>
      <c r="H205" s="122">
        <v>374</v>
      </c>
      <c r="I205" s="122">
        <v>116292.37806385801</v>
      </c>
      <c r="J205" s="122"/>
      <c r="K205" s="122">
        <v>184.74440052700899</v>
      </c>
      <c r="L205" s="122">
        <v>92.740413904579</v>
      </c>
      <c r="M205" s="122"/>
      <c r="N205" s="122">
        <v>425.12404892997398</v>
      </c>
      <c r="O205" s="140">
        <v>-0.42788199310612901</v>
      </c>
      <c r="P205" s="122">
        <v>385.73121386945701</v>
      </c>
      <c r="Q205" s="122">
        <v>0</v>
      </c>
      <c r="R205" s="122"/>
      <c r="S205" s="122">
        <v>3975.7003351807002</v>
      </c>
      <c r="T205" s="122">
        <v>3589.9691213112401</v>
      </c>
      <c r="U205" s="122">
        <v>101987.75912816</v>
      </c>
    </row>
    <row r="206" spans="1:21" ht="12.75" x14ac:dyDescent="0.2">
      <c r="A206" s="122" t="s">
        <v>555</v>
      </c>
      <c r="B206" s="122">
        <v>4873</v>
      </c>
      <c r="C206" s="122">
        <v>4343.4625781825898</v>
      </c>
      <c r="D206" s="122">
        <v>183.86690124321501</v>
      </c>
      <c r="E206" s="122">
        <v>345.74509754371002</v>
      </c>
      <c r="F206" s="122"/>
      <c r="G206" s="122">
        <v>11379</v>
      </c>
      <c r="H206" s="122">
        <v>425</v>
      </c>
      <c r="I206" s="122">
        <v>116292.37806385801</v>
      </c>
      <c r="J206" s="122"/>
      <c r="K206" s="122">
        <v>276.607315147794</v>
      </c>
      <c r="L206" s="122">
        <v>92.740413904579</v>
      </c>
      <c r="M206" s="122"/>
      <c r="N206" s="122">
        <v>319.42047346677799</v>
      </c>
      <c r="O206" s="140">
        <v>-0.42788199310612901</v>
      </c>
      <c r="P206" s="122">
        <v>371.64183962753498</v>
      </c>
      <c r="Q206" s="122">
        <v>0</v>
      </c>
      <c r="R206" s="122"/>
      <c r="S206" s="122">
        <v>4180.8340032155602</v>
      </c>
      <c r="T206" s="122">
        <v>3809.1921635880199</v>
      </c>
      <c r="U206" s="122">
        <v>101987.75912816</v>
      </c>
    </row>
    <row r="207" spans="1:21" ht="12.75" x14ac:dyDescent="0.2">
      <c r="A207" s="122" t="s">
        <v>556</v>
      </c>
      <c r="B207" s="122">
        <v>4134</v>
      </c>
      <c r="C207" s="122">
        <v>3640.2309511325002</v>
      </c>
      <c r="D207" s="122">
        <v>170.11235354236899</v>
      </c>
      <c r="E207" s="122">
        <v>323.970385742443</v>
      </c>
      <c r="F207" s="122"/>
      <c r="G207" s="122">
        <v>8945</v>
      </c>
      <c r="H207" s="122">
        <v>280</v>
      </c>
      <c r="I207" s="122">
        <v>116292.37806385801</v>
      </c>
      <c r="J207" s="122"/>
      <c r="K207" s="122">
        <v>262.85276744694801</v>
      </c>
      <c r="L207" s="122">
        <v>92.740413904579</v>
      </c>
      <c r="M207" s="122"/>
      <c r="N207" s="122">
        <v>364.23791025256298</v>
      </c>
      <c r="O207" s="140">
        <v>-0.42788199310612901</v>
      </c>
      <c r="P207" s="122">
        <v>283.27497923921601</v>
      </c>
      <c r="Q207" s="122">
        <v>0</v>
      </c>
      <c r="R207" s="122"/>
      <c r="S207" s="122">
        <v>3475.73697542534</v>
      </c>
      <c r="T207" s="122">
        <v>3192.4619961861199</v>
      </c>
      <c r="U207" s="122">
        <v>101987.75912816</v>
      </c>
    </row>
    <row r="208" spans="1:21" ht="12.75" x14ac:dyDescent="0.2">
      <c r="A208" s="122" t="s">
        <v>557</v>
      </c>
      <c r="B208" s="122">
        <v>4408</v>
      </c>
      <c r="C208" s="122">
        <v>3776.74840802787</v>
      </c>
      <c r="D208" s="122">
        <v>320.38779122362598</v>
      </c>
      <c r="E208" s="122">
        <v>311.26389367574399</v>
      </c>
      <c r="F208" s="122"/>
      <c r="G208" s="122">
        <v>11824</v>
      </c>
      <c r="H208" s="122">
        <v>384</v>
      </c>
      <c r="I208" s="122">
        <v>116292.37806385801</v>
      </c>
      <c r="J208" s="122"/>
      <c r="K208" s="122">
        <v>413.12820512820502</v>
      </c>
      <c r="L208" s="122">
        <v>92.740413904579</v>
      </c>
      <c r="M208" s="122"/>
      <c r="N208" s="122">
        <v>327.55409874672102</v>
      </c>
      <c r="O208" s="140">
        <v>-0.42788199310612901</v>
      </c>
      <c r="P208" s="122">
        <v>294.54580661166199</v>
      </c>
      <c r="Q208" s="122">
        <v>0</v>
      </c>
      <c r="R208" s="122"/>
      <c r="S208" s="122">
        <v>3606.7328418969701</v>
      </c>
      <c r="T208" s="122">
        <v>3312.1870352853098</v>
      </c>
      <c r="U208" s="122">
        <v>101987.75912816</v>
      </c>
    </row>
    <row r="209" spans="1:21" ht="12.75" x14ac:dyDescent="0.2">
      <c r="A209" s="122" t="s">
        <v>558</v>
      </c>
      <c r="B209" s="122">
        <v>3677</v>
      </c>
      <c r="C209" s="122">
        <v>3816.0793320565599</v>
      </c>
      <c r="D209" s="122">
        <v>-23.652232147685599</v>
      </c>
      <c r="E209" s="122">
        <v>-115.69605650170099</v>
      </c>
      <c r="F209" s="122"/>
      <c r="G209" s="122">
        <v>15420</v>
      </c>
      <c r="H209" s="122">
        <v>506</v>
      </c>
      <c r="I209" s="122">
        <v>116292.37806385801</v>
      </c>
      <c r="J209" s="122"/>
      <c r="K209" s="122">
        <v>69.088181756893405</v>
      </c>
      <c r="L209" s="122">
        <v>92.740413904579</v>
      </c>
      <c r="M209" s="122"/>
      <c r="N209" s="122">
        <v>-127.43892771024601</v>
      </c>
      <c r="O209" s="140">
        <v>-0.42788199310612901</v>
      </c>
      <c r="P209" s="122">
        <v>-104.381067286263</v>
      </c>
      <c r="Q209" s="122">
        <v>0</v>
      </c>
      <c r="R209" s="122"/>
      <c r="S209" s="122">
        <v>3242.2989663615399</v>
      </c>
      <c r="T209" s="122">
        <v>3346.6800336478</v>
      </c>
      <c r="U209" s="122">
        <v>101987.75912816</v>
      </c>
    </row>
    <row r="210" spans="1:21" ht="12.75" x14ac:dyDescent="0.2">
      <c r="A210" s="122" t="s">
        <v>559</v>
      </c>
      <c r="B210" s="122">
        <v>3401</v>
      </c>
      <c r="C210" s="122">
        <v>3371.0390727906401</v>
      </c>
      <c r="D210" s="122">
        <v>-21.110882182524598</v>
      </c>
      <c r="E210" s="122">
        <v>51.2489165372766</v>
      </c>
      <c r="F210" s="122"/>
      <c r="G210" s="122">
        <v>89245</v>
      </c>
      <c r="H210" s="122">
        <v>2587</v>
      </c>
      <c r="I210" s="122">
        <v>116292.37806385801</v>
      </c>
      <c r="J210" s="122"/>
      <c r="K210" s="122">
        <v>71.629531722054395</v>
      </c>
      <c r="L210" s="122">
        <v>92.740413904579</v>
      </c>
      <c r="M210" s="122"/>
      <c r="N210" s="122">
        <v>46.875421523352102</v>
      </c>
      <c r="O210" s="140">
        <v>-0.42788199310612901</v>
      </c>
      <c r="P210" s="122">
        <v>55.194529558094899</v>
      </c>
      <c r="Q210" s="122">
        <v>0</v>
      </c>
      <c r="R210" s="122"/>
      <c r="S210" s="122">
        <v>3011.57676794176</v>
      </c>
      <c r="T210" s="122">
        <v>2956.38223838367</v>
      </c>
      <c r="U210" s="122">
        <v>101987.75912816</v>
      </c>
    </row>
    <row r="211" spans="1:21" ht="12.75" x14ac:dyDescent="0.2">
      <c r="A211" s="122" t="s">
        <v>560</v>
      </c>
      <c r="B211" s="122">
        <v>4121</v>
      </c>
      <c r="C211" s="122">
        <v>3961.1537012091999</v>
      </c>
      <c r="D211" s="122">
        <v>-25.453565735252401</v>
      </c>
      <c r="E211" s="122">
        <v>185.387154520454</v>
      </c>
      <c r="F211" s="122"/>
      <c r="G211" s="122">
        <v>11802</v>
      </c>
      <c r="H211" s="122">
        <v>402</v>
      </c>
      <c r="I211" s="122">
        <v>116292.37806385801</v>
      </c>
      <c r="J211" s="122"/>
      <c r="K211" s="122">
        <v>67.286848169326603</v>
      </c>
      <c r="L211" s="122">
        <v>92.740413904579</v>
      </c>
      <c r="M211" s="122"/>
      <c r="N211" s="122">
        <v>177.61087772824601</v>
      </c>
      <c r="O211" s="140">
        <v>-0.42788199310612901</v>
      </c>
      <c r="P211" s="122">
        <v>192.73554931955599</v>
      </c>
      <c r="Q211" s="122">
        <v>0</v>
      </c>
      <c r="R211" s="122"/>
      <c r="S211" s="122">
        <v>3666.6449858151</v>
      </c>
      <c r="T211" s="122">
        <v>3473.9094364955399</v>
      </c>
      <c r="U211" s="122">
        <v>101987.75912816</v>
      </c>
    </row>
    <row r="212" spans="1:21" ht="12.75" x14ac:dyDescent="0.2">
      <c r="A212" s="122" t="s">
        <v>561</v>
      </c>
      <c r="B212" s="122">
        <v>3797</v>
      </c>
      <c r="C212" s="122">
        <v>3684.74819658454</v>
      </c>
      <c r="D212" s="122">
        <v>-37.755645720294901</v>
      </c>
      <c r="E212" s="122">
        <v>150.27662568759001</v>
      </c>
      <c r="F212" s="122"/>
      <c r="G212" s="122">
        <v>24270</v>
      </c>
      <c r="H212" s="122">
        <v>769</v>
      </c>
      <c r="I212" s="122">
        <v>116292.37806385801</v>
      </c>
      <c r="J212" s="122"/>
      <c r="K212" s="122">
        <v>54.9847681842841</v>
      </c>
      <c r="L212" s="122">
        <v>92.740413904579</v>
      </c>
      <c r="M212" s="122"/>
      <c r="N212" s="122">
        <v>169.63296983863199</v>
      </c>
      <c r="O212" s="140">
        <v>-0.42788199310612901</v>
      </c>
      <c r="P212" s="122">
        <v>130.49239954344199</v>
      </c>
      <c r="Q212" s="122">
        <v>0</v>
      </c>
      <c r="R212" s="122"/>
      <c r="S212" s="122">
        <v>3361.9957687051701</v>
      </c>
      <c r="T212" s="122">
        <v>3231.50336916173</v>
      </c>
      <c r="U212" s="122">
        <v>101987.75912816</v>
      </c>
    </row>
    <row r="213" spans="1:21" ht="12.75" x14ac:dyDescent="0.2">
      <c r="A213" s="122" t="s">
        <v>562</v>
      </c>
      <c r="B213" s="122">
        <v>3710</v>
      </c>
      <c r="C213" s="122">
        <v>3301.7764997655599</v>
      </c>
      <c r="D213" s="122">
        <v>129.35291591350699</v>
      </c>
      <c r="E213" s="122">
        <v>279.28227003073198</v>
      </c>
      <c r="F213" s="122"/>
      <c r="G213" s="122">
        <v>3663</v>
      </c>
      <c r="H213" s="122">
        <v>104</v>
      </c>
      <c r="I213" s="122">
        <v>116292.37806385801</v>
      </c>
      <c r="J213" s="122"/>
      <c r="K213" s="122">
        <v>222.093329818086</v>
      </c>
      <c r="L213" s="122">
        <v>92.740413904579</v>
      </c>
      <c r="M213" s="122"/>
      <c r="N213" s="122">
        <v>118.274698705566</v>
      </c>
      <c r="O213" s="140">
        <v>-0.42788199310612901</v>
      </c>
      <c r="P213" s="122">
        <v>439.86195936279199</v>
      </c>
      <c r="Q213" s="122">
        <v>0</v>
      </c>
      <c r="R213" s="122"/>
      <c r="S213" s="122">
        <v>3335.5013121688698</v>
      </c>
      <c r="T213" s="122">
        <v>2895.6393528060798</v>
      </c>
      <c r="U213" s="122">
        <v>101987.75912816</v>
      </c>
    </row>
    <row r="214" spans="1:21" ht="12.75" x14ac:dyDescent="0.2">
      <c r="A214" s="122" t="s">
        <v>563</v>
      </c>
      <c r="B214" s="122">
        <v>4790</v>
      </c>
      <c r="C214" s="122">
        <v>4095.61450522516</v>
      </c>
      <c r="D214" s="122">
        <v>138.70583867392199</v>
      </c>
      <c r="E214" s="122">
        <v>555.35414696068005</v>
      </c>
      <c r="F214" s="122"/>
      <c r="G214" s="122">
        <v>4032</v>
      </c>
      <c r="H214" s="122">
        <v>142</v>
      </c>
      <c r="I214" s="122">
        <v>116292.37806385801</v>
      </c>
      <c r="J214" s="122"/>
      <c r="K214" s="122">
        <v>231.446252578501</v>
      </c>
      <c r="L214" s="122">
        <v>92.740413904579</v>
      </c>
      <c r="M214" s="122"/>
      <c r="N214" s="122">
        <v>551.40684947754903</v>
      </c>
      <c r="O214" s="140">
        <v>-0.42788199310612901</v>
      </c>
      <c r="P214" s="122">
        <v>558.87356245070498</v>
      </c>
      <c r="Q214" s="122">
        <v>0</v>
      </c>
      <c r="R214" s="122"/>
      <c r="S214" s="122">
        <v>4150.7043650793603</v>
      </c>
      <c r="T214" s="122">
        <v>3591.83080262866</v>
      </c>
      <c r="U214" s="122">
        <v>101987.75912816</v>
      </c>
    </row>
    <row r="215" spans="1:21" ht="12.75" x14ac:dyDescent="0.2">
      <c r="A215" s="122" t="s">
        <v>564</v>
      </c>
      <c r="B215" s="122">
        <v>4423</v>
      </c>
      <c r="C215" s="122">
        <v>3997.33037863352</v>
      </c>
      <c r="D215" s="122">
        <v>66.690084409395993</v>
      </c>
      <c r="E215" s="122">
        <v>358.75492966497399</v>
      </c>
      <c r="F215" s="122"/>
      <c r="G215" s="122">
        <v>13208</v>
      </c>
      <c r="H215" s="122">
        <v>454</v>
      </c>
      <c r="I215" s="122">
        <v>116292.37806385801</v>
      </c>
      <c r="J215" s="122"/>
      <c r="K215" s="122">
        <v>159.43049831397499</v>
      </c>
      <c r="L215" s="122">
        <v>92.740413904579</v>
      </c>
      <c r="M215" s="122"/>
      <c r="N215" s="122">
        <v>311.07604024491502</v>
      </c>
      <c r="O215" s="140">
        <v>-0.42788199310612901</v>
      </c>
      <c r="P215" s="122">
        <v>406.005937091926</v>
      </c>
      <c r="Q215" s="122">
        <v>0</v>
      </c>
      <c r="R215" s="122"/>
      <c r="S215" s="122">
        <v>3911.6421154826598</v>
      </c>
      <c r="T215" s="122">
        <v>3505.63617839073</v>
      </c>
      <c r="U215" s="122">
        <v>101987.75912816</v>
      </c>
    </row>
    <row r="216" spans="1:21" ht="12.75" x14ac:dyDescent="0.2">
      <c r="A216" s="122" t="s">
        <v>565</v>
      </c>
      <c r="B216" s="122">
        <v>4040</v>
      </c>
      <c r="C216" s="122">
        <v>3980.8532384218001</v>
      </c>
      <c r="D216" s="122">
        <v>32.866303182974001</v>
      </c>
      <c r="E216" s="122">
        <v>25.9956983300725</v>
      </c>
      <c r="F216" s="122"/>
      <c r="G216" s="122">
        <v>15366</v>
      </c>
      <c r="H216" s="122">
        <v>526</v>
      </c>
      <c r="I216" s="122">
        <v>116292.37806385801</v>
      </c>
      <c r="J216" s="122"/>
      <c r="K216" s="122">
        <v>125.60671708755299</v>
      </c>
      <c r="L216" s="122">
        <v>92.740413904579</v>
      </c>
      <c r="M216" s="122"/>
      <c r="N216" s="122">
        <v>-36.914086607042897</v>
      </c>
      <c r="O216" s="140">
        <v>-0.42788199310612901</v>
      </c>
      <c r="P216" s="122">
        <v>88.477601274081707</v>
      </c>
      <c r="Q216" s="122">
        <v>0</v>
      </c>
      <c r="R216" s="122"/>
      <c r="S216" s="122">
        <v>3579.6634207073898</v>
      </c>
      <c r="T216" s="122">
        <v>3491.1858194333099</v>
      </c>
      <c r="U216" s="122">
        <v>101987.75912816</v>
      </c>
    </row>
    <row r="217" spans="1:21" ht="12.75" x14ac:dyDescent="0.2">
      <c r="A217" s="122" t="s">
        <v>566</v>
      </c>
      <c r="B217" s="122">
        <v>4180</v>
      </c>
      <c r="C217" s="122">
        <v>3759.2414403514099</v>
      </c>
      <c r="D217" s="122">
        <v>227.909410207989</v>
      </c>
      <c r="E217" s="122">
        <v>192.60047255877799</v>
      </c>
      <c r="F217" s="122"/>
      <c r="G217" s="122">
        <v>11910</v>
      </c>
      <c r="H217" s="122">
        <v>385</v>
      </c>
      <c r="I217" s="122">
        <v>116292.37806385801</v>
      </c>
      <c r="J217" s="122"/>
      <c r="K217" s="122">
        <v>320.64982411256801</v>
      </c>
      <c r="L217" s="122">
        <v>92.740413904579</v>
      </c>
      <c r="M217" s="122"/>
      <c r="N217" s="122">
        <v>73.4999432043724</v>
      </c>
      <c r="O217" s="140">
        <v>-0.42788199310612901</v>
      </c>
      <c r="P217" s="122">
        <v>311.27311992007799</v>
      </c>
      <c r="Q217" s="122">
        <v>0</v>
      </c>
      <c r="R217" s="122"/>
      <c r="S217" s="122">
        <v>3608.10664337446</v>
      </c>
      <c r="T217" s="122">
        <v>3296.8335234543802</v>
      </c>
      <c r="U217" s="122">
        <v>101987.75912816</v>
      </c>
    </row>
    <row r="218" spans="1:21" ht="12.75" x14ac:dyDescent="0.2">
      <c r="A218" s="122" t="s">
        <v>567</v>
      </c>
      <c r="B218" s="122">
        <v>4873</v>
      </c>
      <c r="C218" s="122">
        <v>4206.7462730567804</v>
      </c>
      <c r="D218" s="122">
        <v>347.559737381351</v>
      </c>
      <c r="E218" s="122">
        <v>319.049454054433</v>
      </c>
      <c r="F218" s="122"/>
      <c r="G218" s="122">
        <v>9869</v>
      </c>
      <c r="H218" s="122">
        <v>357</v>
      </c>
      <c r="I218" s="122">
        <v>116292.37806385801</v>
      </c>
      <c r="J218" s="122"/>
      <c r="K218" s="122">
        <v>440.30015128592999</v>
      </c>
      <c r="L218" s="122">
        <v>92.740413904579</v>
      </c>
      <c r="M218" s="122"/>
      <c r="N218" s="122">
        <v>205.16043829057</v>
      </c>
      <c r="O218" s="140">
        <v>-0.42788199310612901</v>
      </c>
      <c r="P218" s="122">
        <v>432.51058782518902</v>
      </c>
      <c r="Q218" s="122">
        <v>0</v>
      </c>
      <c r="R218" s="122"/>
      <c r="S218" s="122">
        <v>4121.80332353835</v>
      </c>
      <c r="T218" s="122">
        <v>3689.2927357131598</v>
      </c>
      <c r="U218" s="122">
        <v>101987.75912816</v>
      </c>
    </row>
    <row r="219" spans="1:21" ht="14.25" customHeight="1" x14ac:dyDescent="0.2">
      <c r="A219" s="19" t="s">
        <v>568</v>
      </c>
      <c r="B219" s="19"/>
      <c r="C219" s="19"/>
      <c r="D219" s="122"/>
      <c r="E219" s="122"/>
      <c r="F219" s="19"/>
      <c r="G219" s="122"/>
      <c r="H219" s="122"/>
      <c r="I219" s="122"/>
      <c r="J219" s="122"/>
      <c r="K219" s="122"/>
      <c r="L219" s="122"/>
      <c r="M219" s="122"/>
      <c r="N219" s="122"/>
      <c r="O219" s="140"/>
      <c r="P219" s="122"/>
      <c r="Q219" s="122"/>
      <c r="R219" s="122"/>
      <c r="S219" s="122"/>
      <c r="T219" s="122"/>
      <c r="U219" s="122"/>
    </row>
    <row r="220" spans="1:21" ht="12.75" x14ac:dyDescent="0.2">
      <c r="A220" s="122" t="s">
        <v>569</v>
      </c>
      <c r="B220" s="122">
        <v>4126</v>
      </c>
      <c r="C220" s="122">
        <v>3785.6813951376998</v>
      </c>
      <c r="D220" s="122">
        <v>96.674727158479001</v>
      </c>
      <c r="E220" s="122">
        <v>244.01091550457301</v>
      </c>
      <c r="F220" s="122"/>
      <c r="G220" s="122">
        <v>11151</v>
      </c>
      <c r="H220" s="122">
        <v>363</v>
      </c>
      <c r="I220" s="122">
        <v>116292.37806385801</v>
      </c>
      <c r="J220" s="122"/>
      <c r="K220" s="122">
        <v>189.415141063058</v>
      </c>
      <c r="L220" s="122">
        <v>92.740413904579</v>
      </c>
      <c r="M220" s="122"/>
      <c r="N220" s="122">
        <v>291.70429256660498</v>
      </c>
      <c r="O220" s="140">
        <v>-0.42788199310612901</v>
      </c>
      <c r="P220" s="122">
        <v>195.88965644943599</v>
      </c>
      <c r="Q220" s="122">
        <v>0</v>
      </c>
      <c r="R220" s="122"/>
      <c r="S220" s="122">
        <v>3515.9108710061701</v>
      </c>
      <c r="T220" s="122">
        <v>3320.0212145567398</v>
      </c>
      <c r="U220" s="122">
        <v>101987.75912816</v>
      </c>
    </row>
    <row r="221" spans="1:21" ht="12.75" x14ac:dyDescent="0.2">
      <c r="A221" s="122" t="s">
        <v>570</v>
      </c>
      <c r="B221" s="122">
        <v>4889</v>
      </c>
      <c r="C221" s="122">
        <v>4143.2891692037902</v>
      </c>
      <c r="D221" s="122">
        <v>162.548493294927</v>
      </c>
      <c r="E221" s="122">
        <v>583.60573969371706</v>
      </c>
      <c r="F221" s="122"/>
      <c r="G221" s="122">
        <v>9543</v>
      </c>
      <c r="H221" s="122">
        <v>340</v>
      </c>
      <c r="I221" s="122">
        <v>116292.37806385801</v>
      </c>
      <c r="J221" s="122"/>
      <c r="K221" s="122">
        <v>255.28890719950601</v>
      </c>
      <c r="L221" s="122">
        <v>92.740413904579</v>
      </c>
      <c r="M221" s="122"/>
      <c r="N221" s="122">
        <v>462.04701530273201</v>
      </c>
      <c r="O221" s="140">
        <v>-0.42788199310612901</v>
      </c>
      <c r="P221" s="122">
        <v>704.73658209159498</v>
      </c>
      <c r="Q221" s="122">
        <v>0</v>
      </c>
      <c r="R221" s="122"/>
      <c r="S221" s="122">
        <v>4338.3777959210502</v>
      </c>
      <c r="T221" s="122">
        <v>3633.64121382945</v>
      </c>
      <c r="U221" s="122">
        <v>101987.75912816</v>
      </c>
    </row>
    <row r="222" spans="1:21" ht="12.75" x14ac:dyDescent="0.2">
      <c r="A222" s="122" t="s">
        <v>571</v>
      </c>
      <c r="B222" s="122">
        <v>4621</v>
      </c>
      <c r="C222" s="122">
        <v>4019.1317713732601</v>
      </c>
      <c r="D222" s="122">
        <v>153.60024904258199</v>
      </c>
      <c r="E222" s="122">
        <v>448.65380043403798</v>
      </c>
      <c r="F222" s="122"/>
      <c r="G222" s="122">
        <v>15509</v>
      </c>
      <c r="H222" s="122">
        <v>536</v>
      </c>
      <c r="I222" s="122">
        <v>116292.37806385801</v>
      </c>
      <c r="J222" s="122"/>
      <c r="K222" s="122">
        <v>246.34066294716101</v>
      </c>
      <c r="L222" s="122">
        <v>92.740413904579</v>
      </c>
      <c r="M222" s="122"/>
      <c r="N222" s="122">
        <v>661.21731051912002</v>
      </c>
      <c r="O222" s="140">
        <v>-0.42788199310612901</v>
      </c>
      <c r="P222" s="122">
        <v>235.66240835584901</v>
      </c>
      <c r="Q222" s="122">
        <v>0</v>
      </c>
      <c r="R222" s="122"/>
      <c r="S222" s="122">
        <v>3760.41828511734</v>
      </c>
      <c r="T222" s="122">
        <v>3524.7558767614901</v>
      </c>
      <c r="U222" s="122">
        <v>101987.75912816</v>
      </c>
    </row>
    <row r="223" spans="1:21" ht="12.75" x14ac:dyDescent="0.2">
      <c r="A223" s="122" t="s">
        <v>572</v>
      </c>
      <c r="B223" s="122">
        <v>4249</v>
      </c>
      <c r="C223" s="122">
        <v>3770.5719850056398</v>
      </c>
      <c r="D223" s="122">
        <v>133.333498545987</v>
      </c>
      <c r="E223" s="122">
        <v>345.066573347249</v>
      </c>
      <c r="F223" s="122"/>
      <c r="G223" s="122">
        <v>7032</v>
      </c>
      <c r="H223" s="122">
        <v>228</v>
      </c>
      <c r="I223" s="122">
        <v>116292.37806385801</v>
      </c>
      <c r="J223" s="122"/>
      <c r="K223" s="122">
        <v>226.07391245056601</v>
      </c>
      <c r="L223" s="122">
        <v>92.740413904579</v>
      </c>
      <c r="M223" s="122"/>
      <c r="N223" s="122">
        <v>356.25090728254997</v>
      </c>
      <c r="O223" s="140">
        <v>-0.42788199310612901</v>
      </c>
      <c r="P223" s="122">
        <v>333.45435741884103</v>
      </c>
      <c r="Q223" s="122">
        <v>0</v>
      </c>
      <c r="R223" s="122"/>
      <c r="S223" s="122">
        <v>3640.2247045776198</v>
      </c>
      <c r="T223" s="122">
        <v>3306.7703471587802</v>
      </c>
      <c r="U223" s="122">
        <v>101987.75912816</v>
      </c>
    </row>
    <row r="224" spans="1:21" ht="12.75" x14ac:dyDescent="0.2">
      <c r="A224" s="122" t="s">
        <v>573</v>
      </c>
      <c r="B224" s="122">
        <v>4095</v>
      </c>
      <c r="C224" s="122">
        <v>4089.7989841828298</v>
      </c>
      <c r="D224" s="122">
        <v>-63.872146807544503</v>
      </c>
      <c r="E224" s="122">
        <v>68.793343945943107</v>
      </c>
      <c r="F224" s="122"/>
      <c r="G224" s="122">
        <v>30283</v>
      </c>
      <c r="H224" s="122">
        <v>1065</v>
      </c>
      <c r="I224" s="122">
        <v>116292.37806385801</v>
      </c>
      <c r="J224" s="122"/>
      <c r="K224" s="122">
        <v>28.868267097034501</v>
      </c>
      <c r="L224" s="122">
        <v>92.740413904579</v>
      </c>
      <c r="M224" s="122"/>
      <c r="N224" s="122">
        <v>90.095640592043296</v>
      </c>
      <c r="O224" s="140">
        <v>-0.42788199310612901</v>
      </c>
      <c r="P224" s="122">
        <v>47.0631653067367</v>
      </c>
      <c r="Q224" s="122">
        <v>0</v>
      </c>
      <c r="R224" s="122"/>
      <c r="S224" s="122">
        <v>3633.7937888080601</v>
      </c>
      <c r="T224" s="122">
        <v>3586.7306235013298</v>
      </c>
      <c r="U224" s="122">
        <v>101987.75912816</v>
      </c>
    </row>
    <row r="225" spans="1:21" ht="12.75" x14ac:dyDescent="0.2">
      <c r="A225" s="122" t="s">
        <v>574</v>
      </c>
      <c r="B225" s="122">
        <v>4230</v>
      </c>
      <c r="C225" s="122">
        <v>4255.0014475478001</v>
      </c>
      <c r="D225" s="122">
        <v>-64.423405890331395</v>
      </c>
      <c r="E225" s="122">
        <v>39.841896367690701</v>
      </c>
      <c r="F225" s="122"/>
      <c r="G225" s="122">
        <v>21154</v>
      </c>
      <c r="H225" s="122">
        <v>774</v>
      </c>
      <c r="I225" s="122">
        <v>116292.37806385801</v>
      </c>
      <c r="J225" s="122"/>
      <c r="K225" s="122">
        <v>28.317008014247602</v>
      </c>
      <c r="L225" s="122">
        <v>92.740413904579</v>
      </c>
      <c r="M225" s="122"/>
      <c r="N225" s="122">
        <v>65.571983231002804</v>
      </c>
      <c r="O225" s="140">
        <v>-0.42788199310612901</v>
      </c>
      <c r="P225" s="122">
        <v>13.683927511272501</v>
      </c>
      <c r="Q225" s="122">
        <v>0</v>
      </c>
      <c r="R225" s="122"/>
      <c r="S225" s="122">
        <v>3745.2961788677999</v>
      </c>
      <c r="T225" s="122">
        <v>3731.6122513565301</v>
      </c>
      <c r="U225" s="122">
        <v>101987.75912816</v>
      </c>
    </row>
    <row r="226" spans="1:21" ht="12.75" x14ac:dyDescent="0.2">
      <c r="A226" s="122" t="s">
        <v>575</v>
      </c>
      <c r="B226" s="122">
        <v>4959</v>
      </c>
      <c r="C226" s="122">
        <v>4687.8822840452003</v>
      </c>
      <c r="D226" s="122">
        <v>148.047695324595</v>
      </c>
      <c r="E226" s="122">
        <v>122.7139632569</v>
      </c>
      <c r="F226" s="122"/>
      <c r="G226" s="122">
        <v>5656</v>
      </c>
      <c r="H226" s="122">
        <v>228</v>
      </c>
      <c r="I226" s="122">
        <v>116292.37806385801</v>
      </c>
      <c r="J226" s="122"/>
      <c r="K226" s="122">
        <v>240.78810922917401</v>
      </c>
      <c r="L226" s="122">
        <v>92.740413904579</v>
      </c>
      <c r="M226" s="122"/>
      <c r="N226" s="122">
        <v>-29.757731305750902</v>
      </c>
      <c r="O226" s="140">
        <v>-0.42788199310612901</v>
      </c>
      <c r="P226" s="122">
        <v>274.75777582644503</v>
      </c>
      <c r="Q226" s="122">
        <v>0</v>
      </c>
      <c r="R226" s="122"/>
      <c r="S226" s="122">
        <v>4386.0040773152296</v>
      </c>
      <c r="T226" s="122">
        <v>4111.2463014887799</v>
      </c>
      <c r="U226" s="122">
        <v>101987.75912816</v>
      </c>
    </row>
    <row r="227" spans="1:21" ht="12.75" x14ac:dyDescent="0.2">
      <c r="A227" s="122" t="s">
        <v>576</v>
      </c>
      <c r="B227" s="122">
        <v>3575</v>
      </c>
      <c r="C227" s="122">
        <v>3182.0525231034298</v>
      </c>
      <c r="D227" s="122">
        <v>136.96617039978699</v>
      </c>
      <c r="E227" s="122">
        <v>256.11442153668298</v>
      </c>
      <c r="F227" s="122"/>
      <c r="G227" s="122">
        <v>7492</v>
      </c>
      <c r="H227" s="122">
        <v>205</v>
      </c>
      <c r="I227" s="122">
        <v>116292.37806385801</v>
      </c>
      <c r="J227" s="122"/>
      <c r="K227" s="122">
        <v>229.706584304366</v>
      </c>
      <c r="L227" s="122">
        <v>92.740413904579</v>
      </c>
      <c r="M227" s="122"/>
      <c r="N227" s="122">
        <v>202.40151030587</v>
      </c>
      <c r="O227" s="140">
        <v>-0.42788199310612901</v>
      </c>
      <c r="P227" s="122">
        <v>309.39945077438898</v>
      </c>
      <c r="Q227" s="122">
        <v>0</v>
      </c>
      <c r="R227" s="122"/>
      <c r="S227" s="122">
        <v>3100.0415518519198</v>
      </c>
      <c r="T227" s="122">
        <v>2790.6421010775298</v>
      </c>
      <c r="U227" s="122">
        <v>101987.75912816</v>
      </c>
    </row>
    <row r="228" spans="1:21" ht="12.75" x14ac:dyDescent="0.2">
      <c r="A228" s="122" t="s">
        <v>577</v>
      </c>
      <c r="B228" s="122">
        <v>4286</v>
      </c>
      <c r="C228" s="122">
        <v>4131.0890603280404</v>
      </c>
      <c r="D228" s="122">
        <v>44.434452568128997</v>
      </c>
      <c r="E228" s="122">
        <v>110.071865533848</v>
      </c>
      <c r="F228" s="122"/>
      <c r="G228" s="122">
        <v>23562</v>
      </c>
      <c r="H228" s="122">
        <v>837</v>
      </c>
      <c r="I228" s="122">
        <v>116292.37806385801</v>
      </c>
      <c r="J228" s="122"/>
      <c r="K228" s="122">
        <v>137.174866472708</v>
      </c>
      <c r="L228" s="122">
        <v>92.740413904579</v>
      </c>
      <c r="M228" s="122"/>
      <c r="N228" s="122">
        <v>164.03670304308699</v>
      </c>
      <c r="O228" s="140">
        <v>-0.42788199310612901</v>
      </c>
      <c r="P228" s="122">
        <v>55.679146031503002</v>
      </c>
      <c r="Q228" s="122">
        <v>0</v>
      </c>
      <c r="R228" s="122"/>
      <c r="S228" s="122">
        <v>3678.6209332427002</v>
      </c>
      <c r="T228" s="122">
        <v>3622.9417872111899</v>
      </c>
      <c r="U228" s="122">
        <v>101987.75912816</v>
      </c>
    </row>
    <row r="229" spans="1:21" ht="12.75" x14ac:dyDescent="0.2">
      <c r="A229" s="122" t="s">
        <v>578</v>
      </c>
      <c r="B229" s="122">
        <v>4433</v>
      </c>
      <c r="C229" s="122">
        <v>4153.29921656636</v>
      </c>
      <c r="D229" s="122">
        <v>123.045936243789</v>
      </c>
      <c r="E229" s="122">
        <v>156.45895163786901</v>
      </c>
      <c r="F229" s="122"/>
      <c r="G229" s="122">
        <v>4928</v>
      </c>
      <c r="H229" s="122">
        <v>176</v>
      </c>
      <c r="I229" s="122">
        <v>116292.37806385801</v>
      </c>
      <c r="J229" s="122"/>
      <c r="K229" s="122">
        <v>215.786350148368</v>
      </c>
      <c r="L229" s="122">
        <v>92.740413904579</v>
      </c>
      <c r="M229" s="122"/>
      <c r="N229" s="122">
        <v>-48.670975763592203</v>
      </c>
      <c r="O229" s="140">
        <v>-0.42788199310612901</v>
      </c>
      <c r="P229" s="122">
        <v>361.16099704622502</v>
      </c>
      <c r="Q229" s="122">
        <v>0</v>
      </c>
      <c r="R229" s="122"/>
      <c r="S229" s="122">
        <v>4003.5809659090901</v>
      </c>
      <c r="T229" s="122">
        <v>3642.4199688628701</v>
      </c>
      <c r="U229" s="122">
        <v>101987.75912816</v>
      </c>
    </row>
    <row r="230" spans="1:21" ht="12.75" x14ac:dyDescent="0.2">
      <c r="A230" s="122" t="s">
        <v>579</v>
      </c>
      <c r="B230" s="122">
        <v>4272</v>
      </c>
      <c r="C230" s="122">
        <v>4119.2881965106799</v>
      </c>
      <c r="D230" s="122">
        <v>3.10257164206575E-2</v>
      </c>
      <c r="E230" s="122">
        <v>152.52432802749101</v>
      </c>
      <c r="F230" s="122"/>
      <c r="G230" s="122">
        <v>10502</v>
      </c>
      <c r="H230" s="122">
        <v>372</v>
      </c>
      <c r="I230" s="122">
        <v>116292.37806385801</v>
      </c>
      <c r="J230" s="122"/>
      <c r="K230" s="122">
        <v>92.771439620999701</v>
      </c>
      <c r="L230" s="122">
        <v>92.740413904579</v>
      </c>
      <c r="M230" s="122"/>
      <c r="N230" s="122">
        <v>157.22059641768499</v>
      </c>
      <c r="O230" s="140">
        <v>-0.42788199310612901</v>
      </c>
      <c r="P230" s="122">
        <v>147.40017764419099</v>
      </c>
      <c r="Q230" s="122">
        <v>0</v>
      </c>
      <c r="R230" s="122"/>
      <c r="S230" s="122">
        <v>3759.9926738997301</v>
      </c>
      <c r="T230" s="122">
        <v>3612.59249625553</v>
      </c>
      <c r="U230" s="122">
        <v>101987.75912816</v>
      </c>
    </row>
    <row r="231" spans="1:21" ht="12.75" x14ac:dyDescent="0.2">
      <c r="A231" s="122" t="s">
        <v>568</v>
      </c>
      <c r="B231" s="122">
        <v>3632</v>
      </c>
      <c r="C231" s="122">
        <v>3751.67921465373</v>
      </c>
      <c r="D231" s="122">
        <v>-25.666708249608298</v>
      </c>
      <c r="E231" s="122">
        <v>-93.982920339296399</v>
      </c>
      <c r="F231" s="122"/>
      <c r="G231" s="122">
        <v>144200</v>
      </c>
      <c r="H231" s="122">
        <v>4652</v>
      </c>
      <c r="I231" s="122">
        <v>116292.37806385801</v>
      </c>
      <c r="J231" s="122"/>
      <c r="K231" s="122">
        <v>67.073705654970695</v>
      </c>
      <c r="L231" s="122">
        <v>92.740413904579</v>
      </c>
      <c r="M231" s="122"/>
      <c r="N231" s="122">
        <v>-85.346382735935094</v>
      </c>
      <c r="O231" s="140">
        <v>-0.42788199310612901</v>
      </c>
      <c r="P231" s="122">
        <v>-103.047339935764</v>
      </c>
      <c r="Q231" s="122">
        <v>0</v>
      </c>
      <c r="R231" s="122"/>
      <c r="S231" s="122">
        <v>3187.1541542681298</v>
      </c>
      <c r="T231" s="122">
        <v>3290.20149420389</v>
      </c>
      <c r="U231" s="122">
        <v>101987.75912816</v>
      </c>
    </row>
    <row r="232" spans="1:21" ht="14.25" customHeight="1" x14ac:dyDescent="0.2">
      <c r="A232" s="19" t="s">
        <v>580</v>
      </c>
      <c r="B232" s="19"/>
      <c r="C232" s="19"/>
      <c r="D232" s="122"/>
      <c r="E232" s="122"/>
      <c r="F232" s="19"/>
      <c r="G232" s="122"/>
      <c r="H232" s="122"/>
      <c r="I232" s="122"/>
      <c r="J232" s="122"/>
      <c r="K232" s="122"/>
      <c r="L232" s="122"/>
      <c r="M232" s="122"/>
      <c r="N232" s="122"/>
      <c r="O232" s="140"/>
      <c r="P232" s="122"/>
      <c r="Q232" s="122"/>
      <c r="R232" s="122"/>
      <c r="S232" s="122"/>
      <c r="T232" s="122"/>
      <c r="U232" s="122"/>
    </row>
    <row r="233" spans="1:21" ht="12.75" x14ac:dyDescent="0.2">
      <c r="A233" s="122" t="s">
        <v>581</v>
      </c>
      <c r="B233" s="122">
        <v>4083</v>
      </c>
      <c r="C233" s="122">
        <v>3902.14719293505</v>
      </c>
      <c r="D233" s="122">
        <v>56.093295312080002</v>
      </c>
      <c r="E233" s="122">
        <v>124.627664918211</v>
      </c>
      <c r="F233" s="122"/>
      <c r="G233" s="122">
        <v>13858</v>
      </c>
      <c r="H233" s="122">
        <v>465</v>
      </c>
      <c r="I233" s="122">
        <v>116292.37806385801</v>
      </c>
      <c r="J233" s="122"/>
      <c r="K233" s="122">
        <v>148.833709216659</v>
      </c>
      <c r="L233" s="122">
        <v>92.740413904579</v>
      </c>
      <c r="M233" s="122"/>
      <c r="N233" s="122">
        <v>99.734487056396105</v>
      </c>
      <c r="O233" s="140">
        <v>-0.42788199310612901</v>
      </c>
      <c r="P233" s="122">
        <v>149.092960786921</v>
      </c>
      <c r="Q233" s="122">
        <v>0</v>
      </c>
      <c r="R233" s="122"/>
      <c r="S233" s="122">
        <v>3571.2540225992002</v>
      </c>
      <c r="T233" s="122">
        <v>3422.16106181228</v>
      </c>
      <c r="U233" s="122">
        <v>101987.75912816</v>
      </c>
    </row>
    <row r="234" spans="1:21" ht="12.75" x14ac:dyDescent="0.2">
      <c r="A234" s="122" t="s">
        <v>582</v>
      </c>
      <c r="B234" s="122">
        <v>3733</v>
      </c>
      <c r="C234" s="122">
        <v>3632.4956267124098</v>
      </c>
      <c r="D234" s="122">
        <v>-75.988025954542294</v>
      </c>
      <c r="E234" s="122">
        <v>176.75254888106301</v>
      </c>
      <c r="F234" s="122"/>
      <c r="G234" s="122">
        <v>13286</v>
      </c>
      <c r="H234" s="122">
        <v>415</v>
      </c>
      <c r="I234" s="122">
        <v>116292.37806385801</v>
      </c>
      <c r="J234" s="122"/>
      <c r="K234" s="122">
        <v>16.752387950036699</v>
      </c>
      <c r="L234" s="122">
        <v>92.740413904579</v>
      </c>
      <c r="M234" s="122"/>
      <c r="N234" s="122">
        <v>192.547013429109</v>
      </c>
      <c r="O234" s="140">
        <v>-0.42788199310612901</v>
      </c>
      <c r="P234" s="122">
        <v>160.53020233991199</v>
      </c>
      <c r="Q234" s="122">
        <v>0</v>
      </c>
      <c r="R234" s="122"/>
      <c r="S234" s="122">
        <v>3346.20836267308</v>
      </c>
      <c r="T234" s="122">
        <v>3185.6781603331701</v>
      </c>
      <c r="U234" s="122">
        <v>101987.75912816</v>
      </c>
    </row>
    <row r="235" spans="1:21" ht="12.75" x14ac:dyDescent="0.2">
      <c r="A235" s="122" t="s">
        <v>583</v>
      </c>
      <c r="B235" s="122">
        <v>3881</v>
      </c>
      <c r="C235" s="122">
        <v>3709.1656538104899</v>
      </c>
      <c r="D235" s="122">
        <v>-29.912358110303899</v>
      </c>
      <c r="E235" s="122">
        <v>202.129118483741</v>
      </c>
      <c r="F235" s="122"/>
      <c r="G235" s="122">
        <v>15645</v>
      </c>
      <c r="H235" s="122">
        <v>499</v>
      </c>
      <c r="I235" s="122">
        <v>116292.37806385801</v>
      </c>
      <c r="J235" s="122"/>
      <c r="K235" s="122">
        <v>62.828055794275102</v>
      </c>
      <c r="L235" s="122">
        <v>92.740413904579</v>
      </c>
      <c r="M235" s="122"/>
      <c r="N235" s="122">
        <v>203.81880589113101</v>
      </c>
      <c r="O235" s="140">
        <v>-0.42788199310612901</v>
      </c>
      <c r="P235" s="122">
        <v>200.011549083245</v>
      </c>
      <c r="Q235" s="122">
        <v>0</v>
      </c>
      <c r="R235" s="122"/>
      <c r="S235" s="122">
        <v>3452.9288904032801</v>
      </c>
      <c r="T235" s="122">
        <v>3252.9173413200401</v>
      </c>
      <c r="U235" s="122">
        <v>101987.75912816</v>
      </c>
    </row>
    <row r="236" spans="1:21" ht="12.75" x14ac:dyDescent="0.2">
      <c r="A236" s="122" t="s">
        <v>584</v>
      </c>
      <c r="B236" s="122">
        <v>4396</v>
      </c>
      <c r="C236" s="122">
        <v>4153.79703500296</v>
      </c>
      <c r="D236" s="122">
        <v>139.467570324105</v>
      </c>
      <c r="E236" s="122">
        <v>102.39238249754401</v>
      </c>
      <c r="F236" s="122"/>
      <c r="G236" s="122">
        <v>8343</v>
      </c>
      <c r="H236" s="122">
        <v>298</v>
      </c>
      <c r="I236" s="122">
        <v>116292.37806385801</v>
      </c>
      <c r="J236" s="122"/>
      <c r="K236" s="122">
        <v>232.20798422868401</v>
      </c>
      <c r="L236" s="122">
        <v>92.740413904579</v>
      </c>
      <c r="M236" s="122"/>
      <c r="N236" s="122">
        <v>-33.2932531939691</v>
      </c>
      <c r="O236" s="140">
        <v>-0.42788199310612901</v>
      </c>
      <c r="P236" s="122">
        <v>237.65013619595101</v>
      </c>
      <c r="Q236" s="122">
        <v>0</v>
      </c>
      <c r="R236" s="122"/>
      <c r="S236" s="122">
        <v>3880.50668901769</v>
      </c>
      <c r="T236" s="122">
        <v>3642.85655282174</v>
      </c>
      <c r="U236" s="122">
        <v>101987.75912816</v>
      </c>
    </row>
    <row r="237" spans="1:21" ht="12.75" x14ac:dyDescent="0.2">
      <c r="A237" s="122" t="s">
        <v>585</v>
      </c>
      <c r="B237" s="122">
        <v>3799</v>
      </c>
      <c r="C237" s="122">
        <v>3822.2638640545001</v>
      </c>
      <c r="D237" s="122">
        <v>-24.716105134908599</v>
      </c>
      <c r="E237" s="122">
        <v>1.0827366088677399</v>
      </c>
      <c r="F237" s="122"/>
      <c r="G237" s="122">
        <v>25557</v>
      </c>
      <c r="H237" s="122">
        <v>840</v>
      </c>
      <c r="I237" s="122">
        <v>116292.37806385801</v>
      </c>
      <c r="J237" s="122"/>
      <c r="K237" s="122">
        <v>68.024308769670398</v>
      </c>
      <c r="L237" s="122">
        <v>92.740413904579</v>
      </c>
      <c r="M237" s="122"/>
      <c r="N237" s="122">
        <v>-45.290757808126301</v>
      </c>
      <c r="O237" s="140">
        <v>-0.42788199310612901</v>
      </c>
      <c r="P237" s="122">
        <v>47.0283490327556</v>
      </c>
      <c r="Q237" s="122">
        <v>0</v>
      </c>
      <c r="R237" s="122"/>
      <c r="S237" s="122">
        <v>3399.13218233301</v>
      </c>
      <c r="T237" s="122">
        <v>3352.1038333002498</v>
      </c>
      <c r="U237" s="122">
        <v>101987.75912816</v>
      </c>
    </row>
    <row r="238" spans="1:21" ht="12.75" x14ac:dyDescent="0.2">
      <c r="A238" s="122" t="s">
        <v>586</v>
      </c>
      <c r="B238" s="122">
        <v>3891</v>
      </c>
      <c r="C238" s="122">
        <v>3647.2880936795</v>
      </c>
      <c r="D238" s="122">
        <v>177.73079028390299</v>
      </c>
      <c r="E238" s="122">
        <v>66.387113091036895</v>
      </c>
      <c r="F238" s="122"/>
      <c r="G238" s="122">
        <v>5803</v>
      </c>
      <c r="H238" s="122">
        <v>182</v>
      </c>
      <c r="I238" s="122">
        <v>116292.37806385801</v>
      </c>
      <c r="J238" s="122"/>
      <c r="K238" s="122">
        <v>270.47120418848198</v>
      </c>
      <c r="L238" s="122">
        <v>92.740413904579</v>
      </c>
      <c r="M238" s="122"/>
      <c r="N238" s="122">
        <v>-134.88195818477701</v>
      </c>
      <c r="O238" s="140">
        <v>-0.42788199310612901</v>
      </c>
      <c r="P238" s="122">
        <v>267.22830237374399</v>
      </c>
      <c r="Q238" s="122">
        <v>0</v>
      </c>
      <c r="R238" s="122"/>
      <c r="S238" s="122">
        <v>3465.8793727382399</v>
      </c>
      <c r="T238" s="122">
        <v>3198.6510703644899</v>
      </c>
      <c r="U238" s="122">
        <v>101987.75912816</v>
      </c>
    </row>
    <row r="239" spans="1:21" ht="12.75" x14ac:dyDescent="0.2">
      <c r="A239" s="122" t="s">
        <v>587</v>
      </c>
      <c r="B239" s="122">
        <v>4043</v>
      </c>
      <c r="C239" s="122">
        <v>3829.2483255908701</v>
      </c>
      <c r="D239" s="122">
        <v>5.7199796020956599</v>
      </c>
      <c r="E239" s="122">
        <v>207.80134693817101</v>
      </c>
      <c r="F239" s="122"/>
      <c r="G239" s="122">
        <v>22109</v>
      </c>
      <c r="H239" s="122">
        <v>728</v>
      </c>
      <c r="I239" s="122">
        <v>116292.37806385801</v>
      </c>
      <c r="J239" s="122"/>
      <c r="K239" s="122">
        <v>98.460393506674706</v>
      </c>
      <c r="L239" s="122">
        <v>92.740413904579</v>
      </c>
      <c r="M239" s="122"/>
      <c r="N239" s="122">
        <v>241.610710274441</v>
      </c>
      <c r="O239" s="140">
        <v>-0.42788199310612901</v>
      </c>
      <c r="P239" s="122">
        <v>173.564101608794</v>
      </c>
      <c r="Q239" s="122">
        <v>0</v>
      </c>
      <c r="R239" s="122"/>
      <c r="S239" s="122">
        <v>3531.7932682513701</v>
      </c>
      <c r="T239" s="122">
        <v>3358.2291666425699</v>
      </c>
      <c r="U239" s="122">
        <v>101987.75912816</v>
      </c>
    </row>
    <row r="240" spans="1:21" ht="12.75" x14ac:dyDescent="0.2">
      <c r="A240" s="122" t="s">
        <v>588</v>
      </c>
      <c r="B240" s="122">
        <v>3574</v>
      </c>
      <c r="C240" s="122">
        <v>3354.5878287651299</v>
      </c>
      <c r="D240" s="122">
        <v>136.644302539476</v>
      </c>
      <c r="E240" s="122">
        <v>82.701734354701898</v>
      </c>
      <c r="F240" s="122"/>
      <c r="G240" s="122">
        <v>4472</v>
      </c>
      <c r="H240" s="122">
        <v>129</v>
      </c>
      <c r="I240" s="122">
        <v>116292.37806385801</v>
      </c>
      <c r="J240" s="122"/>
      <c r="K240" s="122">
        <v>229.38471644405499</v>
      </c>
      <c r="L240" s="122">
        <v>92.740413904579</v>
      </c>
      <c r="M240" s="122"/>
      <c r="N240" s="122">
        <v>67.152225252226302</v>
      </c>
      <c r="O240" s="140">
        <v>-0.42788199310612901</v>
      </c>
      <c r="P240" s="122">
        <v>97.823361464071198</v>
      </c>
      <c r="Q240" s="122">
        <v>0</v>
      </c>
      <c r="R240" s="122"/>
      <c r="S240" s="122">
        <v>3039.7779516994601</v>
      </c>
      <c r="T240" s="122">
        <v>2941.9545902353898</v>
      </c>
      <c r="U240" s="122">
        <v>101987.75912816</v>
      </c>
    </row>
    <row r="241" spans="1:21" ht="12.75" x14ac:dyDescent="0.2">
      <c r="A241" s="122" t="s">
        <v>589</v>
      </c>
      <c r="B241" s="122">
        <v>3896</v>
      </c>
      <c r="C241" s="122">
        <v>3505.65906832461</v>
      </c>
      <c r="D241" s="122">
        <v>155.075217357946</v>
      </c>
      <c r="E241" s="122">
        <v>235.620610774471</v>
      </c>
      <c r="F241" s="122"/>
      <c r="G241" s="122">
        <v>9985</v>
      </c>
      <c r="H241" s="122">
        <v>301</v>
      </c>
      <c r="I241" s="122">
        <v>116292.37806385801</v>
      </c>
      <c r="J241" s="122"/>
      <c r="K241" s="122">
        <v>247.81563126252499</v>
      </c>
      <c r="L241" s="122">
        <v>92.740413904579</v>
      </c>
      <c r="M241" s="122"/>
      <c r="N241" s="122">
        <v>208.62930099663799</v>
      </c>
      <c r="O241" s="140">
        <v>-0.42788199310612901</v>
      </c>
      <c r="P241" s="122">
        <v>262.18403855919797</v>
      </c>
      <c r="Q241" s="122">
        <v>0</v>
      </c>
      <c r="R241" s="122"/>
      <c r="S241" s="122">
        <v>3336.6272531386899</v>
      </c>
      <c r="T241" s="122">
        <v>3074.4432145794899</v>
      </c>
      <c r="U241" s="122">
        <v>101987.75912816</v>
      </c>
    </row>
    <row r="242" spans="1:21" ht="12.75" x14ac:dyDescent="0.2">
      <c r="A242" s="122" t="s">
        <v>590</v>
      </c>
      <c r="B242" s="122">
        <v>3553</v>
      </c>
      <c r="C242" s="122">
        <v>3771.8265000259698</v>
      </c>
      <c r="D242" s="122">
        <v>-50.473464752036598</v>
      </c>
      <c r="E242" s="122">
        <v>-167.88966565952899</v>
      </c>
      <c r="F242" s="122"/>
      <c r="G242" s="122">
        <v>145218</v>
      </c>
      <c r="H242" s="122">
        <v>4710</v>
      </c>
      <c r="I242" s="122">
        <v>116292.37806385801</v>
      </c>
      <c r="J242" s="122"/>
      <c r="K242" s="122">
        <v>42.266949152542402</v>
      </c>
      <c r="L242" s="122">
        <v>92.740413904579</v>
      </c>
      <c r="M242" s="122"/>
      <c r="N242" s="122">
        <v>-177.680979296158</v>
      </c>
      <c r="O242" s="140">
        <v>-0.42788199310612901</v>
      </c>
      <c r="P242" s="122">
        <v>-158.52623401600701</v>
      </c>
      <c r="Q242" s="122">
        <v>0</v>
      </c>
      <c r="R242" s="122"/>
      <c r="S242" s="122">
        <v>3149.3443157342599</v>
      </c>
      <c r="T242" s="122">
        <v>3307.8705497502701</v>
      </c>
      <c r="U242" s="122">
        <v>101987.75912816</v>
      </c>
    </row>
    <row r="243" spans="1:21" ht="14.25" customHeight="1" x14ac:dyDescent="0.2">
      <c r="A243" s="19" t="s">
        <v>591</v>
      </c>
      <c r="B243" s="19"/>
      <c r="C243" s="19"/>
      <c r="D243" s="122"/>
      <c r="E243" s="122"/>
      <c r="F243" s="19"/>
      <c r="G243" s="122"/>
      <c r="H243" s="122"/>
      <c r="I243" s="122"/>
      <c r="J243" s="122"/>
      <c r="K243" s="122"/>
      <c r="L243" s="122"/>
      <c r="M243" s="122"/>
      <c r="N243" s="122"/>
      <c r="O243" s="140"/>
      <c r="P243" s="122"/>
      <c r="Q243" s="122"/>
      <c r="R243" s="122"/>
      <c r="S243" s="122"/>
      <c r="T243" s="122"/>
      <c r="U243" s="122"/>
    </row>
    <row r="244" spans="1:21" ht="12.75" x14ac:dyDescent="0.2">
      <c r="A244" s="122" t="s">
        <v>592</v>
      </c>
      <c r="B244" s="122">
        <v>3710</v>
      </c>
      <c r="C244" s="122">
        <v>3603.98660783476</v>
      </c>
      <c r="D244" s="122">
        <v>-6.6361955422961501</v>
      </c>
      <c r="E244" s="122">
        <v>112.746556611336</v>
      </c>
      <c r="F244" s="122"/>
      <c r="G244" s="122">
        <v>22781</v>
      </c>
      <c r="H244" s="122">
        <v>706</v>
      </c>
      <c r="I244" s="122">
        <v>116292.37806385801</v>
      </c>
      <c r="J244" s="122"/>
      <c r="K244" s="122">
        <v>86.104218362282893</v>
      </c>
      <c r="L244" s="122">
        <v>92.740413904579</v>
      </c>
      <c r="M244" s="122"/>
      <c r="N244" s="122">
        <v>75.9276445567493</v>
      </c>
      <c r="O244" s="140">
        <v>-0.42788199310612901</v>
      </c>
      <c r="P244" s="122">
        <v>149.13758667281701</v>
      </c>
      <c r="Q244" s="122">
        <v>0</v>
      </c>
      <c r="R244" s="122"/>
      <c r="S244" s="122">
        <v>3309.81349837472</v>
      </c>
      <c r="T244" s="122">
        <v>3160.6759117019101</v>
      </c>
      <c r="U244" s="122">
        <v>101987.75912816</v>
      </c>
    </row>
    <row r="245" spans="1:21" ht="12.75" x14ac:dyDescent="0.2">
      <c r="A245" s="122" t="s">
        <v>593</v>
      </c>
      <c r="B245" s="122">
        <v>3810</v>
      </c>
      <c r="C245" s="122">
        <v>3920.6597217339699</v>
      </c>
      <c r="D245" s="122">
        <v>-27.3752200917978</v>
      </c>
      <c r="E245" s="122">
        <v>-83.043125985002405</v>
      </c>
      <c r="F245" s="122"/>
      <c r="G245" s="122">
        <v>50988</v>
      </c>
      <c r="H245" s="122">
        <v>1719</v>
      </c>
      <c r="I245" s="122">
        <v>116292.37806385801</v>
      </c>
      <c r="J245" s="122"/>
      <c r="K245" s="122">
        <v>65.3651938127812</v>
      </c>
      <c r="L245" s="122">
        <v>92.740413904579</v>
      </c>
      <c r="M245" s="122"/>
      <c r="N245" s="122">
        <v>-87.028316123372903</v>
      </c>
      <c r="O245" s="140">
        <v>-0.42788199310612901</v>
      </c>
      <c r="P245" s="122">
        <v>-79.485817839738004</v>
      </c>
      <c r="Q245" s="122">
        <v>0</v>
      </c>
      <c r="R245" s="122"/>
      <c r="S245" s="122">
        <v>3358.9106272317999</v>
      </c>
      <c r="T245" s="122">
        <v>3438.3964450715398</v>
      </c>
      <c r="U245" s="122">
        <v>101987.75912816</v>
      </c>
    </row>
    <row r="246" spans="1:21" ht="12.75" x14ac:dyDescent="0.2">
      <c r="A246" s="122" t="s">
        <v>594</v>
      </c>
      <c r="B246" s="122">
        <v>3847</v>
      </c>
      <c r="C246" s="122">
        <v>3709.1607037296599</v>
      </c>
      <c r="D246" s="122">
        <v>4.77337114755585E-2</v>
      </c>
      <c r="E246" s="122">
        <v>137.474602042686</v>
      </c>
      <c r="F246" s="122"/>
      <c r="G246" s="122">
        <v>57062</v>
      </c>
      <c r="H246" s="122">
        <v>1820</v>
      </c>
      <c r="I246" s="122">
        <v>116292.37806385801</v>
      </c>
      <c r="J246" s="122"/>
      <c r="K246" s="122">
        <v>92.788147616054601</v>
      </c>
      <c r="L246" s="122">
        <v>92.740413904579</v>
      </c>
      <c r="M246" s="122"/>
      <c r="N246" s="122">
        <v>123.03368352495301</v>
      </c>
      <c r="O246" s="140">
        <v>-0.42788199310612901</v>
      </c>
      <c r="P246" s="122">
        <v>151.48763856731301</v>
      </c>
      <c r="Q246" s="122">
        <v>0</v>
      </c>
      <c r="R246" s="122"/>
      <c r="S246" s="122">
        <v>3404.4006386944002</v>
      </c>
      <c r="T246" s="122">
        <v>3252.9130001270801</v>
      </c>
      <c r="U246" s="122">
        <v>101987.75912816</v>
      </c>
    </row>
    <row r="247" spans="1:21" ht="12.75" x14ac:dyDescent="0.2">
      <c r="A247" s="122" t="s">
        <v>595</v>
      </c>
      <c r="B247" s="122">
        <v>4735</v>
      </c>
      <c r="C247" s="122">
        <v>4338.32068181472</v>
      </c>
      <c r="D247" s="122">
        <v>164.63224025091699</v>
      </c>
      <c r="E247" s="122">
        <v>231.985926328517</v>
      </c>
      <c r="F247" s="122"/>
      <c r="G247" s="122">
        <v>10079</v>
      </c>
      <c r="H247" s="122">
        <v>376</v>
      </c>
      <c r="I247" s="122">
        <v>116292.37806385801</v>
      </c>
      <c r="J247" s="122"/>
      <c r="K247" s="122">
        <v>257.37265415549598</v>
      </c>
      <c r="L247" s="122">
        <v>92.740413904579</v>
      </c>
      <c r="M247" s="122"/>
      <c r="N247" s="122">
        <v>83.005263539544103</v>
      </c>
      <c r="O247" s="140">
        <v>-0.42788199310612901</v>
      </c>
      <c r="P247" s="122">
        <v>380.538707124383</v>
      </c>
      <c r="Q247" s="122">
        <v>0</v>
      </c>
      <c r="R247" s="122"/>
      <c r="S247" s="122">
        <v>4185.2214566221801</v>
      </c>
      <c r="T247" s="122">
        <v>3804.6827494977902</v>
      </c>
      <c r="U247" s="122">
        <v>101987.75912816</v>
      </c>
    </row>
    <row r="248" spans="1:21" ht="12.75" x14ac:dyDescent="0.2">
      <c r="A248" s="122" t="s">
        <v>596</v>
      </c>
      <c r="B248" s="122">
        <v>4286</v>
      </c>
      <c r="C248" s="122">
        <v>3740.2865278169002</v>
      </c>
      <c r="D248" s="122">
        <v>157.80252785257801</v>
      </c>
      <c r="E248" s="122">
        <v>387.94891389988601</v>
      </c>
      <c r="F248" s="122"/>
      <c r="G248" s="122">
        <v>15235</v>
      </c>
      <c r="H248" s="122">
        <v>490</v>
      </c>
      <c r="I248" s="122">
        <v>116292.37806385801</v>
      </c>
      <c r="J248" s="122"/>
      <c r="K248" s="122">
        <v>250.542941757157</v>
      </c>
      <c r="L248" s="122">
        <v>92.740413904579</v>
      </c>
      <c r="M248" s="122"/>
      <c r="N248" s="122">
        <v>515.22084654828302</v>
      </c>
      <c r="O248" s="140">
        <v>-0.42788199310612901</v>
      </c>
      <c r="P248" s="122">
        <v>260.24909925838301</v>
      </c>
      <c r="Q248" s="122">
        <v>0</v>
      </c>
      <c r="R248" s="122"/>
      <c r="S248" s="122">
        <v>3540.4592714145101</v>
      </c>
      <c r="T248" s="122">
        <v>3280.2101721561198</v>
      </c>
      <c r="U248" s="122">
        <v>101987.75912816</v>
      </c>
    </row>
    <row r="249" spans="1:21" ht="12.75" x14ac:dyDescent="0.2">
      <c r="A249" s="122" t="s">
        <v>597</v>
      </c>
      <c r="B249" s="122">
        <v>4201</v>
      </c>
      <c r="C249" s="122">
        <v>4158.1771616203996</v>
      </c>
      <c r="D249" s="122">
        <v>42.056684703536902</v>
      </c>
      <c r="E249" s="122">
        <v>1.15339585318664</v>
      </c>
      <c r="F249" s="122"/>
      <c r="G249" s="122">
        <v>15326</v>
      </c>
      <c r="H249" s="122">
        <v>548</v>
      </c>
      <c r="I249" s="122">
        <v>116292.37806385801</v>
      </c>
      <c r="J249" s="122"/>
      <c r="K249" s="122">
        <v>134.79709860811599</v>
      </c>
      <c r="L249" s="122">
        <v>92.740413904579</v>
      </c>
      <c r="M249" s="122"/>
      <c r="N249" s="122">
        <v>18.0763933660355</v>
      </c>
      <c r="O249" s="140">
        <v>-0.42788199310612901</v>
      </c>
      <c r="P249" s="122">
        <v>-16.197483652768401</v>
      </c>
      <c r="Q249" s="122">
        <v>0</v>
      </c>
      <c r="R249" s="122"/>
      <c r="S249" s="122">
        <v>3630.5004154880298</v>
      </c>
      <c r="T249" s="122">
        <v>3646.69789914079</v>
      </c>
      <c r="U249" s="122">
        <v>101987.75912816</v>
      </c>
    </row>
    <row r="250" spans="1:21" ht="12.75" x14ac:dyDescent="0.2">
      <c r="A250" s="122" t="s">
        <v>598</v>
      </c>
      <c r="B250" s="122">
        <v>3913</v>
      </c>
      <c r="C250" s="122">
        <v>3665.8434933262301</v>
      </c>
      <c r="D250" s="122">
        <v>21.263796621737001</v>
      </c>
      <c r="E250" s="122">
        <v>226.05957868730999</v>
      </c>
      <c r="F250" s="122"/>
      <c r="G250" s="122">
        <v>26362</v>
      </c>
      <c r="H250" s="122">
        <v>831</v>
      </c>
      <c r="I250" s="122">
        <v>116292.37806385801</v>
      </c>
      <c r="J250" s="122"/>
      <c r="K250" s="122">
        <v>114.004210526316</v>
      </c>
      <c r="L250" s="122">
        <v>92.740413904579</v>
      </c>
      <c r="M250" s="122"/>
      <c r="N250" s="122">
        <v>218.682881212306</v>
      </c>
      <c r="O250" s="140">
        <v>-0.42788199310612901</v>
      </c>
      <c r="P250" s="122">
        <v>233.008394169208</v>
      </c>
      <c r="Q250" s="122">
        <v>0</v>
      </c>
      <c r="R250" s="122"/>
      <c r="S250" s="122">
        <v>3447.9324452844899</v>
      </c>
      <c r="T250" s="122">
        <v>3214.9240511152898</v>
      </c>
      <c r="U250" s="122">
        <v>101987.75912816</v>
      </c>
    </row>
    <row r="251" spans="1:21" ht="12.75" x14ac:dyDescent="0.2">
      <c r="A251" s="122" t="s">
        <v>599</v>
      </c>
      <c r="B251" s="122">
        <v>4099</v>
      </c>
      <c r="C251" s="122">
        <v>3487.8443400977699</v>
      </c>
      <c r="D251" s="122">
        <v>395.37641930064802</v>
      </c>
      <c r="E251" s="122">
        <v>215.98288540951199</v>
      </c>
      <c r="F251" s="122"/>
      <c r="G251" s="122">
        <v>10036</v>
      </c>
      <c r="H251" s="122">
        <v>301</v>
      </c>
      <c r="I251" s="122">
        <v>116292.37806385801</v>
      </c>
      <c r="J251" s="122"/>
      <c r="K251" s="122">
        <v>488.11683320522701</v>
      </c>
      <c r="L251" s="122">
        <v>92.740413904579</v>
      </c>
      <c r="M251" s="122"/>
      <c r="N251" s="122">
        <v>321.61365967897899</v>
      </c>
      <c r="O251" s="140">
        <v>-0.42788199310612901</v>
      </c>
      <c r="P251" s="122">
        <v>109.924229146939</v>
      </c>
      <c r="Q251" s="122">
        <v>0</v>
      </c>
      <c r="R251" s="122"/>
      <c r="S251" s="122">
        <v>3168.7440276300199</v>
      </c>
      <c r="T251" s="122">
        <v>3058.8197984830799</v>
      </c>
      <c r="U251" s="122">
        <v>101987.75912816</v>
      </c>
    </row>
    <row r="252" spans="1:21" ht="12.75" x14ac:dyDescent="0.2">
      <c r="A252" s="122" t="s">
        <v>600</v>
      </c>
      <c r="B252" s="122">
        <v>3525</v>
      </c>
      <c r="C252" s="122">
        <v>3372.8897274379001</v>
      </c>
      <c r="D252" s="122">
        <v>-15.007861536863301</v>
      </c>
      <c r="E252" s="122">
        <v>167.06749242830901</v>
      </c>
      <c r="F252" s="122"/>
      <c r="G252" s="122">
        <v>20101</v>
      </c>
      <c r="H252" s="122">
        <v>583</v>
      </c>
      <c r="I252" s="122">
        <v>116292.37806385801</v>
      </c>
      <c r="J252" s="122"/>
      <c r="K252" s="122">
        <v>77.732552367715698</v>
      </c>
      <c r="L252" s="122">
        <v>92.740413904579</v>
      </c>
      <c r="M252" s="122"/>
      <c r="N252" s="122">
        <v>74.265200795842205</v>
      </c>
      <c r="O252" s="140">
        <v>-0.42788199310612901</v>
      </c>
      <c r="P252" s="122">
        <v>259.44190206767001</v>
      </c>
      <c r="Q252" s="122">
        <v>0</v>
      </c>
      <c r="R252" s="122"/>
      <c r="S252" s="122">
        <v>3217.4471541306202</v>
      </c>
      <c r="T252" s="122">
        <v>2958.0052520629501</v>
      </c>
      <c r="U252" s="122">
        <v>101987.75912816</v>
      </c>
    </row>
    <row r="253" spans="1:21" ht="12.75" x14ac:dyDescent="0.2">
      <c r="A253" s="122" t="s">
        <v>601</v>
      </c>
      <c r="B253" s="122">
        <v>4427</v>
      </c>
      <c r="C253" s="122">
        <v>4152.0686093910799</v>
      </c>
      <c r="D253" s="122">
        <v>158.80270694918499</v>
      </c>
      <c r="E253" s="122">
        <v>116.52813907113899</v>
      </c>
      <c r="F253" s="122"/>
      <c r="G253" s="122">
        <v>6750</v>
      </c>
      <c r="H253" s="122">
        <v>241</v>
      </c>
      <c r="I253" s="122">
        <v>116292.37806385801</v>
      </c>
      <c r="J253" s="122"/>
      <c r="K253" s="122">
        <v>251.54312085376401</v>
      </c>
      <c r="L253" s="122">
        <v>92.740413904579</v>
      </c>
      <c r="M253" s="122"/>
      <c r="N253" s="122">
        <v>54.862157422018299</v>
      </c>
      <c r="O253" s="140">
        <v>-0.42788199310612901</v>
      </c>
      <c r="P253" s="122">
        <v>177.76623872715399</v>
      </c>
      <c r="Q253" s="122">
        <v>0</v>
      </c>
      <c r="R253" s="122"/>
      <c r="S253" s="122">
        <v>3819.1069720436899</v>
      </c>
      <c r="T253" s="122">
        <v>3641.3407333165401</v>
      </c>
      <c r="U253" s="122">
        <v>101987.75912816</v>
      </c>
    </row>
    <row r="254" spans="1:21" ht="12.75" x14ac:dyDescent="0.2">
      <c r="A254" s="122" t="s">
        <v>602</v>
      </c>
      <c r="B254" s="122">
        <v>3936</v>
      </c>
      <c r="C254" s="122">
        <v>3415.5954520103301</v>
      </c>
      <c r="D254" s="122">
        <v>162.150389096255</v>
      </c>
      <c r="E254" s="122">
        <v>357.75442087508799</v>
      </c>
      <c r="F254" s="122"/>
      <c r="G254" s="122">
        <v>10759</v>
      </c>
      <c r="H254" s="122">
        <v>316</v>
      </c>
      <c r="I254" s="122">
        <v>116292.37806385801</v>
      </c>
      <c r="J254" s="122"/>
      <c r="K254" s="122">
        <v>254.89080300083401</v>
      </c>
      <c r="L254" s="122">
        <v>92.740413904579</v>
      </c>
      <c r="M254" s="122"/>
      <c r="N254" s="122">
        <v>329.34992743099099</v>
      </c>
      <c r="O254" s="140">
        <v>-0.42788199310612901</v>
      </c>
      <c r="P254" s="122">
        <v>385.73103232607798</v>
      </c>
      <c r="Q254" s="122">
        <v>0</v>
      </c>
      <c r="R254" s="122"/>
      <c r="S254" s="122">
        <v>3381.1889637786899</v>
      </c>
      <c r="T254" s="122">
        <v>2995.45793145261</v>
      </c>
      <c r="U254" s="122">
        <v>101987.75912816</v>
      </c>
    </row>
    <row r="255" spans="1:21" ht="12.75" x14ac:dyDescent="0.2">
      <c r="A255" s="122" t="s">
        <v>603</v>
      </c>
      <c r="B255" s="122">
        <v>3908</v>
      </c>
      <c r="C255" s="122">
        <v>3330.3377962680402</v>
      </c>
      <c r="D255" s="122">
        <v>128.11848180094199</v>
      </c>
      <c r="E255" s="122">
        <v>449.09016604350302</v>
      </c>
      <c r="F255" s="122"/>
      <c r="G255" s="122">
        <v>10790</v>
      </c>
      <c r="H255" s="122">
        <v>309</v>
      </c>
      <c r="I255" s="122">
        <v>116292.37806385801</v>
      </c>
      <c r="J255" s="122"/>
      <c r="K255" s="122">
        <v>220.85889570552101</v>
      </c>
      <c r="L255" s="122">
        <v>92.740413904579</v>
      </c>
      <c r="M255" s="122"/>
      <c r="N255" s="122">
        <v>377.719312745585</v>
      </c>
      <c r="O255" s="140">
        <v>-0.42788199310612901</v>
      </c>
      <c r="P255" s="122">
        <v>520.03313734831397</v>
      </c>
      <c r="Q255" s="122">
        <v>0</v>
      </c>
      <c r="R255" s="122"/>
      <c r="S255" s="122">
        <v>3440.7205859675501</v>
      </c>
      <c r="T255" s="122">
        <v>2920.6874486192301</v>
      </c>
      <c r="U255" s="122">
        <v>101987.75912816</v>
      </c>
    </row>
    <row r="256" spans="1:21" ht="12.75" x14ac:dyDescent="0.2">
      <c r="A256" s="122" t="s">
        <v>604</v>
      </c>
      <c r="B256" s="122">
        <v>3752</v>
      </c>
      <c r="C256" s="122">
        <v>3443.66565980722</v>
      </c>
      <c r="D256" s="122">
        <v>49.938485177989897</v>
      </c>
      <c r="E256" s="122">
        <v>258.17542717933799</v>
      </c>
      <c r="F256" s="122"/>
      <c r="G256" s="122">
        <v>11009</v>
      </c>
      <c r="H256" s="122">
        <v>326</v>
      </c>
      <c r="I256" s="122">
        <v>116292.37806385801</v>
      </c>
      <c r="J256" s="122"/>
      <c r="K256" s="122">
        <v>142.67889908256899</v>
      </c>
      <c r="L256" s="122">
        <v>92.740413904579</v>
      </c>
      <c r="M256" s="122"/>
      <c r="N256" s="122">
        <v>221.220669993912</v>
      </c>
      <c r="O256" s="140">
        <v>-0.42788199310612901</v>
      </c>
      <c r="P256" s="122">
        <v>294.70230237165799</v>
      </c>
      <c r="Q256" s="122">
        <v>0</v>
      </c>
      <c r="R256" s="122"/>
      <c r="S256" s="122">
        <v>3314.7776476146601</v>
      </c>
      <c r="T256" s="122">
        <v>3020.0753452429999</v>
      </c>
      <c r="U256" s="122">
        <v>101987.75912816</v>
      </c>
    </row>
    <row r="257" spans="1:21" ht="12.75" x14ac:dyDescent="0.2">
      <c r="A257" s="122" t="s">
        <v>605</v>
      </c>
      <c r="B257" s="122">
        <v>4729</v>
      </c>
      <c r="C257" s="122">
        <v>4052.48197571747</v>
      </c>
      <c r="D257" s="122">
        <v>381.008277194897</v>
      </c>
      <c r="E257" s="122">
        <v>295.05098976048299</v>
      </c>
      <c r="F257" s="122"/>
      <c r="G257" s="122">
        <v>6715</v>
      </c>
      <c r="H257" s="122">
        <v>234</v>
      </c>
      <c r="I257" s="122">
        <v>116292.37806385801</v>
      </c>
      <c r="J257" s="122"/>
      <c r="K257" s="122">
        <v>473.74869109947599</v>
      </c>
      <c r="L257" s="122">
        <v>92.740413904579</v>
      </c>
      <c r="M257" s="122"/>
      <c r="N257" s="122">
        <v>400.06078941013698</v>
      </c>
      <c r="O257" s="140">
        <v>-0.42788199310612901</v>
      </c>
      <c r="P257" s="122">
        <v>189.613308117722</v>
      </c>
      <c r="Q257" s="122">
        <v>0</v>
      </c>
      <c r="R257" s="122"/>
      <c r="S257" s="122">
        <v>3743.6171258376799</v>
      </c>
      <c r="T257" s="122">
        <v>3554.0038177199499</v>
      </c>
      <c r="U257" s="122">
        <v>101987.75912816</v>
      </c>
    </row>
    <row r="258" spans="1:21" ht="12.75" x14ac:dyDescent="0.2">
      <c r="A258" s="122" t="s">
        <v>606</v>
      </c>
      <c r="B258" s="122">
        <v>4137</v>
      </c>
      <c r="C258" s="122">
        <v>3686.3113444549199</v>
      </c>
      <c r="D258" s="122">
        <v>256.98516238521199</v>
      </c>
      <c r="E258" s="122">
        <v>193.79272755738799</v>
      </c>
      <c r="F258" s="122"/>
      <c r="G258" s="122">
        <v>7035</v>
      </c>
      <c r="H258" s="122">
        <v>223</v>
      </c>
      <c r="I258" s="122">
        <v>116292.37806385801</v>
      </c>
      <c r="J258" s="122"/>
      <c r="K258" s="122">
        <v>349.72557628979098</v>
      </c>
      <c r="L258" s="122">
        <v>92.740413904579</v>
      </c>
      <c r="M258" s="122"/>
      <c r="N258" s="122">
        <v>127.45014231638601</v>
      </c>
      <c r="O258" s="140">
        <v>-0.42788199310612901</v>
      </c>
      <c r="P258" s="122">
        <v>259.70743080528501</v>
      </c>
      <c r="Q258" s="122">
        <v>0</v>
      </c>
      <c r="R258" s="122"/>
      <c r="S258" s="122">
        <v>3492.5816718258602</v>
      </c>
      <c r="T258" s="122">
        <v>3232.87424102057</v>
      </c>
      <c r="U258" s="122">
        <v>101987.75912816</v>
      </c>
    </row>
    <row r="259" spans="1:21" ht="14.25" customHeight="1" x14ac:dyDescent="0.2">
      <c r="A259" s="19" t="s">
        <v>607</v>
      </c>
      <c r="B259" s="19"/>
      <c r="C259" s="19"/>
      <c r="D259" s="122"/>
      <c r="E259" s="122"/>
      <c r="F259" s="19"/>
      <c r="G259" s="122"/>
      <c r="H259" s="122"/>
      <c r="I259" s="122"/>
      <c r="J259" s="122"/>
      <c r="K259" s="122"/>
      <c r="L259" s="122"/>
      <c r="M259" s="122"/>
      <c r="N259" s="122"/>
      <c r="O259" s="140"/>
      <c r="P259" s="122"/>
      <c r="Q259" s="122"/>
      <c r="R259" s="122"/>
      <c r="S259" s="122"/>
      <c r="T259" s="122"/>
      <c r="U259" s="122"/>
    </row>
    <row r="260" spans="1:21" ht="12.75" x14ac:dyDescent="0.2">
      <c r="A260" s="122" t="s">
        <v>608</v>
      </c>
      <c r="B260" s="122">
        <v>4065</v>
      </c>
      <c r="C260" s="122">
        <v>3703.8295938966598</v>
      </c>
      <c r="D260" s="122">
        <v>21.758153430665001</v>
      </c>
      <c r="E260" s="122">
        <v>339.01480530597797</v>
      </c>
      <c r="F260" s="122"/>
      <c r="G260" s="122">
        <v>26594</v>
      </c>
      <c r="H260" s="122">
        <v>847</v>
      </c>
      <c r="I260" s="122">
        <v>116292.37806385801</v>
      </c>
      <c r="J260" s="122"/>
      <c r="K260" s="122">
        <v>114.498567335244</v>
      </c>
      <c r="L260" s="122">
        <v>92.740413904579</v>
      </c>
      <c r="M260" s="122"/>
      <c r="N260" s="122">
        <v>317.07244627298797</v>
      </c>
      <c r="O260" s="140">
        <v>-0.42788199310612901</v>
      </c>
      <c r="P260" s="122">
        <v>360.52928234586301</v>
      </c>
      <c r="Q260" s="122">
        <v>0</v>
      </c>
      <c r="R260" s="122"/>
      <c r="S260" s="122">
        <v>3608.76692924184</v>
      </c>
      <c r="T260" s="122">
        <v>3248.2376468959801</v>
      </c>
      <c r="U260" s="122">
        <v>101987.75912816</v>
      </c>
    </row>
    <row r="261" spans="1:21" ht="12.75" x14ac:dyDescent="0.2">
      <c r="A261" s="122" t="s">
        <v>609</v>
      </c>
      <c r="B261" s="122">
        <v>3632</v>
      </c>
      <c r="C261" s="122">
        <v>3683.6446099295399</v>
      </c>
      <c r="D261" s="122">
        <v>-1.6810298957610399</v>
      </c>
      <c r="E261" s="122">
        <v>-49.925045895378801</v>
      </c>
      <c r="F261" s="122"/>
      <c r="G261" s="122">
        <v>98877</v>
      </c>
      <c r="H261" s="122">
        <v>3132</v>
      </c>
      <c r="I261" s="122">
        <v>116292.37806385801</v>
      </c>
      <c r="J261" s="122"/>
      <c r="K261" s="122">
        <v>91.059384008818</v>
      </c>
      <c r="L261" s="122">
        <v>92.740413904579</v>
      </c>
      <c r="M261" s="122"/>
      <c r="N261" s="122">
        <v>-72.1474449227062</v>
      </c>
      <c r="O261" s="140">
        <v>-0.42788199310612901</v>
      </c>
      <c r="P261" s="122">
        <v>-28.130528861157501</v>
      </c>
      <c r="Q261" s="122">
        <v>0</v>
      </c>
      <c r="R261" s="122"/>
      <c r="S261" s="122">
        <v>3202.40500103354</v>
      </c>
      <c r="T261" s="122">
        <v>3230.5355298947002</v>
      </c>
      <c r="U261" s="122">
        <v>101987.75912816</v>
      </c>
    </row>
    <row r="262" spans="1:21" ht="12.75" x14ac:dyDescent="0.2">
      <c r="A262" s="122" t="s">
        <v>610</v>
      </c>
      <c r="B262" s="122">
        <v>5302</v>
      </c>
      <c r="C262" s="122">
        <v>4289.3214166637599</v>
      </c>
      <c r="D262" s="122">
        <v>184.29787233060799</v>
      </c>
      <c r="E262" s="122">
        <v>827.92522976968701</v>
      </c>
      <c r="F262" s="122"/>
      <c r="G262" s="122">
        <v>9435</v>
      </c>
      <c r="H262" s="122">
        <v>348</v>
      </c>
      <c r="I262" s="122">
        <v>116292.37806385801</v>
      </c>
      <c r="J262" s="122"/>
      <c r="K262" s="122">
        <v>277.038286235187</v>
      </c>
      <c r="L262" s="122">
        <v>92.740413904579</v>
      </c>
      <c r="M262" s="122"/>
      <c r="N262" s="122">
        <v>844.33165177041701</v>
      </c>
      <c r="O262" s="140">
        <v>-0.42788199310612901</v>
      </c>
      <c r="P262" s="122">
        <v>811.09092577585</v>
      </c>
      <c r="Q262" s="122">
        <v>0</v>
      </c>
      <c r="R262" s="122"/>
      <c r="S262" s="122">
        <v>4572.8015963216703</v>
      </c>
      <c r="T262" s="122">
        <v>3761.71067054582</v>
      </c>
      <c r="U262" s="122">
        <v>101987.75912816</v>
      </c>
    </row>
    <row r="263" spans="1:21" ht="12.75" x14ac:dyDescent="0.2">
      <c r="A263" s="122" t="s">
        <v>611</v>
      </c>
      <c r="B263" s="122">
        <v>3734</v>
      </c>
      <c r="C263" s="122">
        <v>3623.22703257781</v>
      </c>
      <c r="D263" s="122">
        <v>48.824935639494001</v>
      </c>
      <c r="E263" s="122">
        <v>62.058202582396298</v>
      </c>
      <c r="F263" s="122"/>
      <c r="G263" s="122">
        <v>36975</v>
      </c>
      <c r="H263" s="122">
        <v>1152</v>
      </c>
      <c r="I263" s="122">
        <v>116292.37806385801</v>
      </c>
      <c r="J263" s="122"/>
      <c r="K263" s="122">
        <v>141.565349544073</v>
      </c>
      <c r="L263" s="122">
        <v>92.740413904579</v>
      </c>
      <c r="M263" s="122"/>
      <c r="N263" s="122">
        <v>85.322906721541102</v>
      </c>
      <c r="O263" s="140">
        <v>-0.42788199310612901</v>
      </c>
      <c r="P263" s="122">
        <v>38.365616450145403</v>
      </c>
      <c r="Q263" s="122">
        <v>0</v>
      </c>
      <c r="R263" s="122"/>
      <c r="S263" s="122">
        <v>3215.91527204556</v>
      </c>
      <c r="T263" s="122">
        <v>3177.5496555954201</v>
      </c>
      <c r="U263" s="122">
        <v>101987.75912816</v>
      </c>
    </row>
    <row r="264" spans="1:21" ht="12.75" x14ac:dyDescent="0.2">
      <c r="A264" s="122" t="s">
        <v>612</v>
      </c>
      <c r="B264" s="122">
        <v>4193</v>
      </c>
      <c r="C264" s="122">
        <v>3819.9787822521298</v>
      </c>
      <c r="D264" s="122">
        <v>51.101070605563997</v>
      </c>
      <c r="E264" s="122">
        <v>322.02350581742297</v>
      </c>
      <c r="F264" s="122"/>
      <c r="G264" s="122">
        <v>19027</v>
      </c>
      <c r="H264" s="122">
        <v>625</v>
      </c>
      <c r="I264" s="122">
        <v>116292.37806385801</v>
      </c>
      <c r="J264" s="122"/>
      <c r="K264" s="122">
        <v>143.841484510143</v>
      </c>
      <c r="L264" s="122">
        <v>92.740413904579</v>
      </c>
      <c r="M264" s="122"/>
      <c r="N264" s="122">
        <v>238.15872940738001</v>
      </c>
      <c r="O264" s="140">
        <v>-0.42788199310612901</v>
      </c>
      <c r="P264" s="122">
        <v>405.46040023436001</v>
      </c>
      <c r="Q264" s="122">
        <v>0</v>
      </c>
      <c r="R264" s="122"/>
      <c r="S264" s="122">
        <v>3755.5602296925099</v>
      </c>
      <c r="T264" s="122">
        <v>3350.09982945815</v>
      </c>
      <c r="U264" s="122">
        <v>101987.75912816</v>
      </c>
    </row>
    <row r="265" spans="1:21" ht="12.75" x14ac:dyDescent="0.2">
      <c r="A265" s="122" t="s">
        <v>613</v>
      </c>
      <c r="B265" s="122">
        <v>3971</v>
      </c>
      <c r="C265" s="122">
        <v>3565.97281523527</v>
      </c>
      <c r="D265" s="122">
        <v>194.06530867472799</v>
      </c>
      <c r="E265" s="122">
        <v>211.35885944298599</v>
      </c>
      <c r="F265" s="122"/>
      <c r="G265" s="122">
        <v>9490</v>
      </c>
      <c r="H265" s="122">
        <v>291</v>
      </c>
      <c r="I265" s="122">
        <v>116292.37806385801</v>
      </c>
      <c r="J265" s="122"/>
      <c r="K265" s="122">
        <v>286.80572257930697</v>
      </c>
      <c r="L265" s="122">
        <v>92.740413904579</v>
      </c>
      <c r="M265" s="122"/>
      <c r="N265" s="122">
        <v>249.65167514362699</v>
      </c>
      <c r="O265" s="140">
        <v>-0.42788199310612901</v>
      </c>
      <c r="P265" s="122">
        <v>172.638161749239</v>
      </c>
      <c r="Q265" s="122">
        <v>0</v>
      </c>
      <c r="R265" s="122"/>
      <c r="S265" s="122">
        <v>3299.9761919172702</v>
      </c>
      <c r="T265" s="122">
        <v>3127.3380301680299</v>
      </c>
      <c r="U265" s="122">
        <v>101987.75912816</v>
      </c>
    </row>
    <row r="266" spans="1:21" ht="12.75" x14ac:dyDescent="0.2">
      <c r="A266" s="122" t="s">
        <v>614</v>
      </c>
      <c r="B266" s="122">
        <v>4039</v>
      </c>
      <c r="C266" s="122">
        <v>3618.6036600482398</v>
      </c>
      <c r="D266" s="122">
        <v>166.26460114055601</v>
      </c>
      <c r="E266" s="122">
        <v>253.829319402339</v>
      </c>
      <c r="F266" s="122"/>
      <c r="G266" s="122">
        <v>5849</v>
      </c>
      <c r="H266" s="122">
        <v>182</v>
      </c>
      <c r="I266" s="122">
        <v>116292.37806385801</v>
      </c>
      <c r="J266" s="122"/>
      <c r="K266" s="122">
        <v>259.005015045135</v>
      </c>
      <c r="L266" s="122">
        <v>92.740413904579</v>
      </c>
      <c r="M266" s="122"/>
      <c r="N266" s="122">
        <v>282.11280503011398</v>
      </c>
      <c r="O266" s="140">
        <v>-0.42788199310612901</v>
      </c>
      <c r="P266" s="122">
        <v>225.117951781458</v>
      </c>
      <c r="Q266" s="122">
        <v>0</v>
      </c>
      <c r="R266" s="122"/>
      <c r="S266" s="122">
        <v>3398.6129357659302</v>
      </c>
      <c r="T266" s="122">
        <v>3173.4949839844699</v>
      </c>
      <c r="U266" s="122">
        <v>101987.75912816</v>
      </c>
    </row>
    <row r="267" spans="1:21" ht="12.75" x14ac:dyDescent="0.2">
      <c r="A267" s="122" t="s">
        <v>615</v>
      </c>
      <c r="B267" s="122">
        <v>4184</v>
      </c>
      <c r="C267" s="122">
        <v>3792.2529772327898</v>
      </c>
      <c r="D267" s="122">
        <v>154.78846727495301</v>
      </c>
      <c r="E267" s="122">
        <v>236.52567153107699</v>
      </c>
      <c r="F267" s="122"/>
      <c r="G267" s="122">
        <v>11469</v>
      </c>
      <c r="H267" s="122">
        <v>374</v>
      </c>
      <c r="I267" s="122">
        <v>116292.37806385801</v>
      </c>
      <c r="J267" s="122"/>
      <c r="K267" s="122">
        <v>247.52888117953199</v>
      </c>
      <c r="L267" s="122">
        <v>92.740413904579</v>
      </c>
      <c r="M267" s="122"/>
      <c r="N267" s="122">
        <v>247.30612072312499</v>
      </c>
      <c r="O267" s="140">
        <v>-0.42788199310612901</v>
      </c>
      <c r="P267" s="122">
        <v>225.31734034592199</v>
      </c>
      <c r="Q267" s="122">
        <v>0</v>
      </c>
      <c r="R267" s="122"/>
      <c r="S267" s="122">
        <v>3551.1017953055498</v>
      </c>
      <c r="T267" s="122">
        <v>3325.7844549596198</v>
      </c>
      <c r="U267" s="122">
        <v>101987.75912816</v>
      </c>
    </row>
    <row r="268" spans="1:21" ht="12.75" x14ac:dyDescent="0.2">
      <c r="A268" s="122" t="s">
        <v>616</v>
      </c>
      <c r="B268" s="122">
        <v>4277</v>
      </c>
      <c r="C268" s="122">
        <v>3872.9726577617298</v>
      </c>
      <c r="D268" s="122">
        <v>-4.6826498286420399</v>
      </c>
      <c r="E268" s="122">
        <v>408.93080141385298</v>
      </c>
      <c r="F268" s="122"/>
      <c r="G268" s="122">
        <v>38314</v>
      </c>
      <c r="H268" s="122">
        <v>1276</v>
      </c>
      <c r="I268" s="122">
        <v>116292.37806385801</v>
      </c>
      <c r="J268" s="122"/>
      <c r="K268" s="122">
        <v>88.057764075937001</v>
      </c>
      <c r="L268" s="122">
        <v>92.740413904579</v>
      </c>
      <c r="M268" s="122"/>
      <c r="N268" s="122">
        <v>424.78263614122102</v>
      </c>
      <c r="O268" s="140">
        <v>-0.42788199310612901</v>
      </c>
      <c r="P268" s="122">
        <v>392.65108469337798</v>
      </c>
      <c r="Q268" s="122">
        <v>0</v>
      </c>
      <c r="R268" s="122"/>
      <c r="S268" s="122">
        <v>3789.2262438397102</v>
      </c>
      <c r="T268" s="122">
        <v>3396.57515914633</v>
      </c>
      <c r="U268" s="122">
        <v>101987.75912816</v>
      </c>
    </row>
    <row r="269" spans="1:21" ht="12.75" x14ac:dyDescent="0.2">
      <c r="A269" s="122" t="s">
        <v>617</v>
      </c>
      <c r="B269" s="122">
        <v>3765</v>
      </c>
      <c r="C269" s="122">
        <v>3581.00245036662</v>
      </c>
      <c r="D269" s="122">
        <v>30.734876285258</v>
      </c>
      <c r="E269" s="122">
        <v>152.87322720775799</v>
      </c>
      <c r="F269" s="122"/>
      <c r="G269" s="122">
        <v>25785</v>
      </c>
      <c r="H269" s="122">
        <v>794</v>
      </c>
      <c r="I269" s="122">
        <v>116292.37806385801</v>
      </c>
      <c r="J269" s="122"/>
      <c r="K269" s="122">
        <v>123.475290189837</v>
      </c>
      <c r="L269" s="122">
        <v>92.740413904579</v>
      </c>
      <c r="M269" s="122"/>
      <c r="N269" s="122">
        <v>215.57792398299799</v>
      </c>
      <c r="O269" s="140">
        <v>-0.42788199310612901</v>
      </c>
      <c r="P269" s="122">
        <v>89.740648439412794</v>
      </c>
      <c r="Q269" s="122">
        <v>0</v>
      </c>
      <c r="R269" s="122"/>
      <c r="S269" s="122">
        <v>3230.25958378009</v>
      </c>
      <c r="T269" s="122">
        <v>3140.5189353406699</v>
      </c>
      <c r="U269" s="122">
        <v>101987.75912816</v>
      </c>
    </row>
    <row r="270" spans="1:21" ht="14.25" customHeight="1" x14ac:dyDescent="0.2">
      <c r="A270" s="19" t="s">
        <v>618</v>
      </c>
      <c r="B270" s="19"/>
      <c r="C270" s="19"/>
      <c r="D270" s="122"/>
      <c r="E270" s="122"/>
      <c r="F270" s="19"/>
      <c r="G270" s="122"/>
      <c r="H270" s="122"/>
      <c r="I270" s="122"/>
      <c r="J270" s="122"/>
      <c r="K270" s="122"/>
      <c r="L270" s="122"/>
      <c r="M270" s="122"/>
      <c r="N270" s="122"/>
      <c r="O270" s="140"/>
      <c r="P270" s="122"/>
      <c r="Q270" s="122"/>
      <c r="R270" s="122"/>
      <c r="S270" s="122"/>
      <c r="T270" s="122"/>
      <c r="U270" s="122"/>
    </row>
    <row r="271" spans="1:21" ht="12.75" x14ac:dyDescent="0.2">
      <c r="A271" s="122" t="s">
        <v>619</v>
      </c>
      <c r="B271" s="122">
        <v>3683</v>
      </c>
      <c r="C271" s="122">
        <v>3725.4759269639399</v>
      </c>
      <c r="D271" s="122">
        <v>-31.901508129503</v>
      </c>
      <c r="E271" s="122">
        <v>-10.485466443674699</v>
      </c>
      <c r="F271" s="122"/>
      <c r="G271" s="122">
        <v>25066</v>
      </c>
      <c r="H271" s="122">
        <v>803</v>
      </c>
      <c r="I271" s="122">
        <v>116292.37806385801</v>
      </c>
      <c r="J271" s="122"/>
      <c r="K271" s="122">
        <v>60.838905775076</v>
      </c>
      <c r="L271" s="122">
        <v>92.740413904579</v>
      </c>
      <c r="M271" s="122"/>
      <c r="N271" s="122">
        <v>-31.694752474868402</v>
      </c>
      <c r="O271" s="140">
        <v>-0.42788199310612901</v>
      </c>
      <c r="P271" s="122">
        <v>10.2959375944129</v>
      </c>
      <c r="Q271" s="122">
        <v>0</v>
      </c>
      <c r="R271" s="122"/>
      <c r="S271" s="122">
        <v>3277.5172964036601</v>
      </c>
      <c r="T271" s="122">
        <v>3267.22135880925</v>
      </c>
      <c r="U271" s="122">
        <v>101987.75912816</v>
      </c>
    </row>
    <row r="272" spans="1:21" ht="12.75" x14ac:dyDescent="0.2">
      <c r="A272" s="122" t="s">
        <v>620</v>
      </c>
      <c r="B272" s="122">
        <v>3961</v>
      </c>
      <c r="C272" s="122">
        <v>3724.5992865378598</v>
      </c>
      <c r="D272" s="122">
        <v>56.760470866941901</v>
      </c>
      <c r="E272" s="122">
        <v>179.78629757528901</v>
      </c>
      <c r="F272" s="122"/>
      <c r="G272" s="122">
        <v>18359</v>
      </c>
      <c r="H272" s="122">
        <v>588</v>
      </c>
      <c r="I272" s="122">
        <v>116292.37806385801</v>
      </c>
      <c r="J272" s="122"/>
      <c r="K272" s="122">
        <v>149.50088477152099</v>
      </c>
      <c r="L272" s="122">
        <v>92.740413904579</v>
      </c>
      <c r="M272" s="122"/>
      <c r="N272" s="122">
        <v>147.91524108266199</v>
      </c>
      <c r="O272" s="140">
        <v>-0.42788199310612901</v>
      </c>
      <c r="P272" s="122">
        <v>211.22947207480999</v>
      </c>
      <c r="Q272" s="122">
        <v>0</v>
      </c>
      <c r="R272" s="122"/>
      <c r="S272" s="122">
        <v>3477.6820221787498</v>
      </c>
      <c r="T272" s="122">
        <v>3266.4525501039402</v>
      </c>
      <c r="U272" s="122">
        <v>101987.75912816</v>
      </c>
    </row>
    <row r="273" spans="1:21" ht="12.75" x14ac:dyDescent="0.2">
      <c r="A273" s="122" t="s">
        <v>621</v>
      </c>
      <c r="B273" s="122">
        <v>4038</v>
      </c>
      <c r="C273" s="122">
        <v>3615.2157159820399</v>
      </c>
      <c r="D273" s="122">
        <v>94.593653212141007</v>
      </c>
      <c r="E273" s="122">
        <v>328.63386225069399</v>
      </c>
      <c r="F273" s="122"/>
      <c r="G273" s="122">
        <v>19783</v>
      </c>
      <c r="H273" s="122">
        <v>615</v>
      </c>
      <c r="I273" s="122">
        <v>116292.37806385801</v>
      </c>
      <c r="J273" s="122"/>
      <c r="K273" s="122">
        <v>187.33406711672001</v>
      </c>
      <c r="L273" s="122">
        <v>92.740413904579</v>
      </c>
      <c r="M273" s="122"/>
      <c r="N273" s="122">
        <v>288.30982272558498</v>
      </c>
      <c r="O273" s="140">
        <v>-0.42788199310612901</v>
      </c>
      <c r="P273" s="122">
        <v>368.53001978269702</v>
      </c>
      <c r="Q273" s="122">
        <v>0</v>
      </c>
      <c r="R273" s="122"/>
      <c r="S273" s="122">
        <v>3539.0537959449898</v>
      </c>
      <c r="T273" s="122">
        <v>3170.5237761622898</v>
      </c>
      <c r="U273" s="122">
        <v>101987.75912816</v>
      </c>
    </row>
    <row r="274" spans="1:21" ht="12.75" x14ac:dyDescent="0.2">
      <c r="A274" s="122" t="s">
        <v>622</v>
      </c>
      <c r="B274" s="122">
        <v>3492</v>
      </c>
      <c r="C274" s="122">
        <v>3499.5033108847902</v>
      </c>
      <c r="D274" s="122">
        <v>17.385814728459</v>
      </c>
      <c r="E274" s="122">
        <v>-24.453461283152102</v>
      </c>
      <c r="F274" s="122"/>
      <c r="G274" s="122">
        <v>97633</v>
      </c>
      <c r="H274" s="122">
        <v>2938</v>
      </c>
      <c r="I274" s="122">
        <v>116292.37806385801</v>
      </c>
      <c r="J274" s="122"/>
      <c r="K274" s="122">
        <v>110.126228633038</v>
      </c>
      <c r="L274" s="122">
        <v>92.740413904579</v>
      </c>
      <c r="M274" s="122"/>
      <c r="N274" s="122">
        <v>-56.517632591271202</v>
      </c>
      <c r="O274" s="140">
        <v>-0.42788199310612901</v>
      </c>
      <c r="P274" s="122">
        <v>7.1828280318609403</v>
      </c>
      <c r="Q274" s="122">
        <v>0</v>
      </c>
      <c r="R274" s="122"/>
      <c r="S274" s="122">
        <v>3076.2274780839398</v>
      </c>
      <c r="T274" s="122">
        <v>3069.0446500520802</v>
      </c>
      <c r="U274" s="122">
        <v>101987.75912816</v>
      </c>
    </row>
    <row r="275" spans="1:21" ht="12.75" x14ac:dyDescent="0.2">
      <c r="A275" s="122" t="s">
        <v>623</v>
      </c>
      <c r="B275" s="122">
        <v>4335</v>
      </c>
      <c r="C275" s="122">
        <v>4221.8781828931596</v>
      </c>
      <c r="D275" s="122">
        <v>-13.106853408545</v>
      </c>
      <c r="E275" s="122">
        <v>126.686520939913</v>
      </c>
      <c r="F275" s="122"/>
      <c r="G275" s="122">
        <v>17987</v>
      </c>
      <c r="H275" s="122">
        <v>653</v>
      </c>
      <c r="I275" s="122">
        <v>116292.37806385801</v>
      </c>
      <c r="J275" s="122"/>
      <c r="K275" s="122">
        <v>79.633560496033994</v>
      </c>
      <c r="L275" s="122">
        <v>92.740413904579</v>
      </c>
      <c r="M275" s="122"/>
      <c r="N275" s="122">
        <v>76.9516485000877</v>
      </c>
      <c r="O275" s="140">
        <v>-0.42788199310612901</v>
      </c>
      <c r="P275" s="122">
        <v>175.99351138663201</v>
      </c>
      <c r="Q275" s="122">
        <v>0</v>
      </c>
      <c r="R275" s="122"/>
      <c r="S275" s="122">
        <v>3878.5568466114401</v>
      </c>
      <c r="T275" s="122">
        <v>3702.5633352248101</v>
      </c>
      <c r="U275" s="122">
        <v>101987.75912816</v>
      </c>
    </row>
    <row r="276" spans="1:21" ht="12.75" x14ac:dyDescent="0.2">
      <c r="A276" s="122" t="s">
        <v>624</v>
      </c>
      <c r="B276" s="122">
        <v>4478</v>
      </c>
      <c r="C276" s="122">
        <v>3736.3505013669801</v>
      </c>
      <c r="D276" s="122">
        <v>463.64902243755699</v>
      </c>
      <c r="E276" s="122">
        <v>278.49538237055998</v>
      </c>
      <c r="F276" s="122"/>
      <c r="G276" s="122">
        <v>9493</v>
      </c>
      <c r="H276" s="122">
        <v>305</v>
      </c>
      <c r="I276" s="122">
        <v>116292.37806385801</v>
      </c>
      <c r="J276" s="122"/>
      <c r="K276" s="122">
        <v>556.38943634213604</v>
      </c>
      <c r="L276" s="122">
        <v>92.740413904579</v>
      </c>
      <c r="M276" s="122"/>
      <c r="N276" s="122">
        <v>316.63657221276299</v>
      </c>
      <c r="O276" s="140">
        <v>-0.42788199310612901</v>
      </c>
      <c r="P276" s="122">
        <v>239.92631053525</v>
      </c>
      <c r="Q276" s="122">
        <v>0</v>
      </c>
      <c r="R276" s="122"/>
      <c r="S276" s="122">
        <v>3516.6846097124198</v>
      </c>
      <c r="T276" s="122">
        <v>3276.7582991771701</v>
      </c>
      <c r="U276" s="122">
        <v>101987.75912816</v>
      </c>
    </row>
    <row r="277" spans="1:21" ht="12.75" x14ac:dyDescent="0.2">
      <c r="A277" s="122" t="s">
        <v>625</v>
      </c>
      <c r="B277" s="122">
        <v>3999</v>
      </c>
      <c r="C277" s="122">
        <v>3799.96686634458</v>
      </c>
      <c r="D277" s="122">
        <v>51.549529499861997</v>
      </c>
      <c r="E277" s="122">
        <v>147.84465848356501</v>
      </c>
      <c r="F277" s="122"/>
      <c r="G277" s="122">
        <v>55576</v>
      </c>
      <c r="H277" s="122">
        <v>1816</v>
      </c>
      <c r="I277" s="122">
        <v>116292.37806385801</v>
      </c>
      <c r="J277" s="122"/>
      <c r="K277" s="122">
        <v>144.289943404441</v>
      </c>
      <c r="L277" s="122">
        <v>92.740413904579</v>
      </c>
      <c r="M277" s="122"/>
      <c r="N277" s="122">
        <v>168.50037832086699</v>
      </c>
      <c r="O277" s="140">
        <v>-0.42788199310612901</v>
      </c>
      <c r="P277" s="122">
        <v>126.76105665315799</v>
      </c>
      <c r="Q277" s="122">
        <v>0</v>
      </c>
      <c r="R277" s="122"/>
      <c r="S277" s="122">
        <v>3459.31054882134</v>
      </c>
      <c r="T277" s="122">
        <v>3332.5494921681802</v>
      </c>
      <c r="U277" s="122">
        <v>101987.75912816</v>
      </c>
    </row>
    <row r="278" spans="1:21" ht="14.25" customHeight="1" x14ac:dyDescent="0.2">
      <c r="A278" s="19" t="s">
        <v>626</v>
      </c>
      <c r="B278" s="19"/>
      <c r="C278" s="19"/>
      <c r="D278" s="122"/>
      <c r="E278" s="122"/>
      <c r="F278" s="19"/>
      <c r="G278" s="122"/>
      <c r="H278" s="122"/>
      <c r="I278" s="122"/>
      <c r="J278" s="122"/>
      <c r="K278" s="122"/>
      <c r="L278" s="122"/>
      <c r="M278" s="122"/>
      <c r="N278" s="122"/>
      <c r="O278" s="140"/>
      <c r="P278" s="122"/>
      <c r="Q278" s="122"/>
      <c r="R278" s="122"/>
      <c r="S278" s="122"/>
      <c r="T278" s="122"/>
      <c r="U278" s="122"/>
    </row>
    <row r="279" spans="1:21" ht="12.75" x14ac:dyDescent="0.2">
      <c r="A279" s="122" t="s">
        <v>627</v>
      </c>
      <c r="B279" s="122">
        <v>4136</v>
      </c>
      <c r="C279" s="122">
        <v>3539.04563504915</v>
      </c>
      <c r="D279" s="122">
        <v>354.51619949679099</v>
      </c>
      <c r="E279" s="122">
        <v>242.02830430772099</v>
      </c>
      <c r="F279" s="122"/>
      <c r="G279" s="122">
        <v>7032</v>
      </c>
      <c r="H279" s="122">
        <v>214</v>
      </c>
      <c r="I279" s="122">
        <v>116292.37806385801</v>
      </c>
      <c r="J279" s="122"/>
      <c r="K279" s="122">
        <v>447.25661340136998</v>
      </c>
      <c r="L279" s="122">
        <v>92.740413904579</v>
      </c>
      <c r="M279" s="122"/>
      <c r="N279" s="122">
        <v>174.463404299568</v>
      </c>
      <c r="O279" s="140">
        <v>-0.42788199310612901</v>
      </c>
      <c r="P279" s="122">
        <v>309.16532232276802</v>
      </c>
      <c r="Q279" s="122">
        <v>0</v>
      </c>
      <c r="R279" s="122"/>
      <c r="S279" s="122">
        <v>3412.8883674630301</v>
      </c>
      <c r="T279" s="122">
        <v>3103.7230451402602</v>
      </c>
      <c r="U279" s="122">
        <v>101987.75912816</v>
      </c>
    </row>
    <row r="280" spans="1:21" ht="12.75" x14ac:dyDescent="0.2">
      <c r="A280" s="122" t="s">
        <v>628</v>
      </c>
      <c r="B280" s="122">
        <v>5729</v>
      </c>
      <c r="C280" s="122">
        <v>4828.2505532322202</v>
      </c>
      <c r="D280" s="122">
        <v>395.54858828041699</v>
      </c>
      <c r="E280" s="122">
        <v>505.568496918037</v>
      </c>
      <c r="F280" s="122"/>
      <c r="G280" s="122">
        <v>6455</v>
      </c>
      <c r="H280" s="122">
        <v>268</v>
      </c>
      <c r="I280" s="122">
        <v>116292.37806385801</v>
      </c>
      <c r="J280" s="122"/>
      <c r="K280" s="122">
        <v>488.28900218499598</v>
      </c>
      <c r="L280" s="122">
        <v>92.740413904579</v>
      </c>
      <c r="M280" s="122"/>
      <c r="N280" s="122">
        <v>650.04503516628699</v>
      </c>
      <c r="O280" s="140">
        <v>-0.42788199310612901</v>
      </c>
      <c r="P280" s="122">
        <v>360.66407667668</v>
      </c>
      <c r="Q280" s="122">
        <v>0</v>
      </c>
      <c r="R280" s="122"/>
      <c r="S280" s="122">
        <v>4595.0125579078103</v>
      </c>
      <c r="T280" s="122">
        <v>4234.3484812311299</v>
      </c>
      <c r="U280" s="122">
        <v>101987.75912816</v>
      </c>
    </row>
    <row r="281" spans="1:21" ht="12.75" x14ac:dyDescent="0.2">
      <c r="A281" s="122" t="s">
        <v>629</v>
      </c>
      <c r="B281" s="122">
        <v>4223</v>
      </c>
      <c r="C281" s="122">
        <v>3524.35486044239</v>
      </c>
      <c r="D281" s="122">
        <v>380.35774386585098</v>
      </c>
      <c r="E281" s="122">
        <v>318.53835804331499</v>
      </c>
      <c r="F281" s="122"/>
      <c r="G281" s="122">
        <v>10262</v>
      </c>
      <c r="H281" s="122">
        <v>311</v>
      </c>
      <c r="I281" s="122">
        <v>116292.37806385801</v>
      </c>
      <c r="J281" s="122"/>
      <c r="K281" s="122">
        <v>473.09815777043002</v>
      </c>
      <c r="L281" s="122">
        <v>92.740413904579</v>
      </c>
      <c r="M281" s="122"/>
      <c r="N281" s="122">
        <v>397.50110131901801</v>
      </c>
      <c r="O281" s="140">
        <v>-0.42788199310612901</v>
      </c>
      <c r="P281" s="122">
        <v>239.14773277450701</v>
      </c>
      <c r="Q281" s="122">
        <v>0</v>
      </c>
      <c r="R281" s="122"/>
      <c r="S281" s="122">
        <v>3329.9870515094399</v>
      </c>
      <c r="T281" s="122">
        <v>3090.8393187349302</v>
      </c>
      <c r="U281" s="122">
        <v>101987.75912816</v>
      </c>
    </row>
    <row r="282" spans="1:21" ht="12.75" x14ac:dyDescent="0.2">
      <c r="A282" s="122" t="s">
        <v>630</v>
      </c>
      <c r="B282" s="122">
        <v>4053</v>
      </c>
      <c r="C282" s="122">
        <v>3783.3367499976798</v>
      </c>
      <c r="D282" s="122">
        <v>211.30273962239201</v>
      </c>
      <c r="E282" s="122">
        <v>58.020626656206602</v>
      </c>
      <c r="F282" s="122"/>
      <c r="G282" s="122">
        <v>14785</v>
      </c>
      <c r="H282" s="122">
        <v>481</v>
      </c>
      <c r="I282" s="122">
        <v>116292.37806385801</v>
      </c>
      <c r="J282" s="122"/>
      <c r="K282" s="122">
        <v>304.04315352697103</v>
      </c>
      <c r="L282" s="122">
        <v>92.740413904579</v>
      </c>
      <c r="M282" s="122"/>
      <c r="N282" s="122">
        <v>37.064302537112297</v>
      </c>
      <c r="O282" s="140">
        <v>-0.42788199310612901</v>
      </c>
      <c r="P282" s="122">
        <v>78.549068782194794</v>
      </c>
      <c r="Q282" s="122">
        <v>0</v>
      </c>
      <c r="R282" s="122"/>
      <c r="S282" s="122">
        <v>3396.5140427859201</v>
      </c>
      <c r="T282" s="122">
        <v>3317.9649740037298</v>
      </c>
      <c r="U282" s="122">
        <v>101987.75912816</v>
      </c>
    </row>
    <row r="283" spans="1:21" ht="12.75" x14ac:dyDescent="0.2">
      <c r="A283" s="122" t="s">
        <v>631</v>
      </c>
      <c r="B283" s="122">
        <v>4262</v>
      </c>
      <c r="C283" s="122">
        <v>3540.36569565114</v>
      </c>
      <c r="D283" s="122">
        <v>405.11089648943101</v>
      </c>
      <c r="E283" s="122">
        <v>316.85843363817298</v>
      </c>
      <c r="F283" s="122"/>
      <c r="G283" s="122">
        <v>5387</v>
      </c>
      <c r="H283" s="122">
        <v>164</v>
      </c>
      <c r="I283" s="122">
        <v>116292.37806385801</v>
      </c>
      <c r="J283" s="122"/>
      <c r="K283" s="122">
        <v>497.85131039401</v>
      </c>
      <c r="L283" s="122">
        <v>92.740413904579</v>
      </c>
      <c r="M283" s="122"/>
      <c r="N283" s="122">
        <v>563.99038415522102</v>
      </c>
      <c r="O283" s="140">
        <v>-0.42788199310612901</v>
      </c>
      <c r="P283" s="122">
        <v>69.298601128018205</v>
      </c>
      <c r="Q283" s="122">
        <v>0</v>
      </c>
      <c r="R283" s="122"/>
      <c r="S283" s="122">
        <v>3174.1793319649</v>
      </c>
      <c r="T283" s="122">
        <v>3104.88073083688</v>
      </c>
      <c r="U283" s="122">
        <v>101987.75912816</v>
      </c>
    </row>
    <row r="284" spans="1:21" ht="12.75" x14ac:dyDescent="0.2">
      <c r="A284" s="122" t="s">
        <v>632</v>
      </c>
      <c r="B284" s="122">
        <v>4426</v>
      </c>
      <c r="C284" s="122">
        <v>3624.2074789368298</v>
      </c>
      <c r="D284" s="122">
        <v>442.84675848676102</v>
      </c>
      <c r="E284" s="122">
        <v>358.80642671605102</v>
      </c>
      <c r="F284" s="122"/>
      <c r="G284" s="122">
        <v>11712</v>
      </c>
      <c r="H284" s="122">
        <v>365</v>
      </c>
      <c r="I284" s="122">
        <v>116292.37806385801</v>
      </c>
      <c r="J284" s="122"/>
      <c r="K284" s="122">
        <v>535.58717239134</v>
      </c>
      <c r="L284" s="122">
        <v>92.740413904579</v>
      </c>
      <c r="M284" s="122"/>
      <c r="N284" s="122">
        <v>331.98774481489102</v>
      </c>
      <c r="O284" s="140">
        <v>-0.42788199310612901</v>
      </c>
      <c r="P284" s="122">
        <v>385.19722662410499</v>
      </c>
      <c r="Q284" s="122">
        <v>0</v>
      </c>
      <c r="R284" s="122"/>
      <c r="S284" s="122">
        <v>3563.6067281420801</v>
      </c>
      <c r="T284" s="122">
        <v>3178.4095015179701</v>
      </c>
      <c r="U284" s="122">
        <v>101987.75912816</v>
      </c>
    </row>
    <row r="285" spans="1:21" ht="12.75" x14ac:dyDescent="0.2">
      <c r="A285" s="122" t="s">
        <v>633</v>
      </c>
      <c r="B285" s="122">
        <v>4238</v>
      </c>
      <c r="C285" s="122">
        <v>3594.3134551908902</v>
      </c>
      <c r="D285" s="122">
        <v>379.08445474691001</v>
      </c>
      <c r="E285" s="122">
        <v>264.24965742729398</v>
      </c>
      <c r="F285" s="122"/>
      <c r="G285" s="122">
        <v>10677</v>
      </c>
      <c r="H285" s="122">
        <v>330</v>
      </c>
      <c r="I285" s="122">
        <v>116292.37806385801</v>
      </c>
      <c r="J285" s="122"/>
      <c r="K285" s="122">
        <v>471.824868651489</v>
      </c>
      <c r="L285" s="122">
        <v>92.740413904579</v>
      </c>
      <c r="M285" s="122"/>
      <c r="N285" s="122">
        <v>268.46240314368299</v>
      </c>
      <c r="O285" s="140">
        <v>-0.42788199310612901</v>
      </c>
      <c r="P285" s="122">
        <v>259.60902971779899</v>
      </c>
      <c r="Q285" s="122">
        <v>0</v>
      </c>
      <c r="R285" s="122"/>
      <c r="S285" s="122">
        <v>3411.8016411529302</v>
      </c>
      <c r="T285" s="122">
        <v>3152.1926114351299</v>
      </c>
      <c r="U285" s="122">
        <v>101987.75912816</v>
      </c>
    </row>
    <row r="286" spans="1:21" ht="12.75" x14ac:dyDescent="0.2">
      <c r="A286" s="122" t="s">
        <v>634</v>
      </c>
      <c r="B286" s="122">
        <v>3229</v>
      </c>
      <c r="C286" s="122">
        <v>3248.8585624888101</v>
      </c>
      <c r="D286" s="122">
        <v>-23.235137930553002</v>
      </c>
      <c r="E286" s="122">
        <v>3.4648788763980298</v>
      </c>
      <c r="F286" s="122"/>
      <c r="G286" s="122">
        <v>61066</v>
      </c>
      <c r="H286" s="122">
        <v>1706</v>
      </c>
      <c r="I286" s="122">
        <v>116292.37806385801</v>
      </c>
      <c r="J286" s="122"/>
      <c r="K286" s="122">
        <v>69.505275974026006</v>
      </c>
      <c r="L286" s="122">
        <v>92.740413904579</v>
      </c>
      <c r="M286" s="122"/>
      <c r="N286" s="122">
        <v>24.2662600120834</v>
      </c>
      <c r="O286" s="140">
        <v>-0.42788199310612901</v>
      </c>
      <c r="P286" s="122">
        <v>-17.764384252393501</v>
      </c>
      <c r="Q286" s="122">
        <v>0</v>
      </c>
      <c r="R286" s="122"/>
      <c r="S286" s="122">
        <v>2831.4662362670701</v>
      </c>
      <c r="T286" s="122">
        <v>2849.23062051946</v>
      </c>
      <c r="U286" s="122">
        <v>101987.75912816</v>
      </c>
    </row>
    <row r="287" spans="1:21" ht="14.25" customHeight="1" x14ac:dyDescent="0.2">
      <c r="A287" s="19" t="s">
        <v>635</v>
      </c>
      <c r="B287" s="19"/>
      <c r="C287" s="19"/>
      <c r="D287" s="122"/>
      <c r="E287" s="122"/>
      <c r="F287" s="19"/>
      <c r="G287" s="122"/>
      <c r="H287" s="122"/>
      <c r="I287" s="122"/>
      <c r="J287" s="122"/>
      <c r="K287" s="122"/>
      <c r="L287" s="122"/>
      <c r="M287" s="122"/>
      <c r="N287" s="122"/>
      <c r="O287" s="140"/>
      <c r="P287" s="122"/>
      <c r="Q287" s="122"/>
      <c r="R287" s="122"/>
      <c r="S287" s="122"/>
      <c r="T287" s="122"/>
      <c r="U287" s="122"/>
    </row>
    <row r="288" spans="1:21" ht="12.75" x14ac:dyDescent="0.2">
      <c r="A288" s="122" t="s">
        <v>636</v>
      </c>
      <c r="B288" s="122">
        <v>4815</v>
      </c>
      <c r="C288" s="122">
        <v>4077.10742498646</v>
      </c>
      <c r="D288" s="122">
        <v>203.52518609542099</v>
      </c>
      <c r="E288" s="122">
        <v>534.21742604225301</v>
      </c>
      <c r="F288" s="122"/>
      <c r="G288" s="122">
        <v>2453</v>
      </c>
      <c r="H288" s="122">
        <v>86</v>
      </c>
      <c r="I288" s="122">
        <v>116292.37806385801</v>
      </c>
      <c r="J288" s="122"/>
      <c r="K288" s="122">
        <v>296.26560000000001</v>
      </c>
      <c r="L288" s="122">
        <v>92.740413904579</v>
      </c>
      <c r="M288" s="122"/>
      <c r="N288" s="122">
        <v>341.05111400570098</v>
      </c>
      <c r="O288" s="140">
        <v>-0.42788199310612901</v>
      </c>
      <c r="P288" s="122">
        <v>726.95585608569797</v>
      </c>
      <c r="Q288" s="122">
        <v>0</v>
      </c>
      <c r="R288" s="122"/>
      <c r="S288" s="122">
        <v>4302.5560538116597</v>
      </c>
      <c r="T288" s="122">
        <v>3575.6001977259598</v>
      </c>
      <c r="U288" s="122">
        <v>101987.75912816</v>
      </c>
    </row>
    <row r="289" spans="1:21" ht="12.75" x14ac:dyDescent="0.2">
      <c r="A289" s="122" t="s">
        <v>637</v>
      </c>
      <c r="B289" s="122">
        <v>4160</v>
      </c>
      <c r="C289" s="122">
        <v>3480.2828471665498</v>
      </c>
      <c r="D289" s="122">
        <v>457.83613781955899</v>
      </c>
      <c r="E289" s="122">
        <v>221.877189152254</v>
      </c>
      <c r="F289" s="122"/>
      <c r="G289" s="122">
        <v>2740</v>
      </c>
      <c r="H289" s="122">
        <v>82</v>
      </c>
      <c r="I289" s="122">
        <v>116292.37806385801</v>
      </c>
      <c r="J289" s="122"/>
      <c r="K289" s="122">
        <v>550.57655172413797</v>
      </c>
      <c r="L289" s="122">
        <v>92.740413904579</v>
      </c>
      <c r="M289" s="122"/>
      <c r="N289" s="122">
        <v>139.37184248262</v>
      </c>
      <c r="O289" s="140">
        <v>-0.42788199310612901</v>
      </c>
      <c r="P289" s="122">
        <v>303.95465382878098</v>
      </c>
      <c r="Q289" s="122">
        <v>0</v>
      </c>
      <c r="R289" s="122"/>
      <c r="S289" s="122">
        <v>3356.1430656934299</v>
      </c>
      <c r="T289" s="122">
        <v>3052.1884118646499</v>
      </c>
      <c r="U289" s="122">
        <v>101987.75912816</v>
      </c>
    </row>
    <row r="290" spans="1:21" ht="12.75" x14ac:dyDescent="0.2">
      <c r="A290" s="122" t="s">
        <v>638</v>
      </c>
      <c r="B290" s="122">
        <v>4322</v>
      </c>
      <c r="C290" s="122">
        <v>4058.8207832092999</v>
      </c>
      <c r="D290" s="122">
        <v>-7.9186548315927503</v>
      </c>
      <c r="E290" s="122">
        <v>270.98603020993301</v>
      </c>
      <c r="F290" s="122"/>
      <c r="G290" s="122">
        <v>12177</v>
      </c>
      <c r="H290" s="122">
        <v>425</v>
      </c>
      <c r="I290" s="122">
        <v>116292.37806385801</v>
      </c>
      <c r="J290" s="122"/>
      <c r="K290" s="122">
        <v>84.821759072986296</v>
      </c>
      <c r="L290" s="122">
        <v>92.740413904579</v>
      </c>
      <c r="M290" s="122"/>
      <c r="N290" s="122">
        <v>335.97947186300797</v>
      </c>
      <c r="O290" s="140">
        <v>-0.42788199310612901</v>
      </c>
      <c r="P290" s="122">
        <v>205.564706563752</v>
      </c>
      <c r="Q290" s="122">
        <v>0</v>
      </c>
      <c r="R290" s="122"/>
      <c r="S290" s="122">
        <v>3765.1276226734799</v>
      </c>
      <c r="T290" s="122">
        <v>3559.5629161097199</v>
      </c>
      <c r="U290" s="122">
        <v>101987.75912816</v>
      </c>
    </row>
    <row r="291" spans="1:21" ht="12.75" x14ac:dyDescent="0.2">
      <c r="A291" s="122" t="s">
        <v>639</v>
      </c>
      <c r="B291" s="122">
        <v>4347</v>
      </c>
      <c r="C291" s="122">
        <v>3441.2668967111399</v>
      </c>
      <c r="D291" s="122">
        <v>476.267173348835</v>
      </c>
      <c r="E291" s="122">
        <v>429.57455344727902</v>
      </c>
      <c r="F291" s="122"/>
      <c r="G291" s="122">
        <v>3109</v>
      </c>
      <c r="H291" s="122">
        <v>92</v>
      </c>
      <c r="I291" s="122">
        <v>116292.37806385801</v>
      </c>
      <c r="J291" s="122"/>
      <c r="K291" s="122">
        <v>569.00758725341404</v>
      </c>
      <c r="L291" s="122">
        <v>92.740413904579</v>
      </c>
      <c r="M291" s="122"/>
      <c r="N291" s="122">
        <v>173.83051357814199</v>
      </c>
      <c r="O291" s="140">
        <v>-0.42788199310612901</v>
      </c>
      <c r="P291" s="122">
        <v>684.89071132331003</v>
      </c>
      <c r="Q291" s="122">
        <v>0</v>
      </c>
      <c r="R291" s="122"/>
      <c r="S291" s="122">
        <v>3702.8623548713099</v>
      </c>
      <c r="T291" s="122">
        <v>3017.971643548</v>
      </c>
      <c r="U291" s="122">
        <v>101987.75912816</v>
      </c>
    </row>
    <row r="292" spans="1:21" ht="12.75" x14ac:dyDescent="0.2">
      <c r="A292" s="122" t="s">
        <v>640</v>
      </c>
      <c r="B292" s="122">
        <v>4644</v>
      </c>
      <c r="C292" s="122">
        <v>4085.0580396369401</v>
      </c>
      <c r="D292" s="122">
        <v>253.00948200104199</v>
      </c>
      <c r="E292" s="122">
        <v>305.704736762354</v>
      </c>
      <c r="F292" s="122"/>
      <c r="G292" s="122">
        <v>7060</v>
      </c>
      <c r="H292" s="122">
        <v>248</v>
      </c>
      <c r="I292" s="122">
        <v>116292.37806385801</v>
      </c>
      <c r="J292" s="122"/>
      <c r="K292" s="122">
        <v>345.74989590562097</v>
      </c>
      <c r="L292" s="122">
        <v>92.740413904579</v>
      </c>
      <c r="M292" s="122"/>
      <c r="N292" s="122">
        <v>254.47270538199101</v>
      </c>
      <c r="O292" s="140">
        <v>-0.42788199310612901</v>
      </c>
      <c r="P292" s="122">
        <v>356.50888614961201</v>
      </c>
      <c r="Q292" s="122">
        <v>0</v>
      </c>
      <c r="R292" s="122"/>
      <c r="S292" s="122">
        <v>3939.0817280453298</v>
      </c>
      <c r="T292" s="122">
        <v>3582.5728418957101</v>
      </c>
      <c r="U292" s="122">
        <v>101987.75912816</v>
      </c>
    </row>
    <row r="293" spans="1:21" ht="12.75" x14ac:dyDescent="0.2">
      <c r="A293" s="122" t="s">
        <v>641</v>
      </c>
      <c r="B293" s="122">
        <v>5468</v>
      </c>
      <c r="C293" s="122">
        <v>4344.2555023855002</v>
      </c>
      <c r="D293" s="122">
        <v>484.035554909913</v>
      </c>
      <c r="E293" s="122">
        <v>639.77524841109698</v>
      </c>
      <c r="F293" s="122"/>
      <c r="G293" s="122">
        <v>4176</v>
      </c>
      <c r="H293" s="122">
        <v>156</v>
      </c>
      <c r="I293" s="122">
        <v>116292.37806385801</v>
      </c>
      <c r="J293" s="122"/>
      <c r="K293" s="122">
        <v>576.77596881449199</v>
      </c>
      <c r="L293" s="122">
        <v>92.740413904579</v>
      </c>
      <c r="M293" s="122"/>
      <c r="N293" s="122">
        <v>650.01280256687403</v>
      </c>
      <c r="O293" s="140">
        <v>-0.42788199310612901</v>
      </c>
      <c r="P293" s="122">
        <v>629.10981226221304</v>
      </c>
      <c r="Q293" s="122">
        <v>0</v>
      </c>
      <c r="R293" s="122"/>
      <c r="S293" s="122">
        <v>4438.9973659003799</v>
      </c>
      <c r="T293" s="122">
        <v>3809.8875536381702</v>
      </c>
      <c r="U293" s="122">
        <v>101987.75912816</v>
      </c>
    </row>
    <row r="294" spans="1:21" ht="12.75" x14ac:dyDescent="0.2">
      <c r="A294" s="122" t="s">
        <v>642</v>
      </c>
      <c r="B294" s="122">
        <v>4040</v>
      </c>
      <c r="C294" s="122">
        <v>3435.01338247993</v>
      </c>
      <c r="D294" s="122">
        <v>369.33633028146801</v>
      </c>
      <c r="E294" s="122">
        <v>235.95300137234301</v>
      </c>
      <c r="F294" s="122"/>
      <c r="G294" s="122">
        <v>6771</v>
      </c>
      <c r="H294" s="122">
        <v>200</v>
      </c>
      <c r="I294" s="122">
        <v>116292.37806385801</v>
      </c>
      <c r="J294" s="122"/>
      <c r="K294" s="122">
        <v>462.07674418604699</v>
      </c>
      <c r="L294" s="122">
        <v>92.740413904579</v>
      </c>
      <c r="M294" s="122"/>
      <c r="N294" s="122">
        <v>238.70020970995299</v>
      </c>
      <c r="O294" s="140">
        <v>-0.42788199310612901</v>
      </c>
      <c r="P294" s="122">
        <v>232.77791104162799</v>
      </c>
      <c r="Q294" s="122">
        <v>0</v>
      </c>
      <c r="R294" s="122"/>
      <c r="S294" s="122">
        <v>3245.26525790798</v>
      </c>
      <c r="T294" s="122">
        <v>3012.48734686635</v>
      </c>
      <c r="U294" s="122">
        <v>101987.75912816</v>
      </c>
    </row>
    <row r="295" spans="1:21" ht="12.75" x14ac:dyDescent="0.2">
      <c r="A295" s="122" t="s">
        <v>643</v>
      </c>
      <c r="B295" s="122">
        <v>4029</v>
      </c>
      <c r="C295" s="122">
        <v>3842.4547735278202</v>
      </c>
      <c r="D295" s="122">
        <v>29.525087001092</v>
      </c>
      <c r="E295" s="122">
        <v>157.45701050103699</v>
      </c>
      <c r="F295" s="122"/>
      <c r="G295" s="122">
        <v>72031</v>
      </c>
      <c r="H295" s="122">
        <v>2380</v>
      </c>
      <c r="I295" s="122">
        <v>116292.37806385801</v>
      </c>
      <c r="J295" s="122"/>
      <c r="K295" s="122">
        <v>122.265500905671</v>
      </c>
      <c r="L295" s="122">
        <v>92.740413904579</v>
      </c>
      <c r="M295" s="122"/>
      <c r="N295" s="122">
        <v>158.01991670380301</v>
      </c>
      <c r="O295" s="140">
        <v>-0.42788199310612901</v>
      </c>
      <c r="P295" s="122">
        <v>156.46622230516499</v>
      </c>
      <c r="Q295" s="122">
        <v>0</v>
      </c>
      <c r="R295" s="122"/>
      <c r="S295" s="122">
        <v>3526.2773692422002</v>
      </c>
      <c r="T295" s="122">
        <v>3369.8111469370301</v>
      </c>
      <c r="U295" s="122">
        <v>101987.75912816</v>
      </c>
    </row>
    <row r="296" spans="1:21" ht="12.75" x14ac:dyDescent="0.2">
      <c r="A296" s="122" t="s">
        <v>644</v>
      </c>
      <c r="B296" s="122">
        <v>6019</v>
      </c>
      <c r="C296" s="122">
        <v>5084.3249550971304</v>
      </c>
      <c r="D296" s="122">
        <v>462.89064697766702</v>
      </c>
      <c r="E296" s="122">
        <v>471.89852659340301</v>
      </c>
      <c r="F296" s="122"/>
      <c r="G296" s="122">
        <v>2516</v>
      </c>
      <c r="H296" s="122">
        <v>110</v>
      </c>
      <c r="I296" s="122">
        <v>116292.37806385801</v>
      </c>
      <c r="J296" s="122"/>
      <c r="K296" s="122">
        <v>555.63106088224595</v>
      </c>
      <c r="L296" s="122">
        <v>92.740413904579</v>
      </c>
      <c r="M296" s="122"/>
      <c r="N296" s="122">
        <v>710.90233605964295</v>
      </c>
      <c r="O296" s="140">
        <v>-0.42788199310612901</v>
      </c>
      <c r="P296" s="122">
        <v>232.46683513405699</v>
      </c>
      <c r="Q296" s="122">
        <v>0</v>
      </c>
      <c r="R296" s="122"/>
      <c r="S296" s="122">
        <v>4691.3911213413803</v>
      </c>
      <c r="T296" s="122">
        <v>4458.9242862073197</v>
      </c>
      <c r="U296" s="122">
        <v>101987.75912816</v>
      </c>
    </row>
    <row r="297" spans="1:21" ht="12.75" x14ac:dyDescent="0.2">
      <c r="A297" s="122" t="s">
        <v>645</v>
      </c>
      <c r="B297" s="122">
        <v>4854</v>
      </c>
      <c r="C297" s="122">
        <v>4363.6547717045796</v>
      </c>
      <c r="D297" s="122">
        <v>404.54174443812201</v>
      </c>
      <c r="E297" s="122">
        <v>86.006541640829994</v>
      </c>
      <c r="F297" s="122"/>
      <c r="G297" s="122">
        <v>5943</v>
      </c>
      <c r="H297" s="122">
        <v>223</v>
      </c>
      <c r="I297" s="122">
        <v>116292.37806385801</v>
      </c>
      <c r="J297" s="122"/>
      <c r="K297" s="122">
        <v>497.282158342701</v>
      </c>
      <c r="L297" s="122">
        <v>92.740413904579</v>
      </c>
      <c r="M297" s="122"/>
      <c r="N297" s="122">
        <v>78.771172058337498</v>
      </c>
      <c r="O297" s="140">
        <v>-0.42788199310612901</v>
      </c>
      <c r="P297" s="122">
        <v>92.814029230216406</v>
      </c>
      <c r="Q297" s="122">
        <v>0</v>
      </c>
      <c r="R297" s="122"/>
      <c r="S297" s="122">
        <v>3919.7146325584599</v>
      </c>
      <c r="T297" s="122">
        <v>3826.9006033282399</v>
      </c>
      <c r="U297" s="122">
        <v>101987.75912816</v>
      </c>
    </row>
    <row r="298" spans="1:21" ht="12.75" x14ac:dyDescent="0.2">
      <c r="A298" s="122" t="s">
        <v>646</v>
      </c>
      <c r="B298" s="122">
        <v>3246</v>
      </c>
      <c r="C298" s="122">
        <v>3259.3101314501901</v>
      </c>
      <c r="D298" s="122">
        <v>-5.8393575819842498</v>
      </c>
      <c r="E298" s="122">
        <v>-7.13461313145869</v>
      </c>
      <c r="F298" s="122"/>
      <c r="G298" s="122">
        <v>120777</v>
      </c>
      <c r="H298" s="122">
        <v>3385</v>
      </c>
      <c r="I298" s="122">
        <v>116292.37806385801</v>
      </c>
      <c r="J298" s="122"/>
      <c r="K298" s="122">
        <v>86.901056322594798</v>
      </c>
      <c r="L298" s="122">
        <v>92.740413904579</v>
      </c>
      <c r="M298" s="122"/>
      <c r="N298" s="122">
        <v>-5.6049210252745096</v>
      </c>
      <c r="O298" s="140">
        <v>-0.42788199310612901</v>
      </c>
      <c r="P298" s="122">
        <v>-9.0921872307489995</v>
      </c>
      <c r="Q298" s="122">
        <v>0</v>
      </c>
      <c r="R298" s="122"/>
      <c r="S298" s="122">
        <v>2849.3044002720198</v>
      </c>
      <c r="T298" s="122">
        <v>2858.3965875027702</v>
      </c>
      <c r="U298" s="122">
        <v>101987.75912816</v>
      </c>
    </row>
    <row r="299" spans="1:21" ht="12.75" x14ac:dyDescent="0.2">
      <c r="A299" s="122" t="s">
        <v>647</v>
      </c>
      <c r="B299" s="122">
        <v>5045</v>
      </c>
      <c r="C299" s="122">
        <v>4018.8902069220198</v>
      </c>
      <c r="D299" s="122">
        <v>453.23610929273798</v>
      </c>
      <c r="E299" s="122">
        <v>572.56345792737602</v>
      </c>
      <c r="F299" s="122"/>
      <c r="G299" s="122">
        <v>6829</v>
      </c>
      <c r="H299" s="122">
        <v>236</v>
      </c>
      <c r="I299" s="122">
        <v>116292.37806385801</v>
      </c>
      <c r="J299" s="122"/>
      <c r="K299" s="122">
        <v>545.97652319731696</v>
      </c>
      <c r="L299" s="122">
        <v>92.740413904579</v>
      </c>
      <c r="M299" s="122"/>
      <c r="N299" s="122">
        <v>545.26588576616996</v>
      </c>
      <c r="O299" s="140">
        <v>-0.42788199310612901</v>
      </c>
      <c r="P299" s="122">
        <v>599.43314809547599</v>
      </c>
      <c r="Q299" s="122">
        <v>0</v>
      </c>
      <c r="R299" s="122"/>
      <c r="S299" s="122">
        <v>4123.9771741967797</v>
      </c>
      <c r="T299" s="122">
        <v>3524.54402610131</v>
      </c>
      <c r="U299" s="122">
        <v>101987.75912816</v>
      </c>
    </row>
    <row r="300" spans="1:21" ht="12.75" x14ac:dyDescent="0.2">
      <c r="A300" s="122" t="s">
        <v>648</v>
      </c>
      <c r="B300" s="122">
        <v>4490</v>
      </c>
      <c r="C300" s="122">
        <v>4027.2542021741901</v>
      </c>
      <c r="D300" s="122">
        <v>209.127315756592</v>
      </c>
      <c r="E300" s="122">
        <v>253.66527680762201</v>
      </c>
      <c r="F300" s="122"/>
      <c r="G300" s="122">
        <v>5371</v>
      </c>
      <c r="H300" s="122">
        <v>186</v>
      </c>
      <c r="I300" s="122">
        <v>116292.37806385801</v>
      </c>
      <c r="J300" s="122"/>
      <c r="K300" s="122">
        <v>301.86772966117098</v>
      </c>
      <c r="L300" s="122">
        <v>92.740413904579</v>
      </c>
      <c r="M300" s="122"/>
      <c r="N300" s="122">
        <v>63.8112915882161</v>
      </c>
      <c r="O300" s="140">
        <v>-0.42788199310612901</v>
      </c>
      <c r="P300" s="122">
        <v>443.09138003392201</v>
      </c>
      <c r="Q300" s="122">
        <v>0</v>
      </c>
      <c r="R300" s="122"/>
      <c r="S300" s="122">
        <v>3974.9705827592602</v>
      </c>
      <c r="T300" s="122">
        <v>3531.8792027253398</v>
      </c>
      <c r="U300" s="122">
        <v>101987.75912816</v>
      </c>
    </row>
    <row r="301" spans="1:21" ht="12.75" x14ac:dyDescent="0.2">
      <c r="A301" s="122" t="s">
        <v>649</v>
      </c>
      <c r="B301" s="122">
        <v>5057</v>
      </c>
      <c r="C301" s="122">
        <v>4290.0830729946501</v>
      </c>
      <c r="D301" s="122">
        <v>-4.8619886323521397</v>
      </c>
      <c r="E301" s="122">
        <v>772.17691824440203</v>
      </c>
      <c r="F301" s="122"/>
      <c r="G301" s="122">
        <v>8593</v>
      </c>
      <c r="H301" s="122">
        <v>317</v>
      </c>
      <c r="I301" s="122">
        <v>116292.37806385801</v>
      </c>
      <c r="J301" s="122"/>
      <c r="K301" s="122">
        <v>87.878425272226906</v>
      </c>
      <c r="L301" s="122">
        <v>92.740413904579</v>
      </c>
      <c r="M301" s="122"/>
      <c r="N301" s="122">
        <v>917.17751316284398</v>
      </c>
      <c r="O301" s="140">
        <v>-0.42788199310612901</v>
      </c>
      <c r="P301" s="122">
        <v>626.74844133285296</v>
      </c>
      <c r="Q301" s="122">
        <v>0</v>
      </c>
      <c r="R301" s="122"/>
      <c r="S301" s="122">
        <v>4389.1270801815399</v>
      </c>
      <c r="T301" s="122">
        <v>3762.3786388486901</v>
      </c>
      <c r="U301" s="122">
        <v>101987.75912816</v>
      </c>
    </row>
    <row r="302" spans="1:21" ht="12.75" x14ac:dyDescent="0.2">
      <c r="A302" s="122" t="s">
        <v>650</v>
      </c>
      <c r="B302" s="122">
        <v>5979</v>
      </c>
      <c r="C302" s="122">
        <v>4558.0699029266398</v>
      </c>
      <c r="D302" s="122">
        <v>484.24777632842398</v>
      </c>
      <c r="E302" s="122">
        <v>936.83915006759298</v>
      </c>
      <c r="F302" s="122"/>
      <c r="G302" s="122">
        <v>2832</v>
      </c>
      <c r="H302" s="122">
        <v>111</v>
      </c>
      <c r="I302" s="122">
        <v>116292.37806385801</v>
      </c>
      <c r="J302" s="122"/>
      <c r="K302" s="122">
        <v>576.98819023300302</v>
      </c>
      <c r="L302" s="122">
        <v>92.740413904579</v>
      </c>
      <c r="M302" s="122"/>
      <c r="N302" s="122">
        <v>1030.6198397278399</v>
      </c>
      <c r="O302" s="140">
        <v>-0.42788199310612901</v>
      </c>
      <c r="P302" s="122">
        <v>842.63057841423995</v>
      </c>
      <c r="Q302" s="122">
        <v>0</v>
      </c>
      <c r="R302" s="122"/>
      <c r="S302" s="122">
        <v>4840.0321544120497</v>
      </c>
      <c r="T302" s="122">
        <v>3997.4015759978101</v>
      </c>
      <c r="U302" s="122">
        <v>101987.75912816</v>
      </c>
    </row>
    <row r="303" spans="1:21" ht="14.25" customHeight="1" x14ac:dyDescent="0.2">
      <c r="A303" s="19" t="s">
        <v>651</v>
      </c>
      <c r="B303" s="19"/>
      <c r="C303" s="19"/>
      <c r="D303" s="122"/>
      <c r="E303" s="122"/>
      <c r="F303" s="19"/>
      <c r="G303" s="122"/>
      <c r="H303" s="122"/>
      <c r="I303" s="122"/>
      <c r="J303" s="122"/>
      <c r="K303" s="122"/>
      <c r="L303" s="122"/>
      <c r="M303" s="122"/>
      <c r="N303" s="122"/>
      <c r="O303" s="140"/>
      <c r="P303" s="122"/>
      <c r="Q303" s="122"/>
      <c r="R303" s="122"/>
      <c r="S303" s="122"/>
      <c r="T303" s="122"/>
      <c r="U303" s="122"/>
    </row>
    <row r="304" spans="1:21" ht="12.75" x14ac:dyDescent="0.2">
      <c r="A304" s="122" t="s">
        <v>652</v>
      </c>
      <c r="B304" s="122">
        <v>4452</v>
      </c>
      <c r="C304" s="122">
        <v>3585.0438682658</v>
      </c>
      <c r="D304" s="122">
        <v>438.35980881257001</v>
      </c>
      <c r="E304" s="122">
        <v>428.15528055129403</v>
      </c>
      <c r="F304" s="122"/>
      <c r="G304" s="122">
        <v>2887</v>
      </c>
      <c r="H304" s="122">
        <v>89</v>
      </c>
      <c r="I304" s="122">
        <v>116292.37806385801</v>
      </c>
      <c r="J304" s="122"/>
      <c r="K304" s="122">
        <v>531.10022271714899</v>
      </c>
      <c r="L304" s="122">
        <v>92.740413904579</v>
      </c>
      <c r="M304" s="122"/>
      <c r="N304" s="122">
        <v>602.80660655025702</v>
      </c>
      <c r="O304" s="140">
        <v>-0.42788199310612901</v>
      </c>
      <c r="P304" s="122">
        <v>253.076072559224</v>
      </c>
      <c r="Q304" s="122">
        <v>0</v>
      </c>
      <c r="R304" s="122"/>
      <c r="S304" s="122">
        <v>3397.13930858495</v>
      </c>
      <c r="T304" s="122">
        <v>3144.06323602572</v>
      </c>
      <c r="U304" s="122">
        <v>101987.75912816</v>
      </c>
    </row>
    <row r="305" spans="1:21" ht="12.75" x14ac:dyDescent="0.2">
      <c r="A305" s="122" t="s">
        <v>653</v>
      </c>
      <c r="B305" s="122">
        <v>4434</v>
      </c>
      <c r="C305" s="122">
        <v>3863.8326817693501</v>
      </c>
      <c r="D305" s="122">
        <v>382.185590323751</v>
      </c>
      <c r="E305" s="122">
        <v>187.836016776138</v>
      </c>
      <c r="F305" s="122"/>
      <c r="G305" s="122">
        <v>6471</v>
      </c>
      <c r="H305" s="122">
        <v>215</v>
      </c>
      <c r="I305" s="122">
        <v>116292.37806385801</v>
      </c>
      <c r="J305" s="122"/>
      <c r="K305" s="122">
        <v>474.92600422832999</v>
      </c>
      <c r="L305" s="122">
        <v>92.740413904579</v>
      </c>
      <c r="M305" s="122"/>
      <c r="N305" s="122">
        <v>108.84099150037601</v>
      </c>
      <c r="O305" s="140">
        <v>-0.42788199310612901</v>
      </c>
      <c r="P305" s="122">
        <v>266.40316005879401</v>
      </c>
      <c r="Q305" s="122">
        <v>0</v>
      </c>
      <c r="R305" s="122"/>
      <c r="S305" s="122">
        <v>3654.9626118521001</v>
      </c>
      <c r="T305" s="122">
        <v>3388.5594517933</v>
      </c>
      <c r="U305" s="122">
        <v>101987.75912816</v>
      </c>
    </row>
    <row r="306" spans="1:21" ht="12.75" x14ac:dyDescent="0.2">
      <c r="A306" s="122" t="s">
        <v>654</v>
      </c>
      <c r="B306" s="122">
        <v>3853</v>
      </c>
      <c r="C306" s="122">
        <v>3691.2924789373501</v>
      </c>
      <c r="D306" s="122">
        <v>3.4145773388535599</v>
      </c>
      <c r="E306" s="122">
        <v>158.01461884573001</v>
      </c>
      <c r="F306" s="122"/>
      <c r="G306" s="122">
        <v>27913</v>
      </c>
      <c r="H306" s="122">
        <v>886</v>
      </c>
      <c r="I306" s="122">
        <v>116292.37806385801</v>
      </c>
      <c r="J306" s="122"/>
      <c r="K306" s="122">
        <v>96.154991243432605</v>
      </c>
      <c r="L306" s="122">
        <v>92.740413904579</v>
      </c>
      <c r="M306" s="122"/>
      <c r="N306" s="122">
        <v>149.71937310173101</v>
      </c>
      <c r="O306" s="140">
        <v>-0.42788199310612901</v>
      </c>
      <c r="P306" s="122">
        <v>165.88198259662201</v>
      </c>
      <c r="Q306" s="122">
        <v>0</v>
      </c>
      <c r="R306" s="122"/>
      <c r="S306" s="122">
        <v>3403.1246504413498</v>
      </c>
      <c r="T306" s="122">
        <v>3237.24266784473</v>
      </c>
      <c r="U306" s="122">
        <v>101987.75912816</v>
      </c>
    </row>
    <row r="307" spans="1:21" ht="12.75" x14ac:dyDescent="0.2">
      <c r="A307" s="122" t="s">
        <v>655</v>
      </c>
      <c r="B307" s="122">
        <v>3455</v>
      </c>
      <c r="C307" s="122">
        <v>3259.7543484213402</v>
      </c>
      <c r="D307" s="122">
        <v>-27.461398094942101</v>
      </c>
      <c r="E307" s="122">
        <v>223.19361183175801</v>
      </c>
      <c r="F307" s="122"/>
      <c r="G307" s="122">
        <v>18123</v>
      </c>
      <c r="H307" s="122">
        <v>508</v>
      </c>
      <c r="I307" s="122">
        <v>116292.37806385801</v>
      </c>
      <c r="J307" s="122"/>
      <c r="K307" s="122">
        <v>65.279015809636903</v>
      </c>
      <c r="L307" s="122">
        <v>92.740413904579</v>
      </c>
      <c r="M307" s="122"/>
      <c r="N307" s="122">
        <v>237.33370440342799</v>
      </c>
      <c r="O307" s="140">
        <v>-0.42788199310612901</v>
      </c>
      <c r="P307" s="122">
        <v>208.62563726698099</v>
      </c>
      <c r="Q307" s="122">
        <v>0</v>
      </c>
      <c r="R307" s="122"/>
      <c r="S307" s="122">
        <v>3067.41180054599</v>
      </c>
      <c r="T307" s="122">
        <v>2858.78616327901</v>
      </c>
      <c r="U307" s="122">
        <v>101987.75912816</v>
      </c>
    </row>
    <row r="308" spans="1:21" ht="12.75" x14ac:dyDescent="0.2">
      <c r="A308" s="122" t="s">
        <v>656</v>
      </c>
      <c r="B308" s="122">
        <v>4028</v>
      </c>
      <c r="C308" s="122">
        <v>3525.0868337940901</v>
      </c>
      <c r="D308" s="122">
        <v>464.68996584225602</v>
      </c>
      <c r="E308" s="122">
        <v>38.0261542164654</v>
      </c>
      <c r="F308" s="122"/>
      <c r="G308" s="122">
        <v>9831</v>
      </c>
      <c r="H308" s="122">
        <v>298</v>
      </c>
      <c r="I308" s="122">
        <v>116292.37806385801</v>
      </c>
      <c r="J308" s="122"/>
      <c r="K308" s="122">
        <v>557.430379746835</v>
      </c>
      <c r="L308" s="122">
        <v>92.740413904579</v>
      </c>
      <c r="M308" s="122"/>
      <c r="N308" s="122">
        <v>-51.878246717355999</v>
      </c>
      <c r="O308" s="140">
        <v>-0.42788199310612901</v>
      </c>
      <c r="P308" s="122">
        <v>127.50267315718099</v>
      </c>
      <c r="Q308" s="122">
        <v>0</v>
      </c>
      <c r="R308" s="122"/>
      <c r="S308" s="122">
        <v>3218.98392838979</v>
      </c>
      <c r="T308" s="122">
        <v>3091.4812552326098</v>
      </c>
      <c r="U308" s="122">
        <v>101987.75912816</v>
      </c>
    </row>
    <row r="309" spans="1:21" ht="12.75" x14ac:dyDescent="0.2">
      <c r="A309" s="122" t="s">
        <v>657</v>
      </c>
      <c r="B309" s="122">
        <v>4137</v>
      </c>
      <c r="C309" s="122">
        <v>3553.88773657295</v>
      </c>
      <c r="D309" s="122">
        <v>414.216975730738</v>
      </c>
      <c r="E309" s="122">
        <v>169.291027155519</v>
      </c>
      <c r="F309" s="122"/>
      <c r="G309" s="122">
        <v>5072</v>
      </c>
      <c r="H309" s="122">
        <v>155</v>
      </c>
      <c r="I309" s="122">
        <v>116292.37806385801</v>
      </c>
      <c r="J309" s="122"/>
      <c r="K309" s="122">
        <v>506.95738963531699</v>
      </c>
      <c r="L309" s="122">
        <v>92.740413904579</v>
      </c>
      <c r="M309" s="122"/>
      <c r="N309" s="122">
        <v>247.54502793409401</v>
      </c>
      <c r="O309" s="140">
        <v>-0.42788199310612901</v>
      </c>
      <c r="P309" s="122">
        <v>90.609144383836806</v>
      </c>
      <c r="Q309" s="122">
        <v>0</v>
      </c>
      <c r="R309" s="122"/>
      <c r="S309" s="122">
        <v>3207.3486287814799</v>
      </c>
      <c r="T309" s="122">
        <v>3116.7394843976399</v>
      </c>
      <c r="U309" s="122">
        <v>101987.75912816</v>
      </c>
    </row>
    <row r="310" spans="1:21" ht="12.75" x14ac:dyDescent="0.2">
      <c r="A310" s="122" t="s">
        <v>658</v>
      </c>
      <c r="B310" s="122">
        <v>4444</v>
      </c>
      <c r="C310" s="122">
        <v>3807.70218672898</v>
      </c>
      <c r="D310" s="122">
        <v>412.51020644281601</v>
      </c>
      <c r="E310" s="122">
        <v>223.927761600156</v>
      </c>
      <c r="F310" s="122"/>
      <c r="G310" s="122">
        <v>16248</v>
      </c>
      <c r="H310" s="122">
        <v>532</v>
      </c>
      <c r="I310" s="122">
        <v>116292.37806385801</v>
      </c>
      <c r="J310" s="122"/>
      <c r="K310" s="122">
        <v>505.250620347395</v>
      </c>
      <c r="L310" s="122">
        <v>92.740413904579</v>
      </c>
      <c r="M310" s="122"/>
      <c r="N310" s="122">
        <v>249.617375013604</v>
      </c>
      <c r="O310" s="140">
        <v>-0.42788199310612901</v>
      </c>
      <c r="P310" s="122">
        <v>197.81026619360301</v>
      </c>
      <c r="Q310" s="122">
        <v>0</v>
      </c>
      <c r="R310" s="122"/>
      <c r="S310" s="122">
        <v>3537.14359067546</v>
      </c>
      <c r="T310" s="122">
        <v>3339.33332448186</v>
      </c>
      <c r="U310" s="122">
        <v>101987.75912816</v>
      </c>
    </row>
    <row r="311" spans="1:21" ht="12.75" x14ac:dyDescent="0.2">
      <c r="A311" s="122" t="s">
        <v>659</v>
      </c>
      <c r="B311" s="122">
        <v>4092</v>
      </c>
      <c r="C311" s="122">
        <v>3943.6452307443401</v>
      </c>
      <c r="D311" s="122">
        <v>1.9294454711011599</v>
      </c>
      <c r="E311" s="122">
        <v>146.85993188206501</v>
      </c>
      <c r="F311" s="122"/>
      <c r="G311" s="122">
        <v>23178</v>
      </c>
      <c r="H311" s="122">
        <v>786</v>
      </c>
      <c r="I311" s="122">
        <v>116292.37806385801</v>
      </c>
      <c r="J311" s="122"/>
      <c r="K311" s="122">
        <v>94.669859375680204</v>
      </c>
      <c r="L311" s="122">
        <v>92.740413904579</v>
      </c>
      <c r="M311" s="122"/>
      <c r="N311" s="122">
        <v>81.929339383154002</v>
      </c>
      <c r="O311" s="140">
        <v>-0.42788199310612901</v>
      </c>
      <c r="P311" s="122">
        <v>211.36264238787001</v>
      </c>
      <c r="Q311" s="122">
        <v>0</v>
      </c>
      <c r="R311" s="122"/>
      <c r="S311" s="122">
        <v>3669.91724911554</v>
      </c>
      <c r="T311" s="122">
        <v>3458.55460672767</v>
      </c>
      <c r="U311" s="122">
        <v>101987.75912816</v>
      </c>
    </row>
    <row r="312" spans="1:21" ht="12.75" x14ac:dyDescent="0.2">
      <c r="A312" s="122" t="s">
        <v>660</v>
      </c>
      <c r="B312" s="122">
        <v>3476</v>
      </c>
      <c r="C312" s="122">
        <v>3423.60065796239</v>
      </c>
      <c r="D312" s="122">
        <v>-6.7960731337879396</v>
      </c>
      <c r="E312" s="122">
        <v>58.905429796733301</v>
      </c>
      <c r="F312" s="122"/>
      <c r="G312" s="122">
        <v>76088</v>
      </c>
      <c r="H312" s="122">
        <v>2240</v>
      </c>
      <c r="I312" s="122">
        <v>116292.37806385801</v>
      </c>
      <c r="J312" s="122"/>
      <c r="K312" s="122">
        <v>85.944340770791101</v>
      </c>
      <c r="L312" s="122">
        <v>92.740413904579</v>
      </c>
      <c r="M312" s="122"/>
      <c r="N312" s="122">
        <v>41.123212529421401</v>
      </c>
      <c r="O312" s="140">
        <v>-0.42788199310612901</v>
      </c>
      <c r="P312" s="122">
        <v>76.259765070938997</v>
      </c>
      <c r="Q312" s="122">
        <v>0</v>
      </c>
      <c r="R312" s="122"/>
      <c r="S312" s="122">
        <v>3078.7382169566399</v>
      </c>
      <c r="T312" s="122">
        <v>3002.4784518857</v>
      </c>
      <c r="U312" s="122">
        <v>101987.75912816</v>
      </c>
    </row>
    <row r="313" spans="1:21" ht="12.75" x14ac:dyDescent="0.2">
      <c r="A313" s="122" t="s">
        <v>661</v>
      </c>
      <c r="B313" s="122">
        <v>4254</v>
      </c>
      <c r="C313" s="122">
        <v>3530.2708018739399</v>
      </c>
      <c r="D313" s="122">
        <v>355.89867311396603</v>
      </c>
      <c r="E313" s="122">
        <v>367.99833588363799</v>
      </c>
      <c r="F313" s="122"/>
      <c r="G313" s="122">
        <v>6193</v>
      </c>
      <c r="H313" s="122">
        <v>188</v>
      </c>
      <c r="I313" s="122">
        <v>116292.37806385801</v>
      </c>
      <c r="J313" s="122"/>
      <c r="K313" s="122">
        <v>448.63908701854501</v>
      </c>
      <c r="L313" s="122">
        <v>92.740413904579</v>
      </c>
      <c r="M313" s="122"/>
      <c r="N313" s="122">
        <v>334.83533524391402</v>
      </c>
      <c r="O313" s="140">
        <v>-0.42788199310612901</v>
      </c>
      <c r="P313" s="122">
        <v>400.73345453025598</v>
      </c>
      <c r="Q313" s="122">
        <v>0</v>
      </c>
      <c r="R313" s="122"/>
      <c r="S313" s="122">
        <v>3496.76102050702</v>
      </c>
      <c r="T313" s="122">
        <v>3096.0275659767699</v>
      </c>
      <c r="U313" s="122">
        <v>101987.75912816</v>
      </c>
    </row>
    <row r="314" spans="1:21" ht="12.75" x14ac:dyDescent="0.2">
      <c r="A314" s="122" t="s">
        <v>662</v>
      </c>
      <c r="B314" s="122">
        <v>3778</v>
      </c>
      <c r="C314" s="122">
        <v>3588.3033762844402</v>
      </c>
      <c r="D314" s="122">
        <v>9.8040794874909505</v>
      </c>
      <c r="E314" s="122">
        <v>179.863534229419</v>
      </c>
      <c r="F314" s="122"/>
      <c r="G314" s="122">
        <v>41548</v>
      </c>
      <c r="H314" s="122">
        <v>1282</v>
      </c>
      <c r="I314" s="122">
        <v>116292.37806385801</v>
      </c>
      <c r="J314" s="122"/>
      <c r="K314" s="122">
        <v>102.54449339207</v>
      </c>
      <c r="L314" s="122">
        <v>92.740413904579</v>
      </c>
      <c r="M314" s="122"/>
      <c r="N314" s="122">
        <v>148.51527432595901</v>
      </c>
      <c r="O314" s="140">
        <v>-0.42788199310612901</v>
      </c>
      <c r="P314" s="122">
        <v>210.78391213977301</v>
      </c>
      <c r="Q314" s="122">
        <v>0</v>
      </c>
      <c r="R314" s="122"/>
      <c r="S314" s="122">
        <v>3357.7057182989502</v>
      </c>
      <c r="T314" s="122">
        <v>3146.9218061591801</v>
      </c>
      <c r="U314" s="122">
        <v>101987.75912816</v>
      </c>
    </row>
    <row r="315" spans="1:21" ht="12.75" x14ac:dyDescent="0.2">
      <c r="A315" s="122" t="s">
        <v>663</v>
      </c>
      <c r="B315" s="122">
        <v>4824</v>
      </c>
      <c r="C315" s="122">
        <v>4320.28387283549</v>
      </c>
      <c r="D315" s="122">
        <v>251.79851539075901</v>
      </c>
      <c r="E315" s="122">
        <v>251.88446068069999</v>
      </c>
      <c r="F315" s="122"/>
      <c r="G315" s="122">
        <v>8183</v>
      </c>
      <c r="H315" s="122">
        <v>304</v>
      </c>
      <c r="I315" s="122">
        <v>116292.37806385801</v>
      </c>
      <c r="J315" s="122"/>
      <c r="K315" s="122">
        <v>344.53892929533799</v>
      </c>
      <c r="L315" s="122">
        <v>92.740413904579</v>
      </c>
      <c r="M315" s="122"/>
      <c r="N315" s="122">
        <v>406.55878041200799</v>
      </c>
      <c r="O315" s="140">
        <v>-0.42788199310612901</v>
      </c>
      <c r="P315" s="122">
        <v>96.782258956285702</v>
      </c>
      <c r="Q315" s="122">
        <v>0</v>
      </c>
      <c r="R315" s="122"/>
      <c r="S315" s="122">
        <v>3885.6468287913999</v>
      </c>
      <c r="T315" s="122">
        <v>3788.8645698351102</v>
      </c>
      <c r="U315" s="122">
        <v>101987.75912816</v>
      </c>
    </row>
    <row r="316" spans="1:21" ht="12.75" x14ac:dyDescent="0.2">
      <c r="A316" s="122" t="s">
        <v>664</v>
      </c>
      <c r="B316" s="122">
        <v>4195</v>
      </c>
      <c r="C316" s="122">
        <v>3562.4174723538199</v>
      </c>
      <c r="D316" s="122">
        <v>408.23833268942701</v>
      </c>
      <c r="E316" s="122">
        <v>224.42456942817401</v>
      </c>
      <c r="F316" s="122"/>
      <c r="G316" s="122">
        <v>3395</v>
      </c>
      <c r="H316" s="122">
        <v>104</v>
      </c>
      <c r="I316" s="122">
        <v>116292.37806385801</v>
      </c>
      <c r="J316" s="122"/>
      <c r="K316" s="122">
        <v>500.978746594006</v>
      </c>
      <c r="L316" s="122">
        <v>92.740413904579</v>
      </c>
      <c r="M316" s="122"/>
      <c r="N316" s="122">
        <v>185.35172794679701</v>
      </c>
      <c r="O316" s="140">
        <v>-0.42788199310612901</v>
      </c>
      <c r="P316" s="122">
        <v>263.06952891644602</v>
      </c>
      <c r="Q316" s="122">
        <v>0</v>
      </c>
      <c r="R316" s="122"/>
      <c r="S316" s="122">
        <v>3387.2895434462398</v>
      </c>
      <c r="T316" s="122">
        <v>3124.2200145298002</v>
      </c>
      <c r="U316" s="122">
        <v>101987.75912816</v>
      </c>
    </row>
    <row r="317" spans="1:21" ht="12.75" x14ac:dyDescent="0.2">
      <c r="A317" s="122" t="s">
        <v>665</v>
      </c>
      <c r="B317" s="122">
        <v>5519</v>
      </c>
      <c r="C317" s="122">
        <v>4977.1015595437802</v>
      </c>
      <c r="D317" s="122">
        <v>462.88885438810399</v>
      </c>
      <c r="E317" s="122">
        <v>78.791848681626604</v>
      </c>
      <c r="F317" s="122"/>
      <c r="G317" s="122">
        <v>4603</v>
      </c>
      <c r="H317" s="122">
        <v>197</v>
      </c>
      <c r="I317" s="122">
        <v>116292.37806385801</v>
      </c>
      <c r="J317" s="122"/>
      <c r="K317" s="122">
        <v>555.62926829268304</v>
      </c>
      <c r="L317" s="122">
        <v>92.740413904579</v>
      </c>
      <c r="M317" s="122"/>
      <c r="N317" s="122">
        <v>110.79921060098999</v>
      </c>
      <c r="O317" s="140">
        <v>-0.42788199310612901</v>
      </c>
      <c r="P317" s="122">
        <v>46.356604769157499</v>
      </c>
      <c r="Q317" s="122">
        <v>0</v>
      </c>
      <c r="R317" s="122"/>
      <c r="S317" s="122">
        <v>4411.2465783184898</v>
      </c>
      <c r="T317" s="122">
        <v>4364.8899735493296</v>
      </c>
      <c r="U317" s="122">
        <v>101987.75912816</v>
      </c>
    </row>
    <row r="318" spans="1:21" s="66" customFormat="1" ht="6.75" customHeight="1" thickBot="1" x14ac:dyDescent="0.25">
      <c r="A318" s="60"/>
      <c r="B318" s="87"/>
      <c r="C318" s="87"/>
      <c r="D318" s="87"/>
      <c r="E318" s="87"/>
      <c r="F318" s="87"/>
      <c r="G318" s="87"/>
      <c r="H318" s="87"/>
      <c r="I318" s="87"/>
      <c r="J318" s="87"/>
      <c r="K318" s="190"/>
      <c r="L318" s="87"/>
      <c r="M318" s="70"/>
      <c r="N318" s="190"/>
      <c r="O318" s="190"/>
      <c r="P318" s="190"/>
      <c r="Q318" s="190"/>
      <c r="R318" s="70"/>
      <c r="S318" s="87"/>
      <c r="T318" s="87"/>
      <c r="U318" s="87"/>
    </row>
    <row r="319" spans="1:21" ht="12.75" x14ac:dyDescent="0.2">
      <c r="A319" s="20"/>
      <c r="B319" s="85"/>
      <c r="C319" s="85"/>
      <c r="D319" s="85"/>
      <c r="E319" s="85"/>
      <c r="F319" s="86"/>
      <c r="G319" s="85"/>
      <c r="H319" s="85"/>
      <c r="I319" s="85"/>
      <c r="J319" s="85"/>
      <c r="K319" s="91"/>
      <c r="L319" s="85"/>
      <c r="N319" s="91"/>
      <c r="O319" s="91"/>
      <c r="P319" s="91"/>
      <c r="Q319" s="91"/>
      <c r="S319" s="85"/>
      <c r="T319" s="85"/>
      <c r="U319" s="85"/>
    </row>
    <row r="320" spans="1:21" ht="12.75" x14ac:dyDescent="0.2">
      <c r="A320" s="20"/>
      <c r="B320" s="85"/>
      <c r="C320" s="85"/>
      <c r="D320" s="85"/>
      <c r="E320" s="85"/>
      <c r="F320" s="86"/>
      <c r="G320" s="85"/>
      <c r="H320" s="85"/>
      <c r="I320" s="85"/>
      <c r="J320" s="85"/>
      <c r="K320" s="91"/>
      <c r="L320" s="85"/>
      <c r="N320" s="91"/>
      <c r="O320" s="91"/>
      <c r="P320" s="91"/>
      <c r="Q320" s="91"/>
      <c r="S320" s="85"/>
      <c r="T320" s="85"/>
      <c r="U320" s="85"/>
    </row>
    <row r="321" spans="1:21" ht="12.75" hidden="1" x14ac:dyDescent="0.2">
      <c r="A321" s="20"/>
      <c r="B321" s="85"/>
      <c r="C321" s="85"/>
      <c r="D321" s="85"/>
      <c r="E321" s="85"/>
      <c r="F321" s="86"/>
      <c r="G321" s="85"/>
      <c r="H321" s="85"/>
      <c r="I321" s="85"/>
      <c r="J321" s="85"/>
      <c r="K321" s="91"/>
      <c r="L321" s="85"/>
      <c r="N321" s="91"/>
      <c r="O321" s="91"/>
      <c r="P321" s="91"/>
      <c r="Q321" s="91"/>
      <c r="S321" s="85"/>
      <c r="T321" s="85"/>
      <c r="U321" s="85"/>
    </row>
    <row r="322" spans="1:21" ht="12.75" hidden="1" x14ac:dyDescent="0.2">
      <c r="A322" s="20"/>
      <c r="B322" s="85"/>
      <c r="C322" s="85"/>
      <c r="D322" s="85"/>
      <c r="E322" s="85"/>
      <c r="F322" s="86"/>
      <c r="G322" s="85"/>
      <c r="H322" s="85"/>
      <c r="I322" s="85"/>
      <c r="J322" s="85"/>
      <c r="K322" s="91"/>
      <c r="L322" s="85"/>
      <c r="N322" s="91"/>
      <c r="O322" s="91"/>
      <c r="P322" s="91"/>
      <c r="Q322" s="91"/>
      <c r="S322" s="85"/>
      <c r="T322" s="85"/>
      <c r="U322" s="85"/>
    </row>
    <row r="323" spans="1:21" ht="12.75" hidden="1" x14ac:dyDescent="0.2">
      <c r="A323" s="20"/>
      <c r="B323" s="85"/>
      <c r="C323" s="85"/>
      <c r="D323" s="85"/>
      <c r="E323" s="85"/>
      <c r="F323" s="86"/>
      <c r="G323" s="85"/>
      <c r="H323" s="85"/>
      <c r="I323" s="85"/>
      <c r="J323" s="85"/>
      <c r="K323" s="91"/>
      <c r="L323" s="85"/>
      <c r="N323" s="91"/>
      <c r="O323" s="91"/>
      <c r="P323" s="91"/>
      <c r="Q323" s="91"/>
      <c r="S323" s="85"/>
      <c r="T323" s="85"/>
      <c r="U323" s="85"/>
    </row>
    <row r="324" spans="1:21" ht="12.75" hidden="1" x14ac:dyDescent="0.2">
      <c r="A324" s="20"/>
      <c r="B324" s="85"/>
      <c r="C324" s="85"/>
      <c r="D324" s="85"/>
      <c r="E324" s="85"/>
      <c r="F324" s="86"/>
      <c r="G324" s="85"/>
      <c r="H324" s="85"/>
      <c r="I324" s="85"/>
      <c r="J324" s="85"/>
      <c r="K324" s="91"/>
      <c r="L324" s="85"/>
      <c r="N324" s="91"/>
      <c r="O324" s="91"/>
      <c r="P324" s="91"/>
      <c r="Q324" s="91"/>
      <c r="S324" s="85"/>
      <c r="T324" s="85"/>
      <c r="U324" s="85"/>
    </row>
    <row r="325" spans="1:21" ht="12.75" hidden="1" x14ac:dyDescent="0.2">
      <c r="A325" s="20"/>
      <c r="B325" s="85"/>
      <c r="C325" s="85"/>
      <c r="D325" s="85"/>
      <c r="E325" s="85"/>
      <c r="F325" s="86"/>
      <c r="G325" s="85"/>
      <c r="H325" s="85"/>
      <c r="I325" s="85"/>
      <c r="J325" s="85"/>
      <c r="K325" s="91"/>
      <c r="L325" s="85"/>
      <c r="N325" s="91"/>
      <c r="O325" s="91"/>
      <c r="P325" s="91"/>
      <c r="Q325" s="91"/>
      <c r="S325" s="85"/>
      <c r="T325" s="85"/>
      <c r="U325" s="85"/>
    </row>
    <row r="326" spans="1:21" s="66" customFormat="1" ht="12.75" hidden="1" x14ac:dyDescent="0.2">
      <c r="A326" s="188"/>
      <c r="B326" s="86"/>
      <c r="C326" s="86"/>
      <c r="D326" s="86"/>
      <c r="E326" s="86"/>
      <c r="F326" s="86"/>
      <c r="G326" s="86"/>
      <c r="H326" s="86"/>
      <c r="I326" s="86"/>
      <c r="J326" s="86"/>
      <c r="K326" s="102"/>
      <c r="L326" s="86"/>
      <c r="N326" s="102"/>
      <c r="O326" s="102"/>
      <c r="P326" s="102"/>
      <c r="Q326" s="102"/>
      <c r="S326" s="86"/>
      <c r="T326" s="86"/>
      <c r="U326" s="86"/>
    </row>
    <row r="327" spans="1:21" s="66" customFormat="1" hidden="1" x14ac:dyDescent="0.2">
      <c r="I327" s="189"/>
    </row>
    <row r="328" spans="1:21" s="66" customFormat="1" hidden="1" x14ac:dyDescent="0.2">
      <c r="I328" s="189"/>
    </row>
    <row r="329" spans="1:21" s="66" customFormat="1" hidden="1" x14ac:dyDescent="0.2">
      <c r="I329" s="189"/>
    </row>
  </sheetData>
  <mergeCells count="5">
    <mergeCell ref="S3:U3"/>
    <mergeCell ref="N3:Q3"/>
    <mergeCell ref="D3:E3"/>
    <mergeCell ref="K3:L3"/>
    <mergeCell ref="H3:I3"/>
  </mergeCells>
  <conditionalFormatting sqref="B8:U1048576">
    <cfRule type="cellIs" dxfId="8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&amp;LStatistiska centralbyrån
Offentlig ekonomi och mikrosimuleringar</oddHeader>
  </headerFooter>
  <rowBreaks count="4" manualBreakCount="4">
    <brk id="52" max="16383" man="1"/>
    <brk id="110" max="16383" man="1"/>
    <brk id="170" max="21" man="1"/>
    <brk id="2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9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0" defaultRowHeight="9" customHeight="1" zeroHeight="1" x14ac:dyDescent="0.2"/>
  <cols>
    <col min="1" max="1" width="19" customWidth="1"/>
    <col min="2" max="2" width="11.42578125" customWidth="1"/>
    <col min="3" max="3" width="10.85546875" customWidth="1"/>
    <col min="4" max="4" width="10.7109375" customWidth="1"/>
    <col min="5" max="5" width="10.5703125" customWidth="1"/>
    <col min="6" max="7" width="10.7109375" customWidth="1"/>
    <col min="8" max="8" width="13.42578125" customWidth="1"/>
    <col min="9" max="9" width="11.42578125" customWidth="1"/>
    <col min="10" max="10" width="12.5703125" customWidth="1"/>
    <col min="11" max="11" width="11" customWidth="1"/>
    <col min="12" max="12" width="12" customWidth="1"/>
    <col min="13" max="13" width="11.140625" customWidth="1"/>
    <col min="14" max="14" width="11" customWidth="1"/>
    <col min="15" max="15" width="10.7109375" customWidth="1"/>
    <col min="16" max="16" width="11.140625" customWidth="1"/>
    <col min="17" max="17" width="10.5703125" customWidth="1"/>
    <col min="18" max="18" width="10.7109375" customWidth="1"/>
    <col min="19" max="19" width="10.85546875" customWidth="1"/>
    <col min="20" max="20" width="11.28515625" customWidth="1"/>
    <col min="21" max="21" width="9.140625" customWidth="1"/>
    <col min="22" max="22" width="3.7109375" customWidth="1"/>
    <col min="23" max="24" width="0" hidden="1" customWidth="1"/>
    <col min="25" max="16384" width="9.140625" hidden="1"/>
  </cols>
  <sheetData>
    <row r="1" spans="1:24" ht="16.5" thickBot="1" x14ac:dyDescent="0.3">
      <c r="A1" s="71" t="str">
        <f>"Tabell 6.1  Underlag för beräkning av programvalsfaktorn, utjämningsåret "&amp;Innehåll!C46</f>
        <v>Tabell 6.1  Underlag för beräkning av programvalsfaktorn, utjämningsåret 2017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</row>
    <row r="2" spans="1:24" ht="63.75" x14ac:dyDescent="0.2">
      <c r="A2" s="194" t="s">
        <v>270</v>
      </c>
      <c r="B2" s="88" t="s">
        <v>133</v>
      </c>
      <c r="C2" s="88" t="s">
        <v>135</v>
      </c>
      <c r="D2" s="88" t="s">
        <v>136</v>
      </c>
      <c r="E2" s="88" t="s">
        <v>137</v>
      </c>
      <c r="F2" s="88" t="s">
        <v>134</v>
      </c>
      <c r="G2" s="88" t="s">
        <v>138</v>
      </c>
      <c r="H2" s="88" t="s">
        <v>141</v>
      </c>
      <c r="I2" s="88" t="s">
        <v>142</v>
      </c>
      <c r="J2" s="88" t="s">
        <v>139</v>
      </c>
      <c r="K2" s="88" t="s">
        <v>143</v>
      </c>
      <c r="L2" s="88" t="s">
        <v>146</v>
      </c>
      <c r="M2" s="88" t="s">
        <v>144</v>
      </c>
      <c r="N2" s="88" t="s">
        <v>145</v>
      </c>
      <c r="O2" s="88" t="s">
        <v>140</v>
      </c>
      <c r="P2" s="88" t="s">
        <v>147</v>
      </c>
      <c r="Q2" s="88" t="s">
        <v>148</v>
      </c>
      <c r="R2" s="88" t="s">
        <v>149</v>
      </c>
      <c r="S2" s="88" t="s">
        <v>150</v>
      </c>
      <c r="T2" s="88" t="s">
        <v>151</v>
      </c>
      <c r="U2" s="88" t="s">
        <v>152</v>
      </c>
    </row>
    <row r="3" spans="1:24" ht="12.75" x14ac:dyDescent="0.2">
      <c r="A3" s="66"/>
      <c r="B3" t="s">
        <v>272</v>
      </c>
    </row>
    <row r="4" spans="1:24" ht="12.75" x14ac:dyDescent="0.2">
      <c r="B4" s="195">
        <v>124295</v>
      </c>
      <c r="C4" s="195">
        <v>94000</v>
      </c>
      <c r="D4" s="195">
        <v>114900</v>
      </c>
      <c r="E4" s="195">
        <v>79500</v>
      </c>
      <c r="F4" s="195">
        <v>112980</v>
      </c>
      <c r="G4" s="195">
        <v>150170</v>
      </c>
      <c r="H4" s="195">
        <v>94100</v>
      </c>
      <c r="I4" s="195">
        <v>98700</v>
      </c>
      <c r="J4" s="195">
        <v>84000</v>
      </c>
      <c r="K4" s="195">
        <v>111000</v>
      </c>
      <c r="L4" s="195">
        <v>101080</v>
      </c>
      <c r="M4" s="195">
        <v>150100</v>
      </c>
      <c r="N4" s="195">
        <v>86100</v>
      </c>
      <c r="O4" s="195">
        <v>203772</v>
      </c>
      <c r="P4" s="195">
        <v>126700</v>
      </c>
      <c r="Q4" s="195">
        <v>80700</v>
      </c>
      <c r="R4" s="195">
        <v>94100</v>
      </c>
      <c r="S4" s="195">
        <v>120700</v>
      </c>
      <c r="T4" s="195">
        <v>96100</v>
      </c>
      <c r="U4" s="195">
        <v>100618.06129491499</v>
      </c>
      <c r="V4" s="66"/>
      <c r="W4" s="66"/>
      <c r="X4" s="66"/>
    </row>
    <row r="5" spans="1:24" ht="12.75" x14ac:dyDescent="0.2">
      <c r="A5" s="3"/>
      <c r="B5" s="100" t="s">
        <v>271</v>
      </c>
      <c r="C5" s="82"/>
      <c r="D5" s="82"/>
      <c r="E5" s="92"/>
      <c r="F5" s="82"/>
      <c r="G5" s="82"/>
      <c r="H5" s="92"/>
      <c r="I5" s="82"/>
      <c r="J5" s="82"/>
      <c r="K5" s="92"/>
      <c r="L5" s="82"/>
      <c r="M5" s="82"/>
      <c r="N5" s="92"/>
      <c r="O5" s="82"/>
      <c r="P5" s="82"/>
      <c r="Q5" s="92"/>
      <c r="R5" s="82"/>
      <c r="S5" s="82"/>
      <c r="T5" s="92"/>
      <c r="U5" s="82"/>
      <c r="V5" s="74"/>
      <c r="W5" s="74"/>
      <c r="X5" s="74"/>
    </row>
    <row r="6" spans="1:24" ht="18.75" customHeight="1" x14ac:dyDescent="0.2">
      <c r="A6" s="18" t="s">
        <v>358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4" ht="12.75" x14ac:dyDescent="0.2">
      <c r="A7" s="122" t="s">
        <v>359</v>
      </c>
      <c r="B7" s="122">
        <v>97</v>
      </c>
      <c r="C7" s="122">
        <v>83</v>
      </c>
      <c r="D7" s="122">
        <v>134</v>
      </c>
      <c r="E7" s="122">
        <v>500</v>
      </c>
      <c r="F7" s="122">
        <v>170</v>
      </c>
      <c r="G7" s="122">
        <v>87</v>
      </c>
      <c r="H7" s="122">
        <v>48</v>
      </c>
      <c r="I7" s="122">
        <v>35</v>
      </c>
      <c r="J7" s="122">
        <v>27</v>
      </c>
      <c r="K7" s="122">
        <v>74</v>
      </c>
      <c r="L7" s="122">
        <v>470</v>
      </c>
      <c r="M7" s="122">
        <v>11</v>
      </c>
      <c r="N7" s="122">
        <v>530</v>
      </c>
      <c r="O7" s="122">
        <v>50</v>
      </c>
      <c r="P7" s="122">
        <v>46</v>
      </c>
      <c r="Q7" s="122">
        <v>595</v>
      </c>
      <c r="R7" s="122">
        <v>205</v>
      </c>
      <c r="S7" s="122">
        <v>49</v>
      </c>
      <c r="T7" s="122">
        <v>91</v>
      </c>
      <c r="U7" s="122">
        <v>16</v>
      </c>
    </row>
    <row r="8" spans="1:24" ht="12.75" x14ac:dyDescent="0.2">
      <c r="A8" s="122" t="s">
        <v>360</v>
      </c>
      <c r="B8" s="122">
        <v>3</v>
      </c>
      <c r="C8" s="122">
        <v>9</v>
      </c>
      <c r="D8" s="122">
        <v>6</v>
      </c>
      <c r="E8" s="122">
        <v>400</v>
      </c>
      <c r="F8" s="122">
        <v>65</v>
      </c>
      <c r="G8" s="122">
        <v>2</v>
      </c>
      <c r="H8" s="122">
        <v>12</v>
      </c>
      <c r="I8" s="122">
        <v>0</v>
      </c>
      <c r="J8" s="122">
        <v>7</v>
      </c>
      <c r="K8" s="122">
        <v>3</v>
      </c>
      <c r="L8" s="122">
        <v>21</v>
      </c>
      <c r="M8" s="122">
        <v>0</v>
      </c>
      <c r="N8" s="122">
        <v>382</v>
      </c>
      <c r="O8" s="122">
        <v>27</v>
      </c>
      <c r="P8" s="122">
        <v>11</v>
      </c>
      <c r="Q8" s="122">
        <v>248</v>
      </c>
      <c r="R8" s="122">
        <v>63</v>
      </c>
      <c r="S8" s="122">
        <v>0</v>
      </c>
      <c r="T8" s="122">
        <v>2</v>
      </c>
      <c r="U8" s="122">
        <v>32</v>
      </c>
    </row>
    <row r="9" spans="1:24" ht="12.75" x14ac:dyDescent="0.2">
      <c r="A9" s="122" t="s">
        <v>361</v>
      </c>
      <c r="B9" s="122">
        <v>27</v>
      </c>
      <c r="C9" s="122">
        <v>9</v>
      </c>
      <c r="D9" s="122">
        <v>46</v>
      </c>
      <c r="E9" s="122">
        <v>164</v>
      </c>
      <c r="F9" s="122">
        <v>95</v>
      </c>
      <c r="G9" s="122">
        <v>28</v>
      </c>
      <c r="H9" s="122">
        <v>13</v>
      </c>
      <c r="I9" s="122">
        <v>12</v>
      </c>
      <c r="J9" s="122">
        <v>4</v>
      </c>
      <c r="K9" s="122">
        <v>24</v>
      </c>
      <c r="L9" s="122">
        <v>43</v>
      </c>
      <c r="M9" s="122">
        <v>0</v>
      </c>
      <c r="N9" s="122">
        <v>157</v>
      </c>
      <c r="O9" s="122">
        <v>35</v>
      </c>
      <c r="P9" s="122">
        <v>24</v>
      </c>
      <c r="Q9" s="122">
        <v>165</v>
      </c>
      <c r="R9" s="122">
        <v>100</v>
      </c>
      <c r="S9" s="122">
        <v>3</v>
      </c>
      <c r="T9" s="122">
        <v>11</v>
      </c>
      <c r="U9" s="122">
        <v>6</v>
      </c>
    </row>
    <row r="10" spans="1:24" ht="12.75" x14ac:dyDescent="0.2">
      <c r="A10" s="122" t="s">
        <v>362</v>
      </c>
      <c r="B10" s="122">
        <v>94</v>
      </c>
      <c r="C10" s="122">
        <v>93</v>
      </c>
      <c r="D10" s="122">
        <v>187</v>
      </c>
      <c r="E10" s="122">
        <v>291</v>
      </c>
      <c r="F10" s="122">
        <v>240</v>
      </c>
      <c r="G10" s="122">
        <v>108</v>
      </c>
      <c r="H10" s="122">
        <v>79</v>
      </c>
      <c r="I10" s="122">
        <v>46</v>
      </c>
      <c r="J10" s="122">
        <v>10</v>
      </c>
      <c r="K10" s="122">
        <v>81</v>
      </c>
      <c r="L10" s="122">
        <v>388</v>
      </c>
      <c r="M10" s="122">
        <v>32</v>
      </c>
      <c r="N10" s="122">
        <v>290</v>
      </c>
      <c r="O10" s="122">
        <v>69</v>
      </c>
      <c r="P10" s="122">
        <v>61</v>
      </c>
      <c r="Q10" s="122">
        <v>531</v>
      </c>
      <c r="R10" s="122">
        <v>253</v>
      </c>
      <c r="S10" s="122">
        <v>24</v>
      </c>
      <c r="T10" s="122">
        <v>63</v>
      </c>
      <c r="U10" s="122">
        <v>15</v>
      </c>
    </row>
    <row r="11" spans="1:24" ht="12.75" x14ac:dyDescent="0.2">
      <c r="A11" s="122" t="s">
        <v>363</v>
      </c>
      <c r="B11" s="122">
        <v>60</v>
      </c>
      <c r="C11" s="122">
        <v>80</v>
      </c>
      <c r="D11" s="122">
        <v>179</v>
      </c>
      <c r="E11" s="122">
        <v>541</v>
      </c>
      <c r="F11" s="122">
        <v>261</v>
      </c>
      <c r="G11" s="122">
        <v>70</v>
      </c>
      <c r="H11" s="122">
        <v>51</v>
      </c>
      <c r="I11" s="122">
        <v>32</v>
      </c>
      <c r="J11" s="122">
        <v>36</v>
      </c>
      <c r="K11" s="122">
        <v>79</v>
      </c>
      <c r="L11" s="122">
        <v>398</v>
      </c>
      <c r="M11" s="122">
        <v>22</v>
      </c>
      <c r="N11" s="122">
        <v>584</v>
      </c>
      <c r="O11" s="122">
        <v>90</v>
      </c>
      <c r="P11" s="122">
        <v>63</v>
      </c>
      <c r="Q11" s="122">
        <v>734</v>
      </c>
      <c r="R11" s="122">
        <v>348</v>
      </c>
      <c r="S11" s="122">
        <v>57</v>
      </c>
      <c r="T11" s="122">
        <v>57</v>
      </c>
      <c r="U11" s="122">
        <v>36</v>
      </c>
    </row>
    <row r="12" spans="1:24" ht="12.75" x14ac:dyDescent="0.2">
      <c r="A12" s="122" t="s">
        <v>364</v>
      </c>
      <c r="B12" s="122">
        <v>49</v>
      </c>
      <c r="C12" s="122">
        <v>25</v>
      </c>
      <c r="D12" s="122">
        <v>116</v>
      </c>
      <c r="E12" s="122">
        <v>396</v>
      </c>
      <c r="F12" s="122">
        <v>149</v>
      </c>
      <c r="G12" s="122">
        <v>41</v>
      </c>
      <c r="H12" s="122">
        <v>57</v>
      </c>
      <c r="I12" s="122">
        <v>15</v>
      </c>
      <c r="J12" s="122">
        <v>18</v>
      </c>
      <c r="K12" s="122">
        <v>47</v>
      </c>
      <c r="L12" s="122">
        <v>246</v>
      </c>
      <c r="M12" s="122">
        <v>1</v>
      </c>
      <c r="N12" s="122">
        <v>512</v>
      </c>
      <c r="O12" s="122">
        <v>44</v>
      </c>
      <c r="P12" s="122">
        <v>29</v>
      </c>
      <c r="Q12" s="122">
        <v>402</v>
      </c>
      <c r="R12" s="122">
        <v>225</v>
      </c>
      <c r="S12" s="122">
        <v>29</v>
      </c>
      <c r="T12" s="122">
        <v>34</v>
      </c>
      <c r="U12" s="122">
        <v>16</v>
      </c>
    </row>
    <row r="13" spans="1:24" ht="12.75" x14ac:dyDescent="0.2">
      <c r="A13" s="122" t="s">
        <v>365</v>
      </c>
      <c r="B13" s="122">
        <v>7</v>
      </c>
      <c r="C13" s="122">
        <v>12</v>
      </c>
      <c r="D13" s="122">
        <v>38</v>
      </c>
      <c r="E13" s="122">
        <v>330</v>
      </c>
      <c r="F13" s="122">
        <v>111</v>
      </c>
      <c r="G13" s="122">
        <v>9</v>
      </c>
      <c r="H13" s="122">
        <v>12</v>
      </c>
      <c r="I13" s="122">
        <v>3</v>
      </c>
      <c r="J13" s="122">
        <v>11</v>
      </c>
      <c r="K13" s="122">
        <v>14</v>
      </c>
      <c r="L13" s="122">
        <v>60</v>
      </c>
      <c r="M13" s="122">
        <v>1</v>
      </c>
      <c r="N13" s="122">
        <v>428</v>
      </c>
      <c r="O13" s="122">
        <v>20</v>
      </c>
      <c r="P13" s="122">
        <v>12</v>
      </c>
      <c r="Q13" s="122">
        <v>396</v>
      </c>
      <c r="R13" s="122">
        <v>80</v>
      </c>
      <c r="S13" s="122">
        <v>5</v>
      </c>
      <c r="T13" s="122">
        <v>9</v>
      </c>
      <c r="U13" s="122">
        <v>22</v>
      </c>
    </row>
    <row r="14" spans="1:24" ht="12.75" x14ac:dyDescent="0.2">
      <c r="A14" s="122" t="s">
        <v>366</v>
      </c>
      <c r="B14" s="122">
        <v>38</v>
      </c>
      <c r="C14" s="122">
        <v>27</v>
      </c>
      <c r="D14" s="122">
        <v>91</v>
      </c>
      <c r="E14" s="122">
        <v>560</v>
      </c>
      <c r="F14" s="122">
        <v>332</v>
      </c>
      <c r="G14" s="122">
        <v>35</v>
      </c>
      <c r="H14" s="122">
        <v>37</v>
      </c>
      <c r="I14" s="122">
        <v>33</v>
      </c>
      <c r="J14" s="122">
        <v>41</v>
      </c>
      <c r="K14" s="122">
        <v>48</v>
      </c>
      <c r="L14" s="122">
        <v>182</v>
      </c>
      <c r="M14" s="122">
        <v>3</v>
      </c>
      <c r="N14" s="122">
        <v>641</v>
      </c>
      <c r="O14" s="122">
        <v>43</v>
      </c>
      <c r="P14" s="122">
        <v>37</v>
      </c>
      <c r="Q14" s="122">
        <v>837</v>
      </c>
      <c r="R14" s="122">
        <v>286</v>
      </c>
      <c r="S14" s="122">
        <v>21</v>
      </c>
      <c r="T14" s="122">
        <v>23</v>
      </c>
      <c r="U14" s="122">
        <v>54</v>
      </c>
    </row>
    <row r="15" spans="1:24" ht="12.75" x14ac:dyDescent="0.2">
      <c r="A15" s="122" t="s">
        <v>367</v>
      </c>
      <c r="B15" s="122">
        <v>84</v>
      </c>
      <c r="C15" s="122">
        <v>44</v>
      </c>
      <c r="D15" s="122">
        <v>115</v>
      </c>
      <c r="E15" s="122">
        <v>138</v>
      </c>
      <c r="F15" s="122">
        <v>100</v>
      </c>
      <c r="G15" s="122">
        <v>107</v>
      </c>
      <c r="H15" s="122">
        <v>89</v>
      </c>
      <c r="I15" s="122">
        <v>13</v>
      </c>
      <c r="J15" s="122">
        <v>10</v>
      </c>
      <c r="K15" s="122">
        <v>63</v>
      </c>
      <c r="L15" s="122">
        <v>193</v>
      </c>
      <c r="M15" s="122">
        <v>2</v>
      </c>
      <c r="N15" s="122">
        <v>163</v>
      </c>
      <c r="O15" s="122">
        <v>78</v>
      </c>
      <c r="P15" s="122">
        <v>27</v>
      </c>
      <c r="Q15" s="122">
        <v>296</v>
      </c>
      <c r="R15" s="122">
        <v>145</v>
      </c>
      <c r="S15" s="122">
        <v>37</v>
      </c>
      <c r="T15" s="122">
        <v>55</v>
      </c>
      <c r="U15" s="122">
        <v>14</v>
      </c>
    </row>
    <row r="16" spans="1:24" ht="12.75" x14ac:dyDescent="0.2">
      <c r="A16" s="122" t="s">
        <v>368</v>
      </c>
      <c r="B16" s="122">
        <v>16</v>
      </c>
      <c r="C16" s="122">
        <v>29</v>
      </c>
      <c r="D16" s="122">
        <v>25</v>
      </c>
      <c r="E16" s="122">
        <v>44</v>
      </c>
      <c r="F16" s="122">
        <v>28</v>
      </c>
      <c r="G16" s="122">
        <v>14</v>
      </c>
      <c r="H16" s="122">
        <v>13</v>
      </c>
      <c r="I16" s="122">
        <v>4</v>
      </c>
      <c r="J16" s="122">
        <v>4</v>
      </c>
      <c r="K16" s="122">
        <v>11</v>
      </c>
      <c r="L16" s="122">
        <v>29</v>
      </c>
      <c r="M16" s="122">
        <v>13</v>
      </c>
      <c r="N16" s="122">
        <v>34</v>
      </c>
      <c r="O16" s="122">
        <v>11</v>
      </c>
      <c r="P16" s="122">
        <v>13</v>
      </c>
      <c r="Q16" s="122">
        <v>64</v>
      </c>
      <c r="R16" s="122">
        <v>16</v>
      </c>
      <c r="S16" s="122">
        <v>9</v>
      </c>
      <c r="T16" s="122">
        <v>1</v>
      </c>
      <c r="U16" s="122">
        <v>4</v>
      </c>
    </row>
    <row r="17" spans="1:21" ht="12.75" x14ac:dyDescent="0.2">
      <c r="A17" s="122" t="s">
        <v>369</v>
      </c>
      <c r="B17" s="122">
        <v>37</v>
      </c>
      <c r="C17" s="122">
        <v>15</v>
      </c>
      <c r="D17" s="122">
        <v>73</v>
      </c>
      <c r="E17" s="122">
        <v>85</v>
      </c>
      <c r="F17" s="122">
        <v>72</v>
      </c>
      <c r="G17" s="122">
        <v>31</v>
      </c>
      <c r="H17" s="122">
        <v>17</v>
      </c>
      <c r="I17" s="122">
        <v>13</v>
      </c>
      <c r="J17" s="122">
        <v>5</v>
      </c>
      <c r="K17" s="122">
        <v>29</v>
      </c>
      <c r="L17" s="122">
        <v>93</v>
      </c>
      <c r="M17" s="122">
        <v>9</v>
      </c>
      <c r="N17" s="122">
        <v>94</v>
      </c>
      <c r="O17" s="122">
        <v>26</v>
      </c>
      <c r="P17" s="122">
        <v>35</v>
      </c>
      <c r="Q17" s="122">
        <v>129</v>
      </c>
      <c r="R17" s="122">
        <v>79</v>
      </c>
      <c r="S17" s="122">
        <v>20</v>
      </c>
      <c r="T17" s="122">
        <v>16</v>
      </c>
      <c r="U17" s="122">
        <v>4</v>
      </c>
    </row>
    <row r="18" spans="1:21" ht="12.75" x14ac:dyDescent="0.2">
      <c r="A18" s="122" t="s">
        <v>370</v>
      </c>
      <c r="B18" s="122">
        <v>16</v>
      </c>
      <c r="C18" s="122">
        <v>23</v>
      </c>
      <c r="D18" s="122">
        <v>34</v>
      </c>
      <c r="E18" s="122">
        <v>94</v>
      </c>
      <c r="F18" s="122">
        <v>60</v>
      </c>
      <c r="G18" s="122">
        <v>9</v>
      </c>
      <c r="H18" s="122">
        <v>13</v>
      </c>
      <c r="I18" s="122">
        <v>7</v>
      </c>
      <c r="J18" s="122">
        <v>7</v>
      </c>
      <c r="K18" s="122">
        <v>18</v>
      </c>
      <c r="L18" s="122">
        <v>54</v>
      </c>
      <c r="M18" s="122">
        <v>13</v>
      </c>
      <c r="N18" s="122">
        <v>104</v>
      </c>
      <c r="O18" s="122">
        <v>11</v>
      </c>
      <c r="P18" s="122">
        <v>13</v>
      </c>
      <c r="Q18" s="122">
        <v>107</v>
      </c>
      <c r="R18" s="122">
        <v>51</v>
      </c>
      <c r="S18" s="122">
        <v>8</v>
      </c>
      <c r="T18" s="122">
        <v>14</v>
      </c>
      <c r="U18" s="122">
        <v>5</v>
      </c>
    </row>
    <row r="19" spans="1:21" ht="12.75" x14ac:dyDescent="0.2">
      <c r="A19" s="122" t="s">
        <v>371</v>
      </c>
      <c r="B19" s="122">
        <v>34</v>
      </c>
      <c r="C19" s="122">
        <v>12</v>
      </c>
      <c r="D19" s="122">
        <v>49</v>
      </c>
      <c r="E19" s="122">
        <v>231</v>
      </c>
      <c r="F19" s="122">
        <v>94</v>
      </c>
      <c r="G19" s="122">
        <v>48</v>
      </c>
      <c r="H19" s="122">
        <v>61</v>
      </c>
      <c r="I19" s="122">
        <v>8</v>
      </c>
      <c r="J19" s="122">
        <v>8</v>
      </c>
      <c r="K19" s="122">
        <v>14</v>
      </c>
      <c r="L19" s="122">
        <v>195</v>
      </c>
      <c r="M19" s="122">
        <v>3</v>
      </c>
      <c r="N19" s="122">
        <v>239</v>
      </c>
      <c r="O19" s="122">
        <v>23</v>
      </c>
      <c r="P19" s="122">
        <v>27</v>
      </c>
      <c r="Q19" s="122">
        <v>321</v>
      </c>
      <c r="R19" s="122">
        <v>107</v>
      </c>
      <c r="S19" s="122">
        <v>12</v>
      </c>
      <c r="T19" s="122">
        <v>34</v>
      </c>
      <c r="U19" s="122">
        <v>60</v>
      </c>
    </row>
    <row r="20" spans="1:21" ht="12.75" x14ac:dyDescent="0.2">
      <c r="A20" s="122" t="s">
        <v>372</v>
      </c>
      <c r="B20" s="122">
        <v>40</v>
      </c>
      <c r="C20" s="122">
        <v>25</v>
      </c>
      <c r="D20" s="122">
        <v>120</v>
      </c>
      <c r="E20" s="122">
        <v>431</v>
      </c>
      <c r="F20" s="122">
        <v>165</v>
      </c>
      <c r="G20" s="122">
        <v>26</v>
      </c>
      <c r="H20" s="122">
        <v>42</v>
      </c>
      <c r="I20" s="122">
        <v>15</v>
      </c>
      <c r="J20" s="122">
        <v>23</v>
      </c>
      <c r="K20" s="122">
        <v>38</v>
      </c>
      <c r="L20" s="122">
        <v>146</v>
      </c>
      <c r="M20" s="122">
        <v>4</v>
      </c>
      <c r="N20" s="122">
        <v>572</v>
      </c>
      <c r="O20" s="122">
        <v>58</v>
      </c>
      <c r="P20" s="122">
        <v>20</v>
      </c>
      <c r="Q20" s="122">
        <v>473</v>
      </c>
      <c r="R20" s="122">
        <v>275</v>
      </c>
      <c r="S20" s="122">
        <v>11</v>
      </c>
      <c r="T20" s="122">
        <v>37</v>
      </c>
      <c r="U20" s="122">
        <v>31</v>
      </c>
    </row>
    <row r="21" spans="1:21" ht="12.75" x14ac:dyDescent="0.2">
      <c r="A21" s="122" t="s">
        <v>373</v>
      </c>
      <c r="B21" s="122">
        <v>33</v>
      </c>
      <c r="C21" s="122">
        <v>16</v>
      </c>
      <c r="D21" s="122">
        <v>61</v>
      </c>
      <c r="E21" s="122">
        <v>231</v>
      </c>
      <c r="F21" s="122">
        <v>121</v>
      </c>
      <c r="G21" s="122">
        <v>16</v>
      </c>
      <c r="H21" s="122">
        <v>24</v>
      </c>
      <c r="I21" s="122">
        <v>14</v>
      </c>
      <c r="J21" s="122">
        <v>20</v>
      </c>
      <c r="K21" s="122">
        <v>25</v>
      </c>
      <c r="L21" s="122">
        <v>95</v>
      </c>
      <c r="M21" s="122">
        <v>0</v>
      </c>
      <c r="N21" s="122">
        <v>270</v>
      </c>
      <c r="O21" s="122">
        <v>22</v>
      </c>
      <c r="P21" s="122">
        <v>17</v>
      </c>
      <c r="Q21" s="122">
        <v>318</v>
      </c>
      <c r="R21" s="122">
        <v>90</v>
      </c>
      <c r="S21" s="122">
        <v>5</v>
      </c>
      <c r="T21" s="122">
        <v>13</v>
      </c>
      <c r="U21" s="122">
        <v>19</v>
      </c>
    </row>
    <row r="22" spans="1:21" ht="12.75" x14ac:dyDescent="0.2">
      <c r="A22" s="122" t="s">
        <v>374</v>
      </c>
      <c r="B22" s="122">
        <v>270</v>
      </c>
      <c r="C22" s="122">
        <v>304</v>
      </c>
      <c r="D22" s="122">
        <v>690</v>
      </c>
      <c r="E22" s="122">
        <v>3409</v>
      </c>
      <c r="F22" s="122">
        <v>2026</v>
      </c>
      <c r="G22" s="122">
        <v>219</v>
      </c>
      <c r="H22" s="122">
        <v>293</v>
      </c>
      <c r="I22" s="122">
        <v>166</v>
      </c>
      <c r="J22" s="122">
        <v>272</v>
      </c>
      <c r="K22" s="122">
        <v>367</v>
      </c>
      <c r="L22" s="122">
        <v>3006</v>
      </c>
      <c r="M22" s="122">
        <v>50</v>
      </c>
      <c r="N22" s="122">
        <v>4493</v>
      </c>
      <c r="O22" s="122">
        <v>304</v>
      </c>
      <c r="P22" s="122">
        <v>239</v>
      </c>
      <c r="Q22" s="122">
        <v>5523</v>
      </c>
      <c r="R22" s="122">
        <v>1547</v>
      </c>
      <c r="S22" s="122">
        <v>172</v>
      </c>
      <c r="T22" s="122">
        <v>308</v>
      </c>
      <c r="U22" s="122">
        <v>378</v>
      </c>
    </row>
    <row r="23" spans="1:21" ht="12.75" x14ac:dyDescent="0.2">
      <c r="A23" s="122" t="s">
        <v>375</v>
      </c>
      <c r="B23" s="122">
        <v>14</v>
      </c>
      <c r="C23" s="122">
        <v>14</v>
      </c>
      <c r="D23" s="122">
        <v>42</v>
      </c>
      <c r="E23" s="122">
        <v>129</v>
      </c>
      <c r="F23" s="122">
        <v>71</v>
      </c>
      <c r="G23" s="122">
        <v>17</v>
      </c>
      <c r="H23" s="122">
        <v>22</v>
      </c>
      <c r="I23" s="122">
        <v>6</v>
      </c>
      <c r="J23" s="122">
        <v>8</v>
      </c>
      <c r="K23" s="122">
        <v>12</v>
      </c>
      <c r="L23" s="122">
        <v>123</v>
      </c>
      <c r="M23" s="122">
        <v>3</v>
      </c>
      <c r="N23" s="122">
        <v>203</v>
      </c>
      <c r="O23" s="122">
        <v>13</v>
      </c>
      <c r="P23" s="122">
        <v>19</v>
      </c>
      <c r="Q23" s="122">
        <v>213</v>
      </c>
      <c r="R23" s="122">
        <v>66</v>
      </c>
      <c r="S23" s="122">
        <v>11</v>
      </c>
      <c r="T23" s="122">
        <v>15</v>
      </c>
      <c r="U23" s="122">
        <v>11</v>
      </c>
    </row>
    <row r="24" spans="1:21" ht="12.75" x14ac:dyDescent="0.2">
      <c r="A24" s="122" t="s">
        <v>376</v>
      </c>
      <c r="B24" s="122">
        <v>68</v>
      </c>
      <c r="C24" s="122">
        <v>141</v>
      </c>
      <c r="D24" s="122">
        <v>159</v>
      </c>
      <c r="E24" s="122">
        <v>483</v>
      </c>
      <c r="F24" s="122">
        <v>225</v>
      </c>
      <c r="G24" s="122">
        <v>70</v>
      </c>
      <c r="H24" s="122">
        <v>37</v>
      </c>
      <c r="I24" s="122">
        <v>27</v>
      </c>
      <c r="J24" s="122">
        <v>19</v>
      </c>
      <c r="K24" s="122">
        <v>51</v>
      </c>
      <c r="L24" s="122">
        <v>621</v>
      </c>
      <c r="M24" s="122">
        <v>76</v>
      </c>
      <c r="N24" s="122">
        <v>441</v>
      </c>
      <c r="O24" s="122">
        <v>75</v>
      </c>
      <c r="P24" s="122">
        <v>41</v>
      </c>
      <c r="Q24" s="122">
        <v>550</v>
      </c>
      <c r="R24" s="122">
        <v>184</v>
      </c>
      <c r="S24" s="122">
        <v>86</v>
      </c>
      <c r="T24" s="122">
        <v>62</v>
      </c>
      <c r="U24" s="122">
        <v>62</v>
      </c>
    </row>
    <row r="25" spans="1:21" ht="12.75" x14ac:dyDescent="0.2">
      <c r="A25" s="122" t="s">
        <v>377</v>
      </c>
      <c r="B25" s="122">
        <v>32</v>
      </c>
      <c r="C25" s="122">
        <v>34</v>
      </c>
      <c r="D25" s="122">
        <v>136</v>
      </c>
      <c r="E25" s="122">
        <v>233</v>
      </c>
      <c r="F25" s="122">
        <v>220</v>
      </c>
      <c r="G25" s="122">
        <v>42</v>
      </c>
      <c r="H25" s="122">
        <v>27</v>
      </c>
      <c r="I25" s="122">
        <v>53</v>
      </c>
      <c r="J25" s="122">
        <v>18</v>
      </c>
      <c r="K25" s="122">
        <v>57</v>
      </c>
      <c r="L25" s="122">
        <v>112</v>
      </c>
      <c r="M25" s="122">
        <v>10</v>
      </c>
      <c r="N25" s="122">
        <v>214</v>
      </c>
      <c r="O25" s="122">
        <v>53</v>
      </c>
      <c r="P25" s="122">
        <v>29</v>
      </c>
      <c r="Q25" s="122">
        <v>343</v>
      </c>
      <c r="R25" s="122">
        <v>184</v>
      </c>
      <c r="S25" s="122">
        <v>13</v>
      </c>
      <c r="T25" s="122">
        <v>28</v>
      </c>
      <c r="U25" s="122">
        <v>14</v>
      </c>
    </row>
    <row r="26" spans="1:21" ht="12.75" x14ac:dyDescent="0.2">
      <c r="A26" s="122" t="s">
        <v>378</v>
      </c>
      <c r="B26" s="122">
        <v>11</v>
      </c>
      <c r="C26" s="122">
        <v>37</v>
      </c>
      <c r="D26" s="122">
        <v>56</v>
      </c>
      <c r="E26" s="122">
        <v>599</v>
      </c>
      <c r="F26" s="122">
        <v>152</v>
      </c>
      <c r="G26" s="122">
        <v>18</v>
      </c>
      <c r="H26" s="122">
        <v>25</v>
      </c>
      <c r="I26" s="122">
        <v>9</v>
      </c>
      <c r="J26" s="122">
        <v>11</v>
      </c>
      <c r="K26" s="122">
        <v>22</v>
      </c>
      <c r="L26" s="122">
        <v>68</v>
      </c>
      <c r="M26" s="122">
        <v>1</v>
      </c>
      <c r="N26" s="122">
        <v>582</v>
      </c>
      <c r="O26" s="122">
        <v>51</v>
      </c>
      <c r="P26" s="122">
        <v>21</v>
      </c>
      <c r="Q26" s="122">
        <v>465</v>
      </c>
      <c r="R26" s="122">
        <v>286</v>
      </c>
      <c r="S26" s="122">
        <v>8</v>
      </c>
      <c r="T26" s="122">
        <v>19</v>
      </c>
      <c r="U26" s="122">
        <v>39</v>
      </c>
    </row>
    <row r="27" spans="1:21" ht="12.75" x14ac:dyDescent="0.2">
      <c r="A27" s="122" t="s">
        <v>379</v>
      </c>
      <c r="B27" s="122">
        <v>50</v>
      </c>
      <c r="C27" s="122">
        <v>16</v>
      </c>
      <c r="D27" s="122">
        <v>88</v>
      </c>
      <c r="E27" s="122">
        <v>204</v>
      </c>
      <c r="F27" s="122">
        <v>82</v>
      </c>
      <c r="G27" s="122">
        <v>30</v>
      </c>
      <c r="H27" s="122">
        <v>40</v>
      </c>
      <c r="I27" s="122">
        <v>14</v>
      </c>
      <c r="J27" s="122">
        <v>20</v>
      </c>
      <c r="K27" s="122">
        <v>37</v>
      </c>
      <c r="L27" s="122">
        <v>160</v>
      </c>
      <c r="M27" s="122">
        <v>0</v>
      </c>
      <c r="N27" s="122">
        <v>141</v>
      </c>
      <c r="O27" s="122">
        <v>25</v>
      </c>
      <c r="P27" s="122">
        <v>17</v>
      </c>
      <c r="Q27" s="122">
        <v>284</v>
      </c>
      <c r="R27" s="122">
        <v>139</v>
      </c>
      <c r="S27" s="122">
        <v>29</v>
      </c>
      <c r="T27" s="122">
        <v>33</v>
      </c>
      <c r="U27" s="122">
        <v>11</v>
      </c>
    </row>
    <row r="28" spans="1:21" ht="12.75" x14ac:dyDescent="0.2">
      <c r="A28" s="122" t="s">
        <v>380</v>
      </c>
      <c r="B28" s="122">
        <v>37</v>
      </c>
      <c r="C28" s="122">
        <v>19</v>
      </c>
      <c r="D28" s="122">
        <v>34</v>
      </c>
      <c r="E28" s="122">
        <v>106</v>
      </c>
      <c r="F28" s="122">
        <v>64</v>
      </c>
      <c r="G28" s="122">
        <v>55</v>
      </c>
      <c r="H28" s="122">
        <v>42</v>
      </c>
      <c r="I28" s="122">
        <v>6</v>
      </c>
      <c r="J28" s="122">
        <v>0</v>
      </c>
      <c r="K28" s="122">
        <v>14</v>
      </c>
      <c r="L28" s="122">
        <v>81</v>
      </c>
      <c r="M28" s="122">
        <v>0</v>
      </c>
      <c r="N28" s="122">
        <v>108</v>
      </c>
      <c r="O28" s="122">
        <v>22</v>
      </c>
      <c r="P28" s="122">
        <v>14</v>
      </c>
      <c r="Q28" s="122">
        <v>157</v>
      </c>
      <c r="R28" s="122">
        <v>105</v>
      </c>
      <c r="S28" s="122">
        <v>8</v>
      </c>
      <c r="T28" s="122">
        <v>9</v>
      </c>
      <c r="U28" s="122">
        <v>2</v>
      </c>
    </row>
    <row r="29" spans="1:21" ht="12.75" x14ac:dyDescent="0.2">
      <c r="A29" s="122" t="s">
        <v>381</v>
      </c>
      <c r="B29" s="122">
        <v>32</v>
      </c>
      <c r="C29" s="122">
        <v>48</v>
      </c>
      <c r="D29" s="122">
        <v>48</v>
      </c>
      <c r="E29" s="122">
        <v>186</v>
      </c>
      <c r="F29" s="122">
        <v>102</v>
      </c>
      <c r="G29" s="122">
        <v>48</v>
      </c>
      <c r="H29" s="122">
        <v>36</v>
      </c>
      <c r="I29" s="122">
        <v>8</v>
      </c>
      <c r="J29" s="122">
        <v>14</v>
      </c>
      <c r="K29" s="122">
        <v>24</v>
      </c>
      <c r="L29" s="122">
        <v>68</v>
      </c>
      <c r="M29" s="122">
        <v>0</v>
      </c>
      <c r="N29" s="122">
        <v>122</v>
      </c>
      <c r="O29" s="122">
        <v>33</v>
      </c>
      <c r="P29" s="122">
        <v>20</v>
      </c>
      <c r="Q29" s="122">
        <v>265</v>
      </c>
      <c r="R29" s="122">
        <v>116</v>
      </c>
      <c r="S29" s="122">
        <v>17</v>
      </c>
      <c r="T29" s="122">
        <v>8</v>
      </c>
      <c r="U29" s="122">
        <v>17</v>
      </c>
    </row>
    <row r="30" spans="1:21" ht="12.75" x14ac:dyDescent="0.2">
      <c r="A30" s="122" t="s">
        <v>382</v>
      </c>
      <c r="B30" s="122">
        <v>5</v>
      </c>
      <c r="C30" s="122">
        <v>9</v>
      </c>
      <c r="D30" s="122">
        <v>10</v>
      </c>
      <c r="E30" s="122">
        <v>75</v>
      </c>
      <c r="F30" s="122">
        <v>44</v>
      </c>
      <c r="G30" s="122">
        <v>4</v>
      </c>
      <c r="H30" s="122">
        <v>2</v>
      </c>
      <c r="I30" s="122">
        <v>3</v>
      </c>
      <c r="J30" s="122">
        <v>5</v>
      </c>
      <c r="K30" s="122">
        <v>6</v>
      </c>
      <c r="L30" s="122">
        <v>6</v>
      </c>
      <c r="M30" s="122">
        <v>2</v>
      </c>
      <c r="N30" s="122">
        <v>46</v>
      </c>
      <c r="O30" s="122">
        <v>24</v>
      </c>
      <c r="P30" s="122">
        <v>10</v>
      </c>
      <c r="Q30" s="122">
        <v>105</v>
      </c>
      <c r="R30" s="122">
        <v>36</v>
      </c>
      <c r="S30" s="122">
        <v>2</v>
      </c>
      <c r="T30" s="122">
        <v>1</v>
      </c>
      <c r="U30" s="122">
        <v>17</v>
      </c>
    </row>
    <row r="31" spans="1:21" ht="12.75" x14ac:dyDescent="0.2">
      <c r="A31" s="122" t="s">
        <v>383</v>
      </c>
      <c r="B31" s="122">
        <v>43</v>
      </c>
      <c r="C31" s="122">
        <v>25</v>
      </c>
      <c r="D31" s="122">
        <v>63</v>
      </c>
      <c r="E31" s="122">
        <v>207</v>
      </c>
      <c r="F31" s="122">
        <v>130</v>
      </c>
      <c r="G31" s="122">
        <v>39</v>
      </c>
      <c r="H31" s="122">
        <v>22</v>
      </c>
      <c r="I31" s="122">
        <v>27</v>
      </c>
      <c r="J31" s="122">
        <v>15</v>
      </c>
      <c r="K31" s="122">
        <v>43</v>
      </c>
      <c r="L31" s="122">
        <v>121</v>
      </c>
      <c r="M31" s="122">
        <v>3</v>
      </c>
      <c r="N31" s="122">
        <v>188</v>
      </c>
      <c r="O31" s="122">
        <v>45</v>
      </c>
      <c r="P31" s="122">
        <v>39</v>
      </c>
      <c r="Q31" s="122">
        <v>335</v>
      </c>
      <c r="R31" s="122">
        <v>116</v>
      </c>
      <c r="S31" s="122">
        <v>24</v>
      </c>
      <c r="T31" s="122">
        <v>30</v>
      </c>
      <c r="U31" s="122">
        <v>20</v>
      </c>
    </row>
    <row r="32" spans="1:21" ht="12.75" x14ac:dyDescent="0.2">
      <c r="A32" s="122" t="s">
        <v>384</v>
      </c>
      <c r="B32" s="122">
        <v>50</v>
      </c>
      <c r="C32" s="122">
        <v>15</v>
      </c>
      <c r="D32" s="122">
        <v>90</v>
      </c>
      <c r="E32" s="122">
        <v>251</v>
      </c>
      <c r="F32" s="122">
        <v>151</v>
      </c>
      <c r="G32" s="122">
        <v>35</v>
      </c>
      <c r="H32" s="122">
        <v>13</v>
      </c>
      <c r="I32" s="122">
        <v>7</v>
      </c>
      <c r="J32" s="122">
        <v>2</v>
      </c>
      <c r="K32" s="122">
        <v>46</v>
      </c>
      <c r="L32" s="122">
        <v>76</v>
      </c>
      <c r="M32" s="122">
        <v>1</v>
      </c>
      <c r="N32" s="122">
        <v>204</v>
      </c>
      <c r="O32" s="122">
        <v>35</v>
      </c>
      <c r="P32" s="122">
        <v>36</v>
      </c>
      <c r="Q32" s="122">
        <v>320</v>
      </c>
      <c r="R32" s="122">
        <v>147</v>
      </c>
      <c r="S32" s="122">
        <v>3</v>
      </c>
      <c r="T32" s="122">
        <v>16</v>
      </c>
      <c r="U32" s="122">
        <v>27</v>
      </c>
    </row>
    <row r="33" spans="1:21" ht="14.25" customHeight="1" x14ac:dyDescent="0.2">
      <c r="A33" s="19" t="s">
        <v>385</v>
      </c>
      <c r="B33" s="19"/>
      <c r="C33" s="19"/>
      <c r="D33" s="122"/>
      <c r="E33" s="122"/>
      <c r="F33" s="19"/>
      <c r="G33" s="122"/>
      <c r="H33" s="122"/>
      <c r="I33" s="19"/>
      <c r="J33" s="122"/>
      <c r="K33" s="122"/>
      <c r="L33" s="122"/>
      <c r="M33" s="122"/>
      <c r="N33" s="122"/>
      <c r="O33" s="19"/>
      <c r="P33" s="122"/>
      <c r="Q33" s="122"/>
      <c r="R33" s="122"/>
      <c r="S33" s="19"/>
      <c r="T33" s="122"/>
      <c r="U33" s="122"/>
    </row>
    <row r="34" spans="1:21" ht="12.75" x14ac:dyDescent="0.2">
      <c r="A34" s="122" t="s">
        <v>386</v>
      </c>
      <c r="B34" s="122">
        <v>84</v>
      </c>
      <c r="C34" s="122">
        <v>36</v>
      </c>
      <c r="D34" s="122">
        <v>91</v>
      </c>
      <c r="E34" s="122">
        <v>133</v>
      </c>
      <c r="F34" s="122">
        <v>79</v>
      </c>
      <c r="G34" s="122">
        <v>70</v>
      </c>
      <c r="H34" s="122">
        <v>77</v>
      </c>
      <c r="I34" s="122">
        <v>7</v>
      </c>
      <c r="J34" s="122">
        <v>8</v>
      </c>
      <c r="K34" s="122">
        <v>33</v>
      </c>
      <c r="L34" s="122">
        <v>108</v>
      </c>
      <c r="M34" s="122">
        <v>1</v>
      </c>
      <c r="N34" s="122">
        <v>148</v>
      </c>
      <c r="O34" s="122">
        <v>44</v>
      </c>
      <c r="P34" s="122">
        <v>41</v>
      </c>
      <c r="Q34" s="122">
        <v>192</v>
      </c>
      <c r="R34" s="122">
        <v>193</v>
      </c>
      <c r="S34" s="122">
        <v>16</v>
      </c>
      <c r="T34" s="122">
        <v>50</v>
      </c>
      <c r="U34" s="122">
        <v>16</v>
      </c>
    </row>
    <row r="35" spans="1:21" ht="12.75" x14ac:dyDescent="0.2">
      <c r="A35" s="122" t="s">
        <v>387</v>
      </c>
      <c r="B35" s="122">
        <v>27</v>
      </c>
      <c r="C35" s="122">
        <v>9</v>
      </c>
      <c r="D35" s="122">
        <v>38</v>
      </c>
      <c r="E35" s="122">
        <v>36</v>
      </c>
      <c r="F35" s="122">
        <v>32</v>
      </c>
      <c r="G35" s="122">
        <v>33</v>
      </c>
      <c r="H35" s="122">
        <v>30</v>
      </c>
      <c r="I35" s="122">
        <v>19</v>
      </c>
      <c r="J35" s="122">
        <v>7</v>
      </c>
      <c r="K35" s="122">
        <v>21</v>
      </c>
      <c r="L35" s="122">
        <v>48</v>
      </c>
      <c r="M35" s="122">
        <v>3</v>
      </c>
      <c r="N35" s="122">
        <v>28</v>
      </c>
      <c r="O35" s="122">
        <v>30</v>
      </c>
      <c r="P35" s="122">
        <v>10</v>
      </c>
      <c r="Q35" s="122">
        <v>60</v>
      </c>
      <c r="R35" s="122">
        <v>27</v>
      </c>
      <c r="S35" s="122">
        <v>9</v>
      </c>
      <c r="T35" s="122">
        <v>13</v>
      </c>
      <c r="U35" s="122">
        <v>6</v>
      </c>
    </row>
    <row r="36" spans="1:21" ht="12.75" x14ac:dyDescent="0.2">
      <c r="A36" s="122" t="s">
        <v>388</v>
      </c>
      <c r="B36" s="122">
        <v>29</v>
      </c>
      <c r="C36" s="122">
        <v>9</v>
      </c>
      <c r="D36" s="122">
        <v>45</v>
      </c>
      <c r="E36" s="122">
        <v>149</v>
      </c>
      <c r="F36" s="122">
        <v>43</v>
      </c>
      <c r="G36" s="122">
        <v>35</v>
      </c>
      <c r="H36" s="122">
        <v>14</v>
      </c>
      <c r="I36" s="122">
        <v>6</v>
      </c>
      <c r="J36" s="122">
        <v>3</v>
      </c>
      <c r="K36" s="122">
        <v>27</v>
      </c>
      <c r="L36" s="122">
        <v>46</v>
      </c>
      <c r="M36" s="122">
        <v>0</v>
      </c>
      <c r="N36" s="122">
        <v>76</v>
      </c>
      <c r="O36" s="122">
        <v>23</v>
      </c>
      <c r="P36" s="122">
        <v>19</v>
      </c>
      <c r="Q36" s="122">
        <v>137</v>
      </c>
      <c r="R36" s="122">
        <v>91</v>
      </c>
      <c r="S36" s="122">
        <v>11</v>
      </c>
      <c r="T36" s="122">
        <v>8</v>
      </c>
      <c r="U36" s="122">
        <v>2</v>
      </c>
    </row>
    <row r="37" spans="1:21" ht="12.75" x14ac:dyDescent="0.2">
      <c r="A37" s="122" t="s">
        <v>389</v>
      </c>
      <c r="B37" s="122">
        <v>8</v>
      </c>
      <c r="C37" s="122">
        <v>6</v>
      </c>
      <c r="D37" s="122">
        <v>19</v>
      </c>
      <c r="E37" s="122">
        <v>64</v>
      </c>
      <c r="F37" s="122">
        <v>32</v>
      </c>
      <c r="G37" s="122">
        <v>18</v>
      </c>
      <c r="H37" s="122">
        <v>18</v>
      </c>
      <c r="I37" s="122">
        <v>13</v>
      </c>
      <c r="J37" s="122">
        <v>8</v>
      </c>
      <c r="K37" s="122">
        <v>12</v>
      </c>
      <c r="L37" s="122">
        <v>53</v>
      </c>
      <c r="M37" s="122">
        <v>4</v>
      </c>
      <c r="N37" s="122">
        <v>93</v>
      </c>
      <c r="O37" s="122">
        <v>13</v>
      </c>
      <c r="P37" s="122">
        <v>9</v>
      </c>
      <c r="Q37" s="122">
        <v>128</v>
      </c>
      <c r="R37" s="122">
        <v>44</v>
      </c>
      <c r="S37" s="122">
        <v>6</v>
      </c>
      <c r="T37" s="122">
        <v>11</v>
      </c>
      <c r="U37" s="122">
        <v>18</v>
      </c>
    </row>
    <row r="38" spans="1:21" ht="12.75" x14ac:dyDescent="0.2">
      <c r="A38" s="122" t="s">
        <v>390</v>
      </c>
      <c r="B38" s="122">
        <v>44</v>
      </c>
      <c r="C38" s="122">
        <v>29</v>
      </c>
      <c r="D38" s="122">
        <v>59</v>
      </c>
      <c r="E38" s="122">
        <v>52</v>
      </c>
      <c r="F38" s="122">
        <v>39</v>
      </c>
      <c r="G38" s="122">
        <v>46</v>
      </c>
      <c r="H38" s="122">
        <v>14</v>
      </c>
      <c r="I38" s="122">
        <v>10</v>
      </c>
      <c r="J38" s="122">
        <v>7</v>
      </c>
      <c r="K38" s="122">
        <v>18</v>
      </c>
      <c r="L38" s="122">
        <v>78</v>
      </c>
      <c r="M38" s="122">
        <v>24</v>
      </c>
      <c r="N38" s="122">
        <v>63</v>
      </c>
      <c r="O38" s="122">
        <v>33</v>
      </c>
      <c r="P38" s="122">
        <v>12</v>
      </c>
      <c r="Q38" s="122">
        <v>86</v>
      </c>
      <c r="R38" s="122">
        <v>47</v>
      </c>
      <c r="S38" s="122">
        <v>6</v>
      </c>
      <c r="T38" s="122">
        <v>40</v>
      </c>
      <c r="U38" s="122">
        <v>8</v>
      </c>
    </row>
    <row r="39" spans="1:21" ht="12.75" x14ac:dyDescent="0.2">
      <c r="A39" s="122" t="s">
        <v>385</v>
      </c>
      <c r="B39" s="122">
        <v>166</v>
      </c>
      <c r="C39" s="122">
        <v>75</v>
      </c>
      <c r="D39" s="122">
        <v>202</v>
      </c>
      <c r="E39" s="122">
        <v>730</v>
      </c>
      <c r="F39" s="122">
        <v>251</v>
      </c>
      <c r="G39" s="122">
        <v>140</v>
      </c>
      <c r="H39" s="122">
        <v>109</v>
      </c>
      <c r="I39" s="122">
        <v>66</v>
      </c>
      <c r="J39" s="122">
        <v>115</v>
      </c>
      <c r="K39" s="122">
        <v>125</v>
      </c>
      <c r="L39" s="122">
        <v>553</v>
      </c>
      <c r="M39" s="122">
        <v>11</v>
      </c>
      <c r="N39" s="122">
        <v>1307</v>
      </c>
      <c r="O39" s="122">
        <v>98</v>
      </c>
      <c r="P39" s="122">
        <v>78</v>
      </c>
      <c r="Q39" s="122">
        <v>1545</v>
      </c>
      <c r="R39" s="122">
        <v>276</v>
      </c>
      <c r="S39" s="122">
        <v>77</v>
      </c>
      <c r="T39" s="122">
        <v>171</v>
      </c>
      <c r="U39" s="122">
        <v>188</v>
      </c>
    </row>
    <row r="40" spans="1:21" ht="12.75" x14ac:dyDescent="0.2">
      <c r="A40" s="122" t="s">
        <v>391</v>
      </c>
      <c r="B40" s="122">
        <v>27</v>
      </c>
      <c r="C40" s="122">
        <v>10</v>
      </c>
      <c r="D40" s="122">
        <v>17</v>
      </c>
      <c r="E40" s="122">
        <v>23</v>
      </c>
      <c r="F40" s="122">
        <v>27</v>
      </c>
      <c r="G40" s="122">
        <v>10</v>
      </c>
      <c r="H40" s="122">
        <v>6</v>
      </c>
      <c r="I40" s="122">
        <v>7</v>
      </c>
      <c r="J40" s="122">
        <v>4</v>
      </c>
      <c r="K40" s="122">
        <v>19</v>
      </c>
      <c r="L40" s="122">
        <v>43</v>
      </c>
      <c r="M40" s="122">
        <v>2</v>
      </c>
      <c r="N40" s="122">
        <v>16</v>
      </c>
      <c r="O40" s="122">
        <v>11</v>
      </c>
      <c r="P40" s="122">
        <v>9</v>
      </c>
      <c r="Q40" s="122">
        <v>32</v>
      </c>
      <c r="R40" s="122">
        <v>24</v>
      </c>
      <c r="S40" s="122">
        <v>6</v>
      </c>
      <c r="T40" s="122">
        <v>10</v>
      </c>
      <c r="U40" s="122">
        <v>0</v>
      </c>
    </row>
    <row r="41" spans="1:21" ht="12.75" x14ac:dyDescent="0.2">
      <c r="A41" s="122" t="s">
        <v>392</v>
      </c>
      <c r="B41" s="122">
        <v>34</v>
      </c>
      <c r="C41" s="122">
        <v>10</v>
      </c>
      <c r="D41" s="122">
        <v>62</v>
      </c>
      <c r="E41" s="122">
        <v>43</v>
      </c>
      <c r="F41" s="122">
        <v>42</v>
      </c>
      <c r="G41" s="122">
        <v>53</v>
      </c>
      <c r="H41" s="122">
        <v>33</v>
      </c>
      <c r="I41" s="122">
        <v>3</v>
      </c>
      <c r="J41" s="122">
        <v>8</v>
      </c>
      <c r="K41" s="122">
        <v>16</v>
      </c>
      <c r="L41" s="122">
        <v>75</v>
      </c>
      <c r="M41" s="122">
        <v>67</v>
      </c>
      <c r="N41" s="122">
        <v>65</v>
      </c>
      <c r="O41" s="122">
        <v>16</v>
      </c>
      <c r="P41" s="122">
        <v>24</v>
      </c>
      <c r="Q41" s="122">
        <v>79</v>
      </c>
      <c r="R41" s="122">
        <v>31</v>
      </c>
      <c r="S41" s="122">
        <v>11</v>
      </c>
      <c r="T41" s="122">
        <v>32</v>
      </c>
      <c r="U41" s="122">
        <v>5</v>
      </c>
    </row>
    <row r="42" spans="1:21" ht="14.25" customHeight="1" x14ac:dyDescent="0.2">
      <c r="A42" s="19" t="s">
        <v>393</v>
      </c>
      <c r="B42" s="19"/>
      <c r="C42" s="19"/>
      <c r="D42" s="122"/>
      <c r="E42" s="122"/>
      <c r="F42" s="19"/>
      <c r="G42" s="122"/>
      <c r="H42" s="122"/>
      <c r="I42" s="19"/>
      <c r="J42" s="122"/>
      <c r="K42" s="122"/>
      <c r="L42" s="122"/>
      <c r="M42" s="122"/>
      <c r="N42" s="122"/>
      <c r="O42" s="19"/>
      <c r="P42" s="122"/>
      <c r="Q42" s="122"/>
      <c r="R42" s="122"/>
      <c r="S42" s="19"/>
      <c r="T42" s="122"/>
      <c r="U42" s="122"/>
    </row>
    <row r="43" spans="1:21" ht="12.75" x14ac:dyDescent="0.2">
      <c r="A43" s="122" t="s">
        <v>394</v>
      </c>
      <c r="B43" s="122">
        <v>193</v>
      </c>
      <c r="C43" s="122">
        <v>59</v>
      </c>
      <c r="D43" s="122">
        <v>118</v>
      </c>
      <c r="E43" s="122">
        <v>325</v>
      </c>
      <c r="F43" s="122">
        <v>179</v>
      </c>
      <c r="G43" s="122">
        <v>135</v>
      </c>
      <c r="H43" s="122">
        <v>63</v>
      </c>
      <c r="I43" s="122">
        <v>48</v>
      </c>
      <c r="J43" s="122">
        <v>5</v>
      </c>
      <c r="K43" s="122">
        <v>63</v>
      </c>
      <c r="L43" s="122">
        <v>598</v>
      </c>
      <c r="M43" s="122">
        <v>44</v>
      </c>
      <c r="N43" s="122">
        <v>336</v>
      </c>
      <c r="O43" s="122">
        <v>91</v>
      </c>
      <c r="P43" s="122">
        <v>50</v>
      </c>
      <c r="Q43" s="122">
        <v>640</v>
      </c>
      <c r="R43" s="122">
        <v>373</v>
      </c>
      <c r="S43" s="122">
        <v>39</v>
      </c>
      <c r="T43" s="122">
        <v>104</v>
      </c>
      <c r="U43" s="122">
        <v>117</v>
      </c>
    </row>
    <row r="44" spans="1:21" ht="12.75" x14ac:dyDescent="0.2">
      <c r="A44" s="122" t="s">
        <v>395</v>
      </c>
      <c r="B44" s="122">
        <v>44</v>
      </c>
      <c r="C44" s="122">
        <v>26</v>
      </c>
      <c r="D44" s="122">
        <v>28</v>
      </c>
      <c r="E44" s="122">
        <v>32</v>
      </c>
      <c r="F44" s="122">
        <v>38</v>
      </c>
      <c r="G44" s="122">
        <v>24</v>
      </c>
      <c r="H44" s="122">
        <v>19</v>
      </c>
      <c r="I44" s="122">
        <v>10</v>
      </c>
      <c r="J44" s="122">
        <v>0</v>
      </c>
      <c r="K44" s="122">
        <v>12</v>
      </c>
      <c r="L44" s="122">
        <v>111</v>
      </c>
      <c r="M44" s="122">
        <v>4</v>
      </c>
      <c r="N44" s="122">
        <v>39</v>
      </c>
      <c r="O44" s="122">
        <v>35</v>
      </c>
      <c r="P44" s="122">
        <v>19</v>
      </c>
      <c r="Q44" s="122">
        <v>103</v>
      </c>
      <c r="R44" s="122">
        <v>40</v>
      </c>
      <c r="S44" s="122">
        <v>5</v>
      </c>
      <c r="T44" s="122">
        <v>17</v>
      </c>
      <c r="U44" s="122">
        <v>6</v>
      </c>
    </row>
    <row r="45" spans="1:21" ht="12.75" x14ac:dyDescent="0.2">
      <c r="A45" s="122" t="s">
        <v>396</v>
      </c>
      <c r="B45" s="122">
        <v>13</v>
      </c>
      <c r="C45" s="122">
        <v>14</v>
      </c>
      <c r="D45" s="122">
        <v>14</v>
      </c>
      <c r="E45" s="122">
        <v>24</v>
      </c>
      <c r="F45" s="122">
        <v>29</v>
      </c>
      <c r="G45" s="122">
        <v>15</v>
      </c>
      <c r="H45" s="122">
        <v>2</v>
      </c>
      <c r="I45" s="122">
        <v>5</v>
      </c>
      <c r="J45" s="122">
        <v>3</v>
      </c>
      <c r="K45" s="122">
        <v>9</v>
      </c>
      <c r="L45" s="122">
        <v>30</v>
      </c>
      <c r="M45" s="122">
        <v>6</v>
      </c>
      <c r="N45" s="122">
        <v>28</v>
      </c>
      <c r="O45" s="122">
        <v>26</v>
      </c>
      <c r="P45" s="122">
        <v>23</v>
      </c>
      <c r="Q45" s="122">
        <v>37</v>
      </c>
      <c r="R45" s="122">
        <v>9</v>
      </c>
      <c r="S45" s="122">
        <v>1</v>
      </c>
      <c r="T45" s="122">
        <v>3</v>
      </c>
      <c r="U45" s="122">
        <v>4</v>
      </c>
    </row>
    <row r="46" spans="1:21" ht="12.75" x14ac:dyDescent="0.2">
      <c r="A46" s="122" t="s">
        <v>397</v>
      </c>
      <c r="B46" s="122">
        <v>63</v>
      </c>
      <c r="C46" s="122">
        <v>3</v>
      </c>
      <c r="D46" s="122">
        <v>58</v>
      </c>
      <c r="E46" s="122">
        <v>109</v>
      </c>
      <c r="F46" s="122">
        <v>84</v>
      </c>
      <c r="G46" s="122">
        <v>49</v>
      </c>
      <c r="H46" s="122">
        <v>32</v>
      </c>
      <c r="I46" s="122">
        <v>22</v>
      </c>
      <c r="J46" s="122">
        <v>0</v>
      </c>
      <c r="K46" s="122">
        <v>18</v>
      </c>
      <c r="L46" s="122">
        <v>163</v>
      </c>
      <c r="M46" s="122">
        <v>16</v>
      </c>
      <c r="N46" s="122">
        <v>92</v>
      </c>
      <c r="O46" s="122">
        <v>40</v>
      </c>
      <c r="P46" s="122">
        <v>51</v>
      </c>
      <c r="Q46" s="122">
        <v>174</v>
      </c>
      <c r="R46" s="122">
        <v>63</v>
      </c>
      <c r="S46" s="122">
        <v>30</v>
      </c>
      <c r="T46" s="122">
        <v>84</v>
      </c>
      <c r="U46" s="122">
        <v>5</v>
      </c>
    </row>
    <row r="47" spans="1:21" ht="12.75" x14ac:dyDescent="0.2">
      <c r="A47" s="122" t="s">
        <v>398</v>
      </c>
      <c r="B47" s="122">
        <v>81</v>
      </c>
      <c r="C47" s="122">
        <v>65</v>
      </c>
      <c r="D47" s="122">
        <v>45</v>
      </c>
      <c r="E47" s="122">
        <v>177</v>
      </c>
      <c r="F47" s="122">
        <v>122</v>
      </c>
      <c r="G47" s="122">
        <v>60</v>
      </c>
      <c r="H47" s="122">
        <v>39</v>
      </c>
      <c r="I47" s="122">
        <v>40</v>
      </c>
      <c r="J47" s="122">
        <v>3</v>
      </c>
      <c r="K47" s="122">
        <v>26</v>
      </c>
      <c r="L47" s="122">
        <v>186</v>
      </c>
      <c r="M47" s="122">
        <v>23</v>
      </c>
      <c r="N47" s="122">
        <v>196</v>
      </c>
      <c r="O47" s="122">
        <v>90</v>
      </c>
      <c r="P47" s="122">
        <v>64</v>
      </c>
      <c r="Q47" s="122">
        <v>290</v>
      </c>
      <c r="R47" s="122">
        <v>120</v>
      </c>
      <c r="S47" s="122">
        <v>22</v>
      </c>
      <c r="T47" s="122">
        <v>29</v>
      </c>
      <c r="U47" s="122">
        <v>26</v>
      </c>
    </row>
    <row r="48" spans="1:21" ht="12.75" x14ac:dyDescent="0.2">
      <c r="A48" s="122" t="s">
        <v>399</v>
      </c>
      <c r="B48" s="122">
        <v>13</v>
      </c>
      <c r="C48" s="122">
        <v>16</v>
      </c>
      <c r="D48" s="122">
        <v>12</v>
      </c>
      <c r="E48" s="122">
        <v>27</v>
      </c>
      <c r="F48" s="122">
        <v>26</v>
      </c>
      <c r="G48" s="122">
        <v>14</v>
      </c>
      <c r="H48" s="122">
        <v>5</v>
      </c>
      <c r="I48" s="122">
        <v>5</v>
      </c>
      <c r="J48" s="122">
        <v>0</v>
      </c>
      <c r="K48" s="122">
        <v>8</v>
      </c>
      <c r="L48" s="122">
        <v>36</v>
      </c>
      <c r="M48" s="122">
        <v>7</v>
      </c>
      <c r="N48" s="122">
        <v>28</v>
      </c>
      <c r="O48" s="122">
        <v>16</v>
      </c>
      <c r="P48" s="122">
        <v>20</v>
      </c>
      <c r="Q48" s="122">
        <v>53</v>
      </c>
      <c r="R48" s="122">
        <v>13</v>
      </c>
      <c r="S48" s="122">
        <v>12</v>
      </c>
      <c r="T48" s="122">
        <v>3</v>
      </c>
      <c r="U48" s="122">
        <v>4</v>
      </c>
    </row>
    <row r="49" spans="1:21" ht="12.75" x14ac:dyDescent="0.2">
      <c r="A49" s="122" t="s">
        <v>400</v>
      </c>
      <c r="B49" s="122">
        <v>44</v>
      </c>
      <c r="C49" s="122">
        <v>20</v>
      </c>
      <c r="D49" s="122">
        <v>78</v>
      </c>
      <c r="E49" s="122">
        <v>148</v>
      </c>
      <c r="F49" s="122">
        <v>80</v>
      </c>
      <c r="G49" s="122">
        <v>58</v>
      </c>
      <c r="H49" s="122">
        <v>34</v>
      </c>
      <c r="I49" s="122">
        <v>15</v>
      </c>
      <c r="J49" s="122">
        <v>7</v>
      </c>
      <c r="K49" s="122">
        <v>20</v>
      </c>
      <c r="L49" s="122">
        <v>95</v>
      </c>
      <c r="M49" s="122">
        <v>16</v>
      </c>
      <c r="N49" s="122">
        <v>127</v>
      </c>
      <c r="O49" s="122">
        <v>46</v>
      </c>
      <c r="P49" s="122">
        <v>36</v>
      </c>
      <c r="Q49" s="122">
        <v>190</v>
      </c>
      <c r="R49" s="122">
        <v>87</v>
      </c>
      <c r="S49" s="122">
        <v>12</v>
      </c>
      <c r="T49" s="122">
        <v>21</v>
      </c>
      <c r="U49" s="122">
        <v>15</v>
      </c>
    </row>
    <row r="50" spans="1:21" ht="12.75" x14ac:dyDescent="0.2">
      <c r="A50" s="122" t="s">
        <v>401</v>
      </c>
      <c r="B50" s="122">
        <v>10</v>
      </c>
      <c r="C50" s="122">
        <v>14</v>
      </c>
      <c r="D50" s="122">
        <v>9</v>
      </c>
      <c r="E50" s="122">
        <v>64</v>
      </c>
      <c r="F50" s="122">
        <v>37</v>
      </c>
      <c r="G50" s="122">
        <v>10</v>
      </c>
      <c r="H50" s="122">
        <v>12</v>
      </c>
      <c r="I50" s="122">
        <v>7</v>
      </c>
      <c r="J50" s="122">
        <v>3</v>
      </c>
      <c r="K50" s="122">
        <v>13</v>
      </c>
      <c r="L50" s="122">
        <v>40</v>
      </c>
      <c r="M50" s="122">
        <v>8</v>
      </c>
      <c r="N50" s="122">
        <v>37</v>
      </c>
      <c r="O50" s="122">
        <v>21</v>
      </c>
      <c r="P50" s="122">
        <v>9</v>
      </c>
      <c r="Q50" s="122">
        <v>73</v>
      </c>
      <c r="R50" s="122">
        <v>21</v>
      </c>
      <c r="S50" s="122">
        <v>15</v>
      </c>
      <c r="T50" s="122">
        <v>7</v>
      </c>
      <c r="U50" s="122">
        <v>7</v>
      </c>
    </row>
    <row r="51" spans="1:21" ht="12.75" x14ac:dyDescent="0.2">
      <c r="A51" s="122" t="s">
        <v>402</v>
      </c>
      <c r="B51" s="122">
        <v>16</v>
      </c>
      <c r="C51" s="122">
        <v>2</v>
      </c>
      <c r="D51" s="122">
        <v>23</v>
      </c>
      <c r="E51" s="122">
        <v>20</v>
      </c>
      <c r="F51" s="122">
        <v>22</v>
      </c>
      <c r="G51" s="122">
        <v>20</v>
      </c>
      <c r="H51" s="122">
        <v>26</v>
      </c>
      <c r="I51" s="122">
        <v>8</v>
      </c>
      <c r="J51" s="122">
        <v>0</v>
      </c>
      <c r="K51" s="122">
        <v>6</v>
      </c>
      <c r="L51" s="122">
        <v>55</v>
      </c>
      <c r="M51" s="122">
        <v>5</v>
      </c>
      <c r="N51" s="122">
        <v>12</v>
      </c>
      <c r="O51" s="122">
        <v>11</v>
      </c>
      <c r="P51" s="122">
        <v>8</v>
      </c>
      <c r="Q51" s="122">
        <v>24</v>
      </c>
      <c r="R51" s="122">
        <v>13</v>
      </c>
      <c r="S51" s="122">
        <v>14</v>
      </c>
      <c r="T51" s="122">
        <v>19</v>
      </c>
      <c r="U51" s="122">
        <v>1</v>
      </c>
    </row>
    <row r="52" spans="1:21" ht="14.25" customHeight="1" x14ac:dyDescent="0.2">
      <c r="A52" s="19" t="s">
        <v>403</v>
      </c>
      <c r="B52" s="19"/>
      <c r="C52" s="19"/>
      <c r="D52" s="122"/>
      <c r="E52" s="122"/>
      <c r="F52" s="19"/>
      <c r="G52" s="122"/>
      <c r="H52" s="122"/>
      <c r="I52" s="19"/>
      <c r="J52" s="122"/>
      <c r="K52" s="122"/>
      <c r="L52" s="122"/>
      <c r="M52" s="122"/>
      <c r="N52" s="122"/>
      <c r="O52" s="19"/>
      <c r="P52" s="122"/>
      <c r="Q52" s="122"/>
      <c r="R52" s="122"/>
      <c r="S52" s="19"/>
      <c r="T52" s="122"/>
      <c r="U52" s="122"/>
    </row>
    <row r="53" spans="1:21" ht="12.75" x14ac:dyDescent="0.2">
      <c r="A53" s="122" t="s">
        <v>404</v>
      </c>
      <c r="B53" s="122">
        <v>8</v>
      </c>
      <c r="C53" s="122">
        <v>13</v>
      </c>
      <c r="D53" s="122">
        <v>8</v>
      </c>
      <c r="E53" s="122">
        <v>15</v>
      </c>
      <c r="F53" s="122">
        <v>8</v>
      </c>
      <c r="G53" s="122">
        <v>9</v>
      </c>
      <c r="H53" s="122">
        <v>3</v>
      </c>
      <c r="I53" s="122">
        <v>2</v>
      </c>
      <c r="J53" s="122">
        <v>0</v>
      </c>
      <c r="K53" s="122">
        <v>5</v>
      </c>
      <c r="L53" s="122">
        <v>20</v>
      </c>
      <c r="M53" s="122">
        <v>2</v>
      </c>
      <c r="N53" s="122">
        <v>21</v>
      </c>
      <c r="O53" s="122">
        <v>12</v>
      </c>
      <c r="P53" s="122">
        <v>12</v>
      </c>
      <c r="Q53" s="122">
        <v>19</v>
      </c>
      <c r="R53" s="122">
        <v>16</v>
      </c>
      <c r="S53" s="122">
        <v>6</v>
      </c>
      <c r="T53" s="122">
        <v>13</v>
      </c>
      <c r="U53" s="122">
        <v>1</v>
      </c>
    </row>
    <row r="54" spans="1:21" ht="12.75" x14ac:dyDescent="0.2">
      <c r="A54" s="122" t="s">
        <v>405</v>
      </c>
      <c r="B54" s="122">
        <v>31</v>
      </c>
      <c r="C54" s="122">
        <v>19</v>
      </c>
      <c r="D54" s="122">
        <v>36</v>
      </c>
      <c r="E54" s="122">
        <v>26</v>
      </c>
      <c r="F54" s="122">
        <v>30</v>
      </c>
      <c r="G54" s="122">
        <v>19</v>
      </c>
      <c r="H54" s="122">
        <v>12</v>
      </c>
      <c r="I54" s="122">
        <v>8</v>
      </c>
      <c r="J54" s="122">
        <v>5</v>
      </c>
      <c r="K54" s="122">
        <v>18</v>
      </c>
      <c r="L54" s="122">
        <v>92</v>
      </c>
      <c r="M54" s="122">
        <v>56</v>
      </c>
      <c r="N54" s="122">
        <v>27</v>
      </c>
      <c r="O54" s="122">
        <v>32</v>
      </c>
      <c r="P54" s="122">
        <v>17</v>
      </c>
      <c r="Q54" s="122">
        <v>94</v>
      </c>
      <c r="R54" s="122">
        <v>77</v>
      </c>
      <c r="S54" s="122">
        <v>5</v>
      </c>
      <c r="T54" s="122">
        <v>51</v>
      </c>
      <c r="U54" s="122">
        <v>1</v>
      </c>
    </row>
    <row r="55" spans="1:21" ht="12.75" x14ac:dyDescent="0.2">
      <c r="A55" s="122" t="s">
        <v>406</v>
      </c>
      <c r="B55" s="122">
        <v>7</v>
      </c>
      <c r="C55" s="122">
        <v>14</v>
      </c>
      <c r="D55" s="122">
        <v>14</v>
      </c>
      <c r="E55" s="122">
        <v>18</v>
      </c>
      <c r="F55" s="122">
        <v>32</v>
      </c>
      <c r="G55" s="122">
        <v>22</v>
      </c>
      <c r="H55" s="122">
        <v>9</v>
      </c>
      <c r="I55" s="122">
        <v>2</v>
      </c>
      <c r="J55" s="122">
        <v>0</v>
      </c>
      <c r="K55" s="122">
        <v>4</v>
      </c>
      <c r="L55" s="122">
        <v>34</v>
      </c>
      <c r="M55" s="122">
        <v>7</v>
      </c>
      <c r="N55" s="122">
        <v>23</v>
      </c>
      <c r="O55" s="122">
        <v>25</v>
      </c>
      <c r="P55" s="122">
        <v>16</v>
      </c>
      <c r="Q55" s="122">
        <v>47</v>
      </c>
      <c r="R55" s="122">
        <v>15</v>
      </c>
      <c r="S55" s="122">
        <v>5</v>
      </c>
      <c r="T55" s="122">
        <v>6</v>
      </c>
      <c r="U55" s="122">
        <v>5</v>
      </c>
    </row>
    <row r="56" spans="1:21" ht="12.75" x14ac:dyDescent="0.2">
      <c r="A56" s="122" t="s">
        <v>407</v>
      </c>
      <c r="B56" s="122">
        <v>223</v>
      </c>
      <c r="C56" s="122">
        <v>76</v>
      </c>
      <c r="D56" s="122">
        <v>131</v>
      </c>
      <c r="E56" s="122">
        <v>528</v>
      </c>
      <c r="F56" s="122">
        <v>228</v>
      </c>
      <c r="G56" s="122">
        <v>106</v>
      </c>
      <c r="H56" s="122">
        <v>126</v>
      </c>
      <c r="I56" s="122">
        <v>7</v>
      </c>
      <c r="J56" s="122">
        <v>29</v>
      </c>
      <c r="K56" s="122">
        <v>82</v>
      </c>
      <c r="L56" s="122">
        <v>482</v>
      </c>
      <c r="M56" s="122">
        <v>27</v>
      </c>
      <c r="N56" s="122">
        <v>874</v>
      </c>
      <c r="O56" s="122">
        <v>138</v>
      </c>
      <c r="P56" s="122">
        <v>63</v>
      </c>
      <c r="Q56" s="122">
        <v>946</v>
      </c>
      <c r="R56" s="122">
        <v>404</v>
      </c>
      <c r="S56" s="122">
        <v>38</v>
      </c>
      <c r="T56" s="122">
        <v>144</v>
      </c>
      <c r="U56" s="122">
        <v>117</v>
      </c>
    </row>
    <row r="57" spans="1:21" ht="12.75" x14ac:dyDescent="0.2">
      <c r="A57" s="122" t="s">
        <v>408</v>
      </c>
      <c r="B57" s="122">
        <v>61</v>
      </c>
      <c r="C57" s="122">
        <v>51</v>
      </c>
      <c r="D57" s="122">
        <v>53</v>
      </c>
      <c r="E57" s="122">
        <v>79</v>
      </c>
      <c r="F57" s="122">
        <v>45</v>
      </c>
      <c r="G57" s="122">
        <v>39</v>
      </c>
      <c r="H57" s="122">
        <v>19</v>
      </c>
      <c r="I57" s="122">
        <v>12</v>
      </c>
      <c r="J57" s="122">
        <v>4</v>
      </c>
      <c r="K57" s="122">
        <v>15</v>
      </c>
      <c r="L57" s="122">
        <v>109</v>
      </c>
      <c r="M57" s="122">
        <v>17</v>
      </c>
      <c r="N57" s="122">
        <v>80</v>
      </c>
      <c r="O57" s="122">
        <v>42</v>
      </c>
      <c r="P57" s="122">
        <v>24</v>
      </c>
      <c r="Q57" s="122">
        <v>113</v>
      </c>
      <c r="R57" s="122">
        <v>63</v>
      </c>
      <c r="S57" s="122">
        <v>4</v>
      </c>
      <c r="T57" s="122">
        <v>34</v>
      </c>
      <c r="U57" s="122">
        <v>8</v>
      </c>
    </row>
    <row r="58" spans="1:21" ht="12.75" x14ac:dyDescent="0.2">
      <c r="A58" s="122" t="s">
        <v>409</v>
      </c>
      <c r="B58" s="122">
        <v>89</v>
      </c>
      <c r="C58" s="122">
        <v>63</v>
      </c>
      <c r="D58" s="122">
        <v>60</v>
      </c>
      <c r="E58" s="122">
        <v>171</v>
      </c>
      <c r="F58" s="122">
        <v>88</v>
      </c>
      <c r="G58" s="122">
        <v>55</v>
      </c>
      <c r="H58" s="122">
        <v>35</v>
      </c>
      <c r="I58" s="122">
        <v>20</v>
      </c>
      <c r="J58" s="122">
        <v>33</v>
      </c>
      <c r="K58" s="122">
        <v>26</v>
      </c>
      <c r="L58" s="122">
        <v>159</v>
      </c>
      <c r="M58" s="122">
        <v>15</v>
      </c>
      <c r="N58" s="122">
        <v>181</v>
      </c>
      <c r="O58" s="122">
        <v>47</v>
      </c>
      <c r="P58" s="122">
        <v>28</v>
      </c>
      <c r="Q58" s="122">
        <v>151</v>
      </c>
      <c r="R58" s="122">
        <v>103</v>
      </c>
      <c r="S58" s="122">
        <v>12</v>
      </c>
      <c r="T58" s="122">
        <v>53</v>
      </c>
      <c r="U58" s="122">
        <v>9</v>
      </c>
    </row>
    <row r="59" spans="1:21" ht="12.75" x14ac:dyDescent="0.2">
      <c r="A59" s="122" t="s">
        <v>410</v>
      </c>
      <c r="B59" s="122">
        <v>192</v>
      </c>
      <c r="C59" s="122">
        <v>187</v>
      </c>
      <c r="D59" s="122">
        <v>201</v>
      </c>
      <c r="E59" s="122">
        <v>420</v>
      </c>
      <c r="F59" s="122">
        <v>253</v>
      </c>
      <c r="G59" s="122">
        <v>123</v>
      </c>
      <c r="H59" s="122">
        <v>105</v>
      </c>
      <c r="I59" s="122">
        <v>37</v>
      </c>
      <c r="J59" s="122">
        <v>40</v>
      </c>
      <c r="K59" s="122">
        <v>118</v>
      </c>
      <c r="L59" s="122">
        <v>690</v>
      </c>
      <c r="M59" s="122">
        <v>104</v>
      </c>
      <c r="N59" s="122">
        <v>455</v>
      </c>
      <c r="O59" s="122">
        <v>179</v>
      </c>
      <c r="P59" s="122">
        <v>75</v>
      </c>
      <c r="Q59" s="122">
        <v>707</v>
      </c>
      <c r="R59" s="122">
        <v>392</v>
      </c>
      <c r="S59" s="122">
        <v>89</v>
      </c>
      <c r="T59" s="122">
        <v>166</v>
      </c>
      <c r="U59" s="122">
        <v>27</v>
      </c>
    </row>
    <row r="60" spans="1:21" ht="12.75" x14ac:dyDescent="0.2">
      <c r="A60" s="122" t="s">
        <v>411</v>
      </c>
      <c r="B60" s="122">
        <v>27</v>
      </c>
      <c r="C60" s="122">
        <v>8</v>
      </c>
      <c r="D60" s="122">
        <v>18</v>
      </c>
      <c r="E60" s="122">
        <v>55</v>
      </c>
      <c r="F60" s="122">
        <v>41</v>
      </c>
      <c r="G60" s="122">
        <v>9</v>
      </c>
      <c r="H60" s="122">
        <v>7</v>
      </c>
      <c r="I60" s="122">
        <v>9</v>
      </c>
      <c r="J60" s="122">
        <v>1</v>
      </c>
      <c r="K60" s="122">
        <v>18</v>
      </c>
      <c r="L60" s="122">
        <v>66</v>
      </c>
      <c r="M60" s="122">
        <v>11</v>
      </c>
      <c r="N60" s="122">
        <v>53</v>
      </c>
      <c r="O60" s="122">
        <v>23</v>
      </c>
      <c r="P60" s="122">
        <v>12</v>
      </c>
      <c r="Q60" s="122">
        <v>64</v>
      </c>
      <c r="R60" s="122">
        <v>30</v>
      </c>
      <c r="S60" s="122">
        <v>9</v>
      </c>
      <c r="T60" s="122">
        <v>9</v>
      </c>
      <c r="U60" s="122">
        <v>0</v>
      </c>
    </row>
    <row r="61" spans="1:21" ht="12.75" x14ac:dyDescent="0.2">
      <c r="A61" s="122" t="s">
        <v>412</v>
      </c>
      <c r="B61" s="122">
        <v>11</v>
      </c>
      <c r="C61" s="122">
        <v>5</v>
      </c>
      <c r="D61" s="122">
        <v>5</v>
      </c>
      <c r="E61" s="122">
        <v>51</v>
      </c>
      <c r="F61" s="122">
        <v>13</v>
      </c>
      <c r="G61" s="122">
        <v>6</v>
      </c>
      <c r="H61" s="122">
        <v>6</v>
      </c>
      <c r="I61" s="122">
        <v>7</v>
      </c>
      <c r="J61" s="122">
        <v>7</v>
      </c>
      <c r="K61" s="122">
        <v>7</v>
      </c>
      <c r="L61" s="122">
        <v>22</v>
      </c>
      <c r="M61" s="122">
        <v>2</v>
      </c>
      <c r="N61" s="122">
        <v>25</v>
      </c>
      <c r="O61" s="122">
        <v>13</v>
      </c>
      <c r="P61" s="122">
        <v>8</v>
      </c>
      <c r="Q61" s="122">
        <v>25</v>
      </c>
      <c r="R61" s="122">
        <v>20</v>
      </c>
      <c r="S61" s="122">
        <v>2</v>
      </c>
      <c r="T61" s="122">
        <v>13</v>
      </c>
      <c r="U61" s="122">
        <v>2</v>
      </c>
    </row>
    <row r="62" spans="1:21" ht="12.75" x14ac:dyDescent="0.2">
      <c r="A62" s="122" t="s">
        <v>413</v>
      </c>
      <c r="B62" s="122">
        <v>16</v>
      </c>
      <c r="C62" s="122">
        <v>9</v>
      </c>
      <c r="D62" s="122">
        <v>15</v>
      </c>
      <c r="E62" s="122">
        <v>6</v>
      </c>
      <c r="F62" s="122">
        <v>14</v>
      </c>
      <c r="G62" s="122">
        <v>15</v>
      </c>
      <c r="H62" s="122">
        <v>4</v>
      </c>
      <c r="I62" s="122">
        <v>1</v>
      </c>
      <c r="J62" s="122">
        <v>1</v>
      </c>
      <c r="K62" s="122">
        <v>7</v>
      </c>
      <c r="L62" s="122">
        <v>43</v>
      </c>
      <c r="M62" s="122">
        <v>7</v>
      </c>
      <c r="N62" s="122">
        <v>24</v>
      </c>
      <c r="O62" s="122">
        <v>19</v>
      </c>
      <c r="P62" s="122">
        <v>7</v>
      </c>
      <c r="Q62" s="122">
        <v>22</v>
      </c>
      <c r="R62" s="122">
        <v>9</v>
      </c>
      <c r="S62" s="122">
        <v>6</v>
      </c>
      <c r="T62" s="122">
        <v>13</v>
      </c>
      <c r="U62" s="122">
        <v>5</v>
      </c>
    </row>
    <row r="63" spans="1:21" ht="12.75" x14ac:dyDescent="0.2">
      <c r="A63" s="122" t="s">
        <v>414</v>
      </c>
      <c r="B63" s="122">
        <v>15</v>
      </c>
      <c r="C63" s="122">
        <v>2</v>
      </c>
      <c r="D63" s="122">
        <v>3</v>
      </c>
      <c r="E63" s="122">
        <v>5</v>
      </c>
      <c r="F63" s="122">
        <v>12</v>
      </c>
      <c r="G63" s="122">
        <v>4</v>
      </c>
      <c r="H63" s="122">
        <v>4</v>
      </c>
      <c r="I63" s="122">
        <v>1</v>
      </c>
      <c r="J63" s="122">
        <v>1</v>
      </c>
      <c r="K63" s="122">
        <v>1</v>
      </c>
      <c r="L63" s="122">
        <v>21</v>
      </c>
      <c r="M63" s="122">
        <v>4</v>
      </c>
      <c r="N63" s="122">
        <v>11</v>
      </c>
      <c r="O63" s="122">
        <v>10</v>
      </c>
      <c r="P63" s="122">
        <v>2</v>
      </c>
      <c r="Q63" s="122">
        <v>5</v>
      </c>
      <c r="R63" s="122">
        <v>12</v>
      </c>
      <c r="S63" s="122">
        <v>0</v>
      </c>
      <c r="T63" s="122">
        <v>5</v>
      </c>
      <c r="U63" s="122">
        <v>0</v>
      </c>
    </row>
    <row r="64" spans="1:21" ht="12.75" x14ac:dyDescent="0.2">
      <c r="A64" s="122" t="s">
        <v>415</v>
      </c>
      <c r="B64" s="122">
        <v>26</v>
      </c>
      <c r="C64" s="122">
        <v>16</v>
      </c>
      <c r="D64" s="122">
        <v>17</v>
      </c>
      <c r="E64" s="122">
        <v>37</v>
      </c>
      <c r="F64" s="122">
        <v>14</v>
      </c>
      <c r="G64" s="122">
        <v>20</v>
      </c>
      <c r="H64" s="122">
        <v>36</v>
      </c>
      <c r="I64" s="122">
        <v>3</v>
      </c>
      <c r="J64" s="122">
        <v>4</v>
      </c>
      <c r="K64" s="122">
        <v>5</v>
      </c>
      <c r="L64" s="122">
        <v>63</v>
      </c>
      <c r="M64" s="122">
        <v>11</v>
      </c>
      <c r="N64" s="122">
        <v>49</v>
      </c>
      <c r="O64" s="122">
        <v>21</v>
      </c>
      <c r="P64" s="122">
        <v>10</v>
      </c>
      <c r="Q64" s="122">
        <v>51</v>
      </c>
      <c r="R64" s="122">
        <v>25</v>
      </c>
      <c r="S64" s="122">
        <v>10</v>
      </c>
      <c r="T64" s="122">
        <v>17</v>
      </c>
      <c r="U64" s="122">
        <v>5</v>
      </c>
    </row>
    <row r="65" spans="1:21" ht="12.75" x14ac:dyDescent="0.2">
      <c r="A65" s="122" t="s">
        <v>416</v>
      </c>
      <c r="B65" s="122">
        <v>17</v>
      </c>
      <c r="C65" s="122">
        <v>8</v>
      </c>
      <c r="D65" s="122">
        <v>5</v>
      </c>
      <c r="E65" s="122">
        <v>19</v>
      </c>
      <c r="F65" s="122">
        <v>6</v>
      </c>
      <c r="G65" s="122">
        <v>7</v>
      </c>
      <c r="H65" s="122">
        <v>3</v>
      </c>
      <c r="I65" s="122">
        <v>1</v>
      </c>
      <c r="J65" s="122">
        <v>0</v>
      </c>
      <c r="K65" s="122">
        <v>8</v>
      </c>
      <c r="L65" s="122">
        <v>21</v>
      </c>
      <c r="M65" s="122">
        <v>1</v>
      </c>
      <c r="N65" s="122">
        <v>15</v>
      </c>
      <c r="O65" s="122">
        <v>10</v>
      </c>
      <c r="P65" s="122">
        <v>9</v>
      </c>
      <c r="Q65" s="122">
        <v>34</v>
      </c>
      <c r="R65" s="122">
        <v>12</v>
      </c>
      <c r="S65" s="122">
        <v>1</v>
      </c>
      <c r="T65" s="122">
        <v>4</v>
      </c>
      <c r="U65" s="122">
        <v>2</v>
      </c>
    </row>
    <row r="66" spans="1:21" ht="14.25" customHeight="1" x14ac:dyDescent="0.2">
      <c r="A66" s="19" t="s">
        <v>417</v>
      </c>
      <c r="B66" s="19"/>
      <c r="C66" s="19"/>
      <c r="D66" s="122"/>
      <c r="E66" s="122"/>
      <c r="F66" s="19"/>
      <c r="G66" s="122"/>
      <c r="H66" s="122"/>
      <c r="I66" s="19"/>
      <c r="J66" s="122"/>
      <c r="K66" s="122"/>
      <c r="L66" s="122"/>
      <c r="M66" s="122"/>
      <c r="N66" s="122"/>
      <c r="O66" s="19"/>
      <c r="P66" s="122"/>
      <c r="Q66" s="122"/>
      <c r="R66" s="122"/>
      <c r="S66" s="19"/>
      <c r="T66" s="122"/>
      <c r="U66" s="122"/>
    </row>
    <row r="67" spans="1:21" ht="12.75" x14ac:dyDescent="0.2">
      <c r="A67" s="122" t="s">
        <v>418</v>
      </c>
      <c r="B67" s="122">
        <v>15</v>
      </c>
      <c r="C67" s="122">
        <v>14</v>
      </c>
      <c r="D67" s="122">
        <v>9</v>
      </c>
      <c r="E67" s="122">
        <v>25</v>
      </c>
      <c r="F67" s="122">
        <v>15</v>
      </c>
      <c r="G67" s="122">
        <v>12</v>
      </c>
      <c r="H67" s="122">
        <v>10</v>
      </c>
      <c r="I67" s="122">
        <v>1</v>
      </c>
      <c r="J67" s="122">
        <v>0</v>
      </c>
      <c r="K67" s="122">
        <v>7</v>
      </c>
      <c r="L67" s="122">
        <v>27</v>
      </c>
      <c r="M67" s="122">
        <v>3</v>
      </c>
      <c r="N67" s="122">
        <v>14</v>
      </c>
      <c r="O67" s="122">
        <v>12</v>
      </c>
      <c r="P67" s="122">
        <v>3</v>
      </c>
      <c r="Q67" s="122">
        <v>27</v>
      </c>
      <c r="R67" s="122">
        <v>18</v>
      </c>
      <c r="S67" s="122">
        <v>8</v>
      </c>
      <c r="T67" s="122">
        <v>14</v>
      </c>
      <c r="U67" s="122">
        <v>3</v>
      </c>
    </row>
    <row r="68" spans="1:21" ht="12.75" x14ac:dyDescent="0.2">
      <c r="A68" s="122" t="s">
        <v>419</v>
      </c>
      <c r="B68" s="122">
        <v>24</v>
      </c>
      <c r="C68" s="122">
        <v>11</v>
      </c>
      <c r="D68" s="122">
        <v>15</v>
      </c>
      <c r="E68" s="122">
        <v>38</v>
      </c>
      <c r="F68" s="122">
        <v>12</v>
      </c>
      <c r="G68" s="122">
        <v>20</v>
      </c>
      <c r="H68" s="122">
        <v>15</v>
      </c>
      <c r="I68" s="122">
        <v>1</v>
      </c>
      <c r="J68" s="122">
        <v>9</v>
      </c>
      <c r="K68" s="122">
        <v>8</v>
      </c>
      <c r="L68" s="122">
        <v>89</v>
      </c>
      <c r="M68" s="122">
        <v>11</v>
      </c>
      <c r="N68" s="122">
        <v>59</v>
      </c>
      <c r="O68" s="122">
        <v>16</v>
      </c>
      <c r="P68" s="122">
        <v>7</v>
      </c>
      <c r="Q68" s="122">
        <v>68</v>
      </c>
      <c r="R68" s="122">
        <v>54</v>
      </c>
      <c r="S68" s="122">
        <v>0</v>
      </c>
      <c r="T68" s="122">
        <v>30</v>
      </c>
      <c r="U68" s="122">
        <v>0</v>
      </c>
    </row>
    <row r="69" spans="1:21" ht="12.75" x14ac:dyDescent="0.2">
      <c r="A69" s="122" t="s">
        <v>420</v>
      </c>
      <c r="B69" s="122">
        <v>38</v>
      </c>
      <c r="C69" s="122">
        <v>34</v>
      </c>
      <c r="D69" s="122">
        <v>56</v>
      </c>
      <c r="E69" s="122">
        <v>137</v>
      </c>
      <c r="F69" s="122">
        <v>97</v>
      </c>
      <c r="G69" s="122">
        <v>37</v>
      </c>
      <c r="H69" s="122">
        <v>44</v>
      </c>
      <c r="I69" s="122">
        <v>10</v>
      </c>
      <c r="J69" s="122">
        <v>1</v>
      </c>
      <c r="K69" s="122">
        <v>11</v>
      </c>
      <c r="L69" s="122">
        <v>170</v>
      </c>
      <c r="M69" s="122">
        <v>17</v>
      </c>
      <c r="N69" s="122">
        <v>66</v>
      </c>
      <c r="O69" s="122">
        <v>32</v>
      </c>
      <c r="P69" s="122">
        <v>24</v>
      </c>
      <c r="Q69" s="122">
        <v>133</v>
      </c>
      <c r="R69" s="122">
        <v>145</v>
      </c>
      <c r="S69" s="122">
        <v>13</v>
      </c>
      <c r="T69" s="122">
        <v>31</v>
      </c>
      <c r="U69" s="122">
        <v>7</v>
      </c>
    </row>
    <row r="70" spans="1:21" ht="12.75" x14ac:dyDescent="0.2">
      <c r="A70" s="122" t="s">
        <v>421</v>
      </c>
      <c r="B70" s="122">
        <v>14</v>
      </c>
      <c r="C70" s="122">
        <v>6</v>
      </c>
      <c r="D70" s="122">
        <v>23</v>
      </c>
      <c r="E70" s="122">
        <v>48</v>
      </c>
      <c r="F70" s="122">
        <v>19</v>
      </c>
      <c r="G70" s="122">
        <v>12</v>
      </c>
      <c r="H70" s="122">
        <v>18</v>
      </c>
      <c r="I70" s="122">
        <v>3</v>
      </c>
      <c r="J70" s="122">
        <v>2</v>
      </c>
      <c r="K70" s="122">
        <v>2</v>
      </c>
      <c r="L70" s="122">
        <v>72</v>
      </c>
      <c r="M70" s="122">
        <v>3</v>
      </c>
      <c r="N70" s="122">
        <v>55</v>
      </c>
      <c r="O70" s="122">
        <v>7</v>
      </c>
      <c r="P70" s="122">
        <v>6</v>
      </c>
      <c r="Q70" s="122">
        <v>40</v>
      </c>
      <c r="R70" s="122">
        <v>33</v>
      </c>
      <c r="S70" s="122">
        <v>2</v>
      </c>
      <c r="T70" s="122">
        <v>10</v>
      </c>
      <c r="U70" s="122">
        <v>3</v>
      </c>
    </row>
    <row r="71" spans="1:21" ht="12.75" x14ac:dyDescent="0.2">
      <c r="A71" s="122" t="s">
        <v>422</v>
      </c>
      <c r="B71" s="122">
        <v>25</v>
      </c>
      <c r="C71" s="122">
        <v>14</v>
      </c>
      <c r="D71" s="122">
        <v>27</v>
      </c>
      <c r="E71" s="122">
        <v>34</v>
      </c>
      <c r="F71" s="122">
        <v>39</v>
      </c>
      <c r="G71" s="122">
        <v>9</v>
      </c>
      <c r="H71" s="122">
        <v>12</v>
      </c>
      <c r="I71" s="122">
        <v>3</v>
      </c>
      <c r="J71" s="122">
        <v>3</v>
      </c>
      <c r="K71" s="122">
        <v>11</v>
      </c>
      <c r="L71" s="122">
        <v>34</v>
      </c>
      <c r="M71" s="122">
        <v>4</v>
      </c>
      <c r="N71" s="122">
        <v>28</v>
      </c>
      <c r="O71" s="122">
        <v>9</v>
      </c>
      <c r="P71" s="122">
        <v>14</v>
      </c>
      <c r="Q71" s="122">
        <v>57</v>
      </c>
      <c r="R71" s="122">
        <v>38</v>
      </c>
      <c r="S71" s="122">
        <v>4</v>
      </c>
      <c r="T71" s="122">
        <v>18</v>
      </c>
      <c r="U71" s="122">
        <v>3</v>
      </c>
    </row>
    <row r="72" spans="1:21" ht="12.75" x14ac:dyDescent="0.2">
      <c r="A72" s="122" t="s">
        <v>423</v>
      </c>
      <c r="B72" s="122">
        <v>194</v>
      </c>
      <c r="C72" s="122">
        <v>137</v>
      </c>
      <c r="D72" s="122">
        <v>203</v>
      </c>
      <c r="E72" s="122">
        <v>533</v>
      </c>
      <c r="F72" s="122">
        <v>325</v>
      </c>
      <c r="G72" s="122">
        <v>137</v>
      </c>
      <c r="H72" s="122">
        <v>96</v>
      </c>
      <c r="I72" s="122">
        <v>43</v>
      </c>
      <c r="J72" s="122">
        <v>25</v>
      </c>
      <c r="K72" s="122">
        <v>84</v>
      </c>
      <c r="L72" s="122">
        <v>387</v>
      </c>
      <c r="M72" s="122">
        <v>26</v>
      </c>
      <c r="N72" s="122">
        <v>517</v>
      </c>
      <c r="O72" s="122">
        <v>73</v>
      </c>
      <c r="P72" s="122">
        <v>63</v>
      </c>
      <c r="Q72" s="122">
        <v>688</v>
      </c>
      <c r="R72" s="122">
        <v>411</v>
      </c>
      <c r="S72" s="122">
        <v>49</v>
      </c>
      <c r="T72" s="122">
        <v>190</v>
      </c>
      <c r="U72" s="122">
        <v>106</v>
      </c>
    </row>
    <row r="73" spans="1:21" ht="12.75" x14ac:dyDescent="0.2">
      <c r="A73" s="122" t="s">
        <v>424</v>
      </c>
      <c r="B73" s="122">
        <v>17</v>
      </c>
      <c r="C73" s="122">
        <v>6</v>
      </c>
      <c r="D73" s="122">
        <v>12</v>
      </c>
      <c r="E73" s="122">
        <v>19</v>
      </c>
      <c r="F73" s="122">
        <v>13</v>
      </c>
      <c r="G73" s="122">
        <v>22</v>
      </c>
      <c r="H73" s="122">
        <v>2</v>
      </c>
      <c r="I73" s="122">
        <v>1</v>
      </c>
      <c r="J73" s="122">
        <v>0</v>
      </c>
      <c r="K73" s="122">
        <v>6</v>
      </c>
      <c r="L73" s="122">
        <v>20</v>
      </c>
      <c r="M73" s="122">
        <v>9</v>
      </c>
      <c r="N73" s="122">
        <v>18</v>
      </c>
      <c r="O73" s="122">
        <v>10</v>
      </c>
      <c r="P73" s="122">
        <v>11</v>
      </c>
      <c r="Q73" s="122">
        <v>21</v>
      </c>
      <c r="R73" s="122">
        <v>24</v>
      </c>
      <c r="S73" s="122">
        <v>6</v>
      </c>
      <c r="T73" s="122">
        <v>19</v>
      </c>
      <c r="U73" s="122">
        <v>6</v>
      </c>
    </row>
    <row r="74" spans="1:21" ht="12.75" x14ac:dyDescent="0.2">
      <c r="A74" s="122" t="s">
        <v>425</v>
      </c>
      <c r="B74" s="122">
        <v>86</v>
      </c>
      <c r="C74" s="122">
        <v>59</v>
      </c>
      <c r="D74" s="122">
        <v>57</v>
      </c>
      <c r="E74" s="122">
        <v>106</v>
      </c>
      <c r="F74" s="122">
        <v>28</v>
      </c>
      <c r="G74" s="122">
        <v>39</v>
      </c>
      <c r="H74" s="122">
        <v>23</v>
      </c>
      <c r="I74" s="122">
        <v>3</v>
      </c>
      <c r="J74" s="122">
        <v>3</v>
      </c>
      <c r="K74" s="122">
        <v>33</v>
      </c>
      <c r="L74" s="122">
        <v>194</v>
      </c>
      <c r="M74" s="122">
        <v>20</v>
      </c>
      <c r="N74" s="122">
        <v>85</v>
      </c>
      <c r="O74" s="122">
        <v>18</v>
      </c>
      <c r="P74" s="122">
        <v>9</v>
      </c>
      <c r="Q74" s="122">
        <v>132</v>
      </c>
      <c r="R74" s="122">
        <v>111</v>
      </c>
      <c r="S74" s="122">
        <v>7</v>
      </c>
      <c r="T74" s="122">
        <v>71</v>
      </c>
      <c r="U74" s="122">
        <v>5</v>
      </c>
    </row>
    <row r="75" spans="1:21" ht="12.75" x14ac:dyDescent="0.2">
      <c r="A75" s="122" t="s">
        <v>426</v>
      </c>
      <c r="B75" s="122">
        <v>42</v>
      </c>
      <c r="C75" s="122">
        <v>4</v>
      </c>
      <c r="D75" s="122">
        <v>6</v>
      </c>
      <c r="E75" s="122">
        <v>22</v>
      </c>
      <c r="F75" s="122">
        <v>21</v>
      </c>
      <c r="G75" s="122">
        <v>27</v>
      </c>
      <c r="H75" s="122">
        <v>9</v>
      </c>
      <c r="I75" s="122">
        <v>2</v>
      </c>
      <c r="J75" s="122">
        <v>1</v>
      </c>
      <c r="K75" s="122">
        <v>11</v>
      </c>
      <c r="L75" s="122">
        <v>77</v>
      </c>
      <c r="M75" s="122">
        <v>12</v>
      </c>
      <c r="N75" s="122">
        <v>50</v>
      </c>
      <c r="O75" s="122">
        <v>8</v>
      </c>
      <c r="P75" s="122">
        <v>4</v>
      </c>
      <c r="Q75" s="122">
        <v>52</v>
      </c>
      <c r="R75" s="122">
        <v>56</v>
      </c>
      <c r="S75" s="122">
        <v>2</v>
      </c>
      <c r="T75" s="122">
        <v>22</v>
      </c>
      <c r="U75" s="122">
        <v>7</v>
      </c>
    </row>
    <row r="76" spans="1:21" ht="12.75" x14ac:dyDescent="0.2">
      <c r="A76" s="122" t="s">
        <v>427</v>
      </c>
      <c r="B76" s="122">
        <v>42</v>
      </c>
      <c r="C76" s="122">
        <v>26</v>
      </c>
      <c r="D76" s="122">
        <v>22</v>
      </c>
      <c r="E76" s="122">
        <v>55</v>
      </c>
      <c r="F76" s="122">
        <v>50</v>
      </c>
      <c r="G76" s="122">
        <v>30</v>
      </c>
      <c r="H76" s="122">
        <v>21</v>
      </c>
      <c r="I76" s="122">
        <v>6</v>
      </c>
      <c r="J76" s="122">
        <v>5</v>
      </c>
      <c r="K76" s="122">
        <v>21</v>
      </c>
      <c r="L76" s="122">
        <v>69</v>
      </c>
      <c r="M76" s="122">
        <v>15</v>
      </c>
      <c r="N76" s="122">
        <v>62</v>
      </c>
      <c r="O76" s="122">
        <v>17</v>
      </c>
      <c r="P76" s="122">
        <v>22</v>
      </c>
      <c r="Q76" s="122">
        <v>96</v>
      </c>
      <c r="R76" s="122">
        <v>59</v>
      </c>
      <c r="S76" s="122">
        <v>1</v>
      </c>
      <c r="T76" s="122">
        <v>13</v>
      </c>
      <c r="U76" s="122">
        <v>12</v>
      </c>
    </row>
    <row r="77" spans="1:21" ht="12.75" x14ac:dyDescent="0.2">
      <c r="A77" s="122" t="s">
        <v>428</v>
      </c>
      <c r="B77" s="122">
        <v>8</v>
      </c>
      <c r="C77" s="122">
        <v>21</v>
      </c>
      <c r="D77" s="122">
        <v>24</v>
      </c>
      <c r="E77" s="122">
        <v>53</v>
      </c>
      <c r="F77" s="122">
        <v>28</v>
      </c>
      <c r="G77" s="122">
        <v>10</v>
      </c>
      <c r="H77" s="122">
        <v>26</v>
      </c>
      <c r="I77" s="122">
        <v>5</v>
      </c>
      <c r="J77" s="122">
        <v>0</v>
      </c>
      <c r="K77" s="122">
        <v>6</v>
      </c>
      <c r="L77" s="122">
        <v>78</v>
      </c>
      <c r="M77" s="122">
        <v>6</v>
      </c>
      <c r="N77" s="122">
        <v>30</v>
      </c>
      <c r="O77" s="122">
        <v>20</v>
      </c>
      <c r="P77" s="122">
        <v>12</v>
      </c>
      <c r="Q77" s="122">
        <v>68</v>
      </c>
      <c r="R77" s="122">
        <v>56</v>
      </c>
      <c r="S77" s="122">
        <v>2</v>
      </c>
      <c r="T77" s="122">
        <v>28</v>
      </c>
      <c r="U77" s="122">
        <v>14</v>
      </c>
    </row>
    <row r="78" spans="1:21" ht="12.75" x14ac:dyDescent="0.2">
      <c r="A78" s="122" t="s">
        <v>429</v>
      </c>
      <c r="B78" s="122">
        <v>62</v>
      </c>
      <c r="C78" s="122">
        <v>10</v>
      </c>
      <c r="D78" s="122">
        <v>51</v>
      </c>
      <c r="E78" s="122">
        <v>111</v>
      </c>
      <c r="F78" s="122">
        <v>45</v>
      </c>
      <c r="G78" s="122">
        <v>62</v>
      </c>
      <c r="H78" s="122">
        <v>62</v>
      </c>
      <c r="I78" s="122">
        <v>8</v>
      </c>
      <c r="J78" s="122">
        <v>2</v>
      </c>
      <c r="K78" s="122">
        <v>33</v>
      </c>
      <c r="L78" s="122">
        <v>123</v>
      </c>
      <c r="M78" s="122">
        <v>29</v>
      </c>
      <c r="N78" s="122">
        <v>65</v>
      </c>
      <c r="O78" s="122">
        <v>17</v>
      </c>
      <c r="P78" s="122">
        <v>18</v>
      </c>
      <c r="Q78" s="122">
        <v>110</v>
      </c>
      <c r="R78" s="122">
        <v>99</v>
      </c>
      <c r="S78" s="122">
        <v>18</v>
      </c>
      <c r="T78" s="122">
        <v>42</v>
      </c>
      <c r="U78" s="122">
        <v>7</v>
      </c>
    </row>
    <row r="79" spans="1:21" ht="12.75" x14ac:dyDescent="0.2">
      <c r="A79" s="122" t="s">
        <v>430</v>
      </c>
      <c r="B79" s="122">
        <v>42</v>
      </c>
      <c r="C79" s="122">
        <v>31</v>
      </c>
      <c r="D79" s="122">
        <v>40</v>
      </c>
      <c r="E79" s="122">
        <v>150</v>
      </c>
      <c r="F79" s="122">
        <v>42</v>
      </c>
      <c r="G79" s="122">
        <v>26</v>
      </c>
      <c r="H79" s="122">
        <v>36</v>
      </c>
      <c r="I79" s="122">
        <v>4</v>
      </c>
      <c r="J79" s="122">
        <v>13</v>
      </c>
      <c r="K79" s="122">
        <v>14</v>
      </c>
      <c r="L79" s="122">
        <v>129</v>
      </c>
      <c r="M79" s="122">
        <v>14</v>
      </c>
      <c r="N79" s="122">
        <v>186</v>
      </c>
      <c r="O79" s="122">
        <v>16</v>
      </c>
      <c r="P79" s="122">
        <v>30</v>
      </c>
      <c r="Q79" s="122">
        <v>175</v>
      </c>
      <c r="R79" s="122">
        <v>95</v>
      </c>
      <c r="S79" s="122">
        <v>4</v>
      </c>
      <c r="T79" s="122">
        <v>51</v>
      </c>
      <c r="U79" s="122">
        <v>11</v>
      </c>
    </row>
    <row r="80" spans="1:21" ht="14.25" customHeight="1" x14ac:dyDescent="0.2">
      <c r="A80" s="19" t="s">
        <v>431</v>
      </c>
      <c r="B80" s="19"/>
      <c r="C80" s="19"/>
      <c r="D80" s="122"/>
      <c r="E80" s="122"/>
      <c r="F80" s="19"/>
      <c r="G80" s="122"/>
      <c r="H80" s="122"/>
      <c r="I80" s="19"/>
      <c r="J80" s="122"/>
      <c r="K80" s="122"/>
      <c r="L80" s="122"/>
      <c r="M80" s="122"/>
      <c r="N80" s="122"/>
      <c r="O80" s="19"/>
      <c r="P80" s="122"/>
      <c r="Q80" s="122"/>
      <c r="R80" s="122"/>
      <c r="S80" s="19"/>
      <c r="T80" s="122"/>
      <c r="U80" s="122"/>
    </row>
    <row r="81" spans="1:21" ht="12.75" x14ac:dyDescent="0.2">
      <c r="A81" s="122" t="s">
        <v>432</v>
      </c>
      <c r="B81" s="122">
        <v>35</v>
      </c>
      <c r="C81" s="122">
        <v>19</v>
      </c>
      <c r="D81" s="122">
        <v>32</v>
      </c>
      <c r="E81" s="122">
        <v>54</v>
      </c>
      <c r="F81" s="122">
        <v>34</v>
      </c>
      <c r="G81" s="122">
        <v>26</v>
      </c>
      <c r="H81" s="122">
        <v>26</v>
      </c>
      <c r="I81" s="122">
        <v>16</v>
      </c>
      <c r="J81" s="122">
        <v>7</v>
      </c>
      <c r="K81" s="122">
        <v>8</v>
      </c>
      <c r="L81" s="122">
        <v>107</v>
      </c>
      <c r="M81" s="122">
        <v>10</v>
      </c>
      <c r="N81" s="122">
        <v>42</v>
      </c>
      <c r="O81" s="122">
        <v>23</v>
      </c>
      <c r="P81" s="122">
        <v>24</v>
      </c>
      <c r="Q81" s="122">
        <v>98</v>
      </c>
      <c r="R81" s="122">
        <v>41</v>
      </c>
      <c r="S81" s="122">
        <v>7</v>
      </c>
      <c r="T81" s="122">
        <v>22</v>
      </c>
      <c r="U81" s="122">
        <v>11</v>
      </c>
    </row>
    <row r="82" spans="1:21" ht="12.75" x14ac:dyDescent="0.2">
      <c r="A82" s="122" t="s">
        <v>433</v>
      </c>
      <c r="B82" s="122">
        <v>19</v>
      </c>
      <c r="C82" s="122">
        <v>8</v>
      </c>
      <c r="D82" s="122">
        <v>18</v>
      </c>
      <c r="E82" s="122">
        <v>28</v>
      </c>
      <c r="F82" s="122">
        <v>18</v>
      </c>
      <c r="G82" s="122">
        <v>21</v>
      </c>
      <c r="H82" s="122">
        <v>10</v>
      </c>
      <c r="I82" s="122">
        <v>7</v>
      </c>
      <c r="J82" s="122">
        <v>1</v>
      </c>
      <c r="K82" s="122">
        <v>4</v>
      </c>
      <c r="L82" s="122">
        <v>71</v>
      </c>
      <c r="M82" s="122">
        <v>1</v>
      </c>
      <c r="N82" s="122">
        <v>13</v>
      </c>
      <c r="O82" s="122">
        <v>9</v>
      </c>
      <c r="P82" s="122">
        <v>15</v>
      </c>
      <c r="Q82" s="122">
        <v>50</v>
      </c>
      <c r="R82" s="122">
        <v>11</v>
      </c>
      <c r="S82" s="122">
        <v>8</v>
      </c>
      <c r="T82" s="122">
        <v>12</v>
      </c>
      <c r="U82" s="122">
        <v>3</v>
      </c>
    </row>
    <row r="83" spans="1:21" ht="12.75" x14ac:dyDescent="0.2">
      <c r="A83" s="122" t="s">
        <v>434</v>
      </c>
      <c r="B83" s="122">
        <v>73</v>
      </c>
      <c r="C83" s="122">
        <v>24</v>
      </c>
      <c r="D83" s="122">
        <v>57</v>
      </c>
      <c r="E83" s="122">
        <v>103</v>
      </c>
      <c r="F83" s="122">
        <v>45</v>
      </c>
      <c r="G83" s="122">
        <v>43</v>
      </c>
      <c r="H83" s="122">
        <v>18</v>
      </c>
      <c r="I83" s="122">
        <v>12</v>
      </c>
      <c r="J83" s="122">
        <v>8</v>
      </c>
      <c r="K83" s="122">
        <v>14</v>
      </c>
      <c r="L83" s="122">
        <v>104</v>
      </c>
      <c r="M83" s="122">
        <v>27</v>
      </c>
      <c r="N83" s="122">
        <v>93</v>
      </c>
      <c r="O83" s="122">
        <v>18</v>
      </c>
      <c r="P83" s="122">
        <v>22</v>
      </c>
      <c r="Q83" s="122">
        <v>103</v>
      </c>
      <c r="R83" s="122">
        <v>73</v>
      </c>
      <c r="S83" s="122">
        <v>9</v>
      </c>
      <c r="T83" s="122">
        <v>75</v>
      </c>
      <c r="U83" s="122">
        <v>5</v>
      </c>
    </row>
    <row r="84" spans="1:21" ht="12.75" x14ac:dyDescent="0.2">
      <c r="A84" s="122" t="s">
        <v>435</v>
      </c>
      <c r="B84" s="122">
        <v>5</v>
      </c>
      <c r="C84" s="122">
        <v>19</v>
      </c>
      <c r="D84" s="122">
        <v>24</v>
      </c>
      <c r="E84" s="122">
        <v>28</v>
      </c>
      <c r="F84" s="122">
        <v>10</v>
      </c>
      <c r="G84" s="122">
        <v>13</v>
      </c>
      <c r="H84" s="122">
        <v>1</v>
      </c>
      <c r="I84" s="122">
        <v>8</v>
      </c>
      <c r="J84" s="122">
        <v>1</v>
      </c>
      <c r="K84" s="122">
        <v>7</v>
      </c>
      <c r="L84" s="122">
        <v>59</v>
      </c>
      <c r="M84" s="122">
        <v>1</v>
      </c>
      <c r="N84" s="122">
        <v>32</v>
      </c>
      <c r="O84" s="122">
        <v>6</v>
      </c>
      <c r="P84" s="122">
        <v>11</v>
      </c>
      <c r="Q84" s="122">
        <v>46</v>
      </c>
      <c r="R84" s="122">
        <v>15</v>
      </c>
      <c r="S84" s="122">
        <v>12</v>
      </c>
      <c r="T84" s="122">
        <v>14</v>
      </c>
      <c r="U84" s="122">
        <v>2</v>
      </c>
    </row>
    <row r="85" spans="1:21" ht="12.75" x14ac:dyDescent="0.2">
      <c r="A85" s="122" t="s">
        <v>436</v>
      </c>
      <c r="B85" s="122">
        <v>15</v>
      </c>
      <c r="C85" s="122">
        <v>31</v>
      </c>
      <c r="D85" s="122">
        <v>16</v>
      </c>
      <c r="E85" s="122">
        <v>30</v>
      </c>
      <c r="F85" s="122">
        <v>36</v>
      </c>
      <c r="G85" s="122">
        <v>6</v>
      </c>
      <c r="H85" s="122">
        <v>10</v>
      </c>
      <c r="I85" s="122">
        <v>8</v>
      </c>
      <c r="J85" s="122">
        <v>5</v>
      </c>
      <c r="K85" s="122">
        <v>7</v>
      </c>
      <c r="L85" s="122">
        <v>79</v>
      </c>
      <c r="M85" s="122">
        <v>25</v>
      </c>
      <c r="N85" s="122">
        <v>23</v>
      </c>
      <c r="O85" s="122">
        <v>15</v>
      </c>
      <c r="P85" s="122">
        <v>10</v>
      </c>
      <c r="Q85" s="122">
        <v>55</v>
      </c>
      <c r="R85" s="122">
        <v>31</v>
      </c>
      <c r="S85" s="122">
        <v>1</v>
      </c>
      <c r="T85" s="122">
        <v>10</v>
      </c>
      <c r="U85" s="122">
        <v>4</v>
      </c>
    </row>
    <row r="86" spans="1:21" ht="12.75" x14ac:dyDescent="0.2">
      <c r="A86" s="122" t="s">
        <v>437</v>
      </c>
      <c r="B86" s="122">
        <v>28</v>
      </c>
      <c r="C86" s="122">
        <v>5</v>
      </c>
      <c r="D86" s="122">
        <v>18</v>
      </c>
      <c r="E86" s="122">
        <v>13</v>
      </c>
      <c r="F86" s="122">
        <v>21</v>
      </c>
      <c r="G86" s="122">
        <v>16</v>
      </c>
      <c r="H86" s="122">
        <v>9</v>
      </c>
      <c r="I86" s="122">
        <v>6</v>
      </c>
      <c r="J86" s="122">
        <v>5</v>
      </c>
      <c r="K86" s="122">
        <v>9</v>
      </c>
      <c r="L86" s="122">
        <v>38</v>
      </c>
      <c r="M86" s="122">
        <v>9</v>
      </c>
      <c r="N86" s="122">
        <v>28</v>
      </c>
      <c r="O86" s="122">
        <v>13</v>
      </c>
      <c r="P86" s="122">
        <v>19</v>
      </c>
      <c r="Q86" s="122">
        <v>41</v>
      </c>
      <c r="R86" s="122">
        <v>12</v>
      </c>
      <c r="S86" s="122">
        <v>3</v>
      </c>
      <c r="T86" s="122">
        <v>31</v>
      </c>
      <c r="U86" s="122">
        <v>2</v>
      </c>
    </row>
    <row r="87" spans="1:21" ht="12.75" x14ac:dyDescent="0.2">
      <c r="A87" s="122" t="s">
        <v>438</v>
      </c>
      <c r="B87" s="122">
        <v>137</v>
      </c>
      <c r="C87" s="122">
        <v>48</v>
      </c>
      <c r="D87" s="122">
        <v>131</v>
      </c>
      <c r="E87" s="122">
        <v>334</v>
      </c>
      <c r="F87" s="122">
        <v>166</v>
      </c>
      <c r="G87" s="122">
        <v>46</v>
      </c>
      <c r="H87" s="122">
        <v>108</v>
      </c>
      <c r="I87" s="122">
        <v>23</v>
      </c>
      <c r="J87" s="122">
        <v>55</v>
      </c>
      <c r="K87" s="122">
        <v>55</v>
      </c>
      <c r="L87" s="122">
        <v>379</v>
      </c>
      <c r="M87" s="122">
        <v>22</v>
      </c>
      <c r="N87" s="122">
        <v>368</v>
      </c>
      <c r="O87" s="122">
        <v>60</v>
      </c>
      <c r="P87" s="122">
        <v>71</v>
      </c>
      <c r="Q87" s="122">
        <v>579</v>
      </c>
      <c r="R87" s="122">
        <v>160</v>
      </c>
      <c r="S87" s="122">
        <v>25</v>
      </c>
      <c r="T87" s="122">
        <v>81</v>
      </c>
      <c r="U87" s="122">
        <v>46</v>
      </c>
    </row>
    <row r="88" spans="1:21" ht="12.75" x14ac:dyDescent="0.2">
      <c r="A88" s="122" t="s">
        <v>439</v>
      </c>
      <c r="B88" s="122">
        <v>42</v>
      </c>
      <c r="C88" s="122">
        <v>27</v>
      </c>
      <c r="D88" s="122">
        <v>33</v>
      </c>
      <c r="E88" s="122">
        <v>56</v>
      </c>
      <c r="F88" s="122">
        <v>34</v>
      </c>
      <c r="G88" s="122">
        <v>15</v>
      </c>
      <c r="H88" s="122">
        <v>37</v>
      </c>
      <c r="I88" s="122">
        <v>6</v>
      </c>
      <c r="J88" s="122">
        <v>3</v>
      </c>
      <c r="K88" s="122">
        <v>5</v>
      </c>
      <c r="L88" s="122">
        <v>59</v>
      </c>
      <c r="M88" s="122">
        <v>4</v>
      </c>
      <c r="N88" s="122">
        <v>46</v>
      </c>
      <c r="O88" s="122">
        <v>10</v>
      </c>
      <c r="P88" s="122">
        <v>7</v>
      </c>
      <c r="Q88" s="122">
        <v>89</v>
      </c>
      <c r="R88" s="122">
        <v>30</v>
      </c>
      <c r="S88" s="122">
        <v>4</v>
      </c>
      <c r="T88" s="122">
        <v>11</v>
      </c>
      <c r="U88" s="122">
        <v>22</v>
      </c>
    </row>
    <row r="89" spans="1:21" ht="14.25" customHeight="1" x14ac:dyDescent="0.2">
      <c r="A89" s="19" t="s">
        <v>440</v>
      </c>
      <c r="B89" s="19"/>
      <c r="C89" s="19"/>
      <c r="D89" s="122"/>
      <c r="E89" s="122"/>
      <c r="F89" s="19"/>
      <c r="G89" s="122"/>
      <c r="H89" s="122"/>
      <c r="I89" s="19"/>
      <c r="J89" s="122"/>
      <c r="K89" s="122"/>
      <c r="L89" s="122"/>
      <c r="M89" s="122"/>
      <c r="N89" s="122"/>
      <c r="O89" s="19"/>
      <c r="P89" s="122"/>
      <c r="Q89" s="122"/>
      <c r="R89" s="122"/>
      <c r="S89" s="19"/>
      <c r="T89" s="122"/>
      <c r="U89" s="122"/>
    </row>
    <row r="90" spans="1:21" ht="12.75" x14ac:dyDescent="0.2">
      <c r="A90" s="122" t="s">
        <v>441</v>
      </c>
      <c r="B90" s="122">
        <v>13</v>
      </c>
      <c r="C90" s="122">
        <v>18</v>
      </c>
      <c r="D90" s="122">
        <v>25</v>
      </c>
      <c r="E90" s="122">
        <v>26</v>
      </c>
      <c r="F90" s="122">
        <v>31</v>
      </c>
      <c r="G90" s="122">
        <v>16</v>
      </c>
      <c r="H90" s="122">
        <v>4</v>
      </c>
      <c r="I90" s="122">
        <v>7</v>
      </c>
      <c r="J90" s="122">
        <v>1</v>
      </c>
      <c r="K90" s="122">
        <v>12</v>
      </c>
      <c r="L90" s="122">
        <v>30</v>
      </c>
      <c r="M90" s="122">
        <v>0</v>
      </c>
      <c r="N90" s="122">
        <v>25</v>
      </c>
      <c r="O90" s="122">
        <v>15</v>
      </c>
      <c r="P90" s="122">
        <v>12</v>
      </c>
      <c r="Q90" s="122">
        <v>47</v>
      </c>
      <c r="R90" s="122">
        <v>19</v>
      </c>
      <c r="S90" s="122">
        <v>0</v>
      </c>
      <c r="T90" s="122">
        <v>2</v>
      </c>
      <c r="U90" s="122">
        <v>3</v>
      </c>
    </row>
    <row r="91" spans="1:21" ht="12.75" x14ac:dyDescent="0.2">
      <c r="A91" s="122" t="s">
        <v>442</v>
      </c>
      <c r="B91" s="122">
        <v>7</v>
      </c>
      <c r="C91" s="122">
        <v>5</v>
      </c>
      <c r="D91" s="122">
        <v>15</v>
      </c>
      <c r="E91" s="122">
        <v>23</v>
      </c>
      <c r="F91" s="122">
        <v>19</v>
      </c>
      <c r="G91" s="122">
        <v>14</v>
      </c>
      <c r="H91" s="122">
        <v>8</v>
      </c>
      <c r="I91" s="122">
        <v>7</v>
      </c>
      <c r="J91" s="122">
        <v>3</v>
      </c>
      <c r="K91" s="122">
        <v>4</v>
      </c>
      <c r="L91" s="122">
        <v>37</v>
      </c>
      <c r="M91" s="122">
        <v>12</v>
      </c>
      <c r="N91" s="122">
        <v>28</v>
      </c>
      <c r="O91" s="122">
        <v>11</v>
      </c>
      <c r="P91" s="122">
        <v>12</v>
      </c>
      <c r="Q91" s="122">
        <v>55</v>
      </c>
      <c r="R91" s="122">
        <v>34</v>
      </c>
      <c r="S91" s="122">
        <v>3</v>
      </c>
      <c r="T91" s="122">
        <v>17</v>
      </c>
      <c r="U91" s="122">
        <v>1</v>
      </c>
    </row>
    <row r="92" spans="1:21" ht="12.75" x14ac:dyDescent="0.2">
      <c r="A92" s="122" t="s">
        <v>443</v>
      </c>
      <c r="B92" s="122">
        <v>7</v>
      </c>
      <c r="C92" s="122">
        <v>11</v>
      </c>
      <c r="D92" s="122">
        <v>24</v>
      </c>
      <c r="E92" s="122">
        <v>37</v>
      </c>
      <c r="F92" s="122">
        <v>14</v>
      </c>
      <c r="G92" s="122">
        <v>40</v>
      </c>
      <c r="H92" s="122">
        <v>5</v>
      </c>
      <c r="I92" s="122">
        <v>2</v>
      </c>
      <c r="J92" s="122">
        <v>1</v>
      </c>
      <c r="K92" s="122">
        <v>2</v>
      </c>
      <c r="L92" s="122">
        <v>88</v>
      </c>
      <c r="M92" s="122">
        <v>2</v>
      </c>
      <c r="N92" s="122">
        <v>34</v>
      </c>
      <c r="O92" s="122">
        <v>16</v>
      </c>
      <c r="P92" s="122">
        <v>2</v>
      </c>
      <c r="Q92" s="122">
        <v>75</v>
      </c>
      <c r="R92" s="122">
        <v>19</v>
      </c>
      <c r="S92" s="122">
        <v>4</v>
      </c>
      <c r="T92" s="122">
        <v>35</v>
      </c>
      <c r="U92" s="122">
        <v>0</v>
      </c>
    </row>
    <row r="93" spans="1:21" ht="12.75" x14ac:dyDescent="0.2">
      <c r="A93" s="122" t="s">
        <v>444</v>
      </c>
      <c r="B93" s="122">
        <v>9</v>
      </c>
      <c r="C93" s="122">
        <v>8</v>
      </c>
      <c r="D93" s="122">
        <v>13</v>
      </c>
      <c r="E93" s="122">
        <v>14</v>
      </c>
      <c r="F93" s="122">
        <v>11</v>
      </c>
      <c r="G93" s="122">
        <v>15</v>
      </c>
      <c r="H93" s="122">
        <v>1</v>
      </c>
      <c r="I93" s="122">
        <v>2</v>
      </c>
      <c r="J93" s="122">
        <v>0</v>
      </c>
      <c r="K93" s="122">
        <v>3</v>
      </c>
      <c r="L93" s="122">
        <v>36</v>
      </c>
      <c r="M93" s="122">
        <v>2</v>
      </c>
      <c r="N93" s="122">
        <v>25</v>
      </c>
      <c r="O93" s="122">
        <v>13</v>
      </c>
      <c r="P93" s="122">
        <v>10</v>
      </c>
      <c r="Q93" s="122">
        <v>45</v>
      </c>
      <c r="R93" s="122">
        <v>14</v>
      </c>
      <c r="S93" s="122">
        <v>1</v>
      </c>
      <c r="T93" s="122">
        <v>8</v>
      </c>
      <c r="U93" s="122">
        <v>2</v>
      </c>
    </row>
    <row r="94" spans="1:21" ht="12.75" x14ac:dyDescent="0.2">
      <c r="A94" s="122" t="s">
        <v>440</v>
      </c>
      <c r="B94" s="122">
        <v>63</v>
      </c>
      <c r="C94" s="122">
        <v>59</v>
      </c>
      <c r="D94" s="122">
        <v>107</v>
      </c>
      <c r="E94" s="122">
        <v>209</v>
      </c>
      <c r="F94" s="122">
        <v>143</v>
      </c>
      <c r="G94" s="122">
        <v>55</v>
      </c>
      <c r="H94" s="122">
        <v>34</v>
      </c>
      <c r="I94" s="122">
        <v>20</v>
      </c>
      <c r="J94" s="122">
        <v>0</v>
      </c>
      <c r="K94" s="122">
        <v>41</v>
      </c>
      <c r="L94" s="122">
        <v>204</v>
      </c>
      <c r="M94" s="122">
        <v>4</v>
      </c>
      <c r="N94" s="122">
        <v>291</v>
      </c>
      <c r="O94" s="122">
        <v>28</v>
      </c>
      <c r="P94" s="122">
        <v>29</v>
      </c>
      <c r="Q94" s="122">
        <v>453</v>
      </c>
      <c r="R94" s="122">
        <v>205</v>
      </c>
      <c r="S94" s="122">
        <v>10</v>
      </c>
      <c r="T94" s="122">
        <v>45</v>
      </c>
      <c r="U94" s="122">
        <v>6</v>
      </c>
    </row>
    <row r="95" spans="1:21" ht="12.75" x14ac:dyDescent="0.2">
      <c r="A95" s="122" t="s">
        <v>445</v>
      </c>
      <c r="B95" s="122">
        <v>24</v>
      </c>
      <c r="C95" s="122">
        <v>20</v>
      </c>
      <c r="D95" s="122">
        <v>42</v>
      </c>
      <c r="E95" s="122">
        <v>13</v>
      </c>
      <c r="F95" s="122">
        <v>30</v>
      </c>
      <c r="G95" s="122">
        <v>22</v>
      </c>
      <c r="H95" s="122">
        <v>13</v>
      </c>
      <c r="I95" s="122">
        <v>4</v>
      </c>
      <c r="J95" s="122">
        <v>0</v>
      </c>
      <c r="K95" s="122">
        <v>12</v>
      </c>
      <c r="L95" s="122">
        <v>76</v>
      </c>
      <c r="M95" s="122">
        <v>3</v>
      </c>
      <c r="N95" s="122">
        <v>27</v>
      </c>
      <c r="O95" s="122">
        <v>26</v>
      </c>
      <c r="P95" s="122">
        <v>9</v>
      </c>
      <c r="Q95" s="122">
        <v>69</v>
      </c>
      <c r="R95" s="122">
        <v>52</v>
      </c>
      <c r="S95" s="122">
        <v>2</v>
      </c>
      <c r="T95" s="122">
        <v>22</v>
      </c>
      <c r="U95" s="122">
        <v>0</v>
      </c>
    </row>
    <row r="96" spans="1:21" ht="12.75" x14ac:dyDescent="0.2">
      <c r="A96" s="122" t="s">
        <v>446</v>
      </c>
      <c r="B96" s="122">
        <v>13</v>
      </c>
      <c r="C96" s="122">
        <v>29</v>
      </c>
      <c r="D96" s="122">
        <v>21</v>
      </c>
      <c r="E96" s="122">
        <v>32</v>
      </c>
      <c r="F96" s="122">
        <v>38</v>
      </c>
      <c r="G96" s="122">
        <v>18</v>
      </c>
      <c r="H96" s="122">
        <v>9</v>
      </c>
      <c r="I96" s="122">
        <v>5</v>
      </c>
      <c r="J96" s="122">
        <v>0</v>
      </c>
      <c r="K96" s="122">
        <v>11</v>
      </c>
      <c r="L96" s="122">
        <v>32</v>
      </c>
      <c r="M96" s="122">
        <v>0</v>
      </c>
      <c r="N96" s="122">
        <v>39</v>
      </c>
      <c r="O96" s="122">
        <v>13</v>
      </c>
      <c r="P96" s="122">
        <v>14</v>
      </c>
      <c r="Q96" s="122">
        <v>125</v>
      </c>
      <c r="R96" s="122">
        <v>32</v>
      </c>
      <c r="S96" s="122">
        <v>4</v>
      </c>
      <c r="T96" s="122">
        <v>18</v>
      </c>
      <c r="U96" s="122">
        <v>2</v>
      </c>
    </row>
    <row r="97" spans="1:21" ht="12.75" x14ac:dyDescent="0.2">
      <c r="A97" s="122" t="s">
        <v>447</v>
      </c>
      <c r="B97" s="122">
        <v>13</v>
      </c>
      <c r="C97" s="122">
        <v>8</v>
      </c>
      <c r="D97" s="122">
        <v>49</v>
      </c>
      <c r="E97" s="122">
        <v>34</v>
      </c>
      <c r="F97" s="122">
        <v>37</v>
      </c>
      <c r="G97" s="122">
        <v>29</v>
      </c>
      <c r="H97" s="122">
        <v>16</v>
      </c>
      <c r="I97" s="122">
        <v>7</v>
      </c>
      <c r="J97" s="122">
        <v>7</v>
      </c>
      <c r="K97" s="122">
        <v>29</v>
      </c>
      <c r="L97" s="122">
        <v>76</v>
      </c>
      <c r="M97" s="122">
        <v>8</v>
      </c>
      <c r="N97" s="122">
        <v>42</v>
      </c>
      <c r="O97" s="122">
        <v>18</v>
      </c>
      <c r="P97" s="122">
        <v>16</v>
      </c>
      <c r="Q97" s="122">
        <v>91</v>
      </c>
      <c r="R97" s="122">
        <v>55</v>
      </c>
      <c r="S97" s="122">
        <v>3</v>
      </c>
      <c r="T97" s="122">
        <v>31</v>
      </c>
      <c r="U97" s="122">
        <v>1</v>
      </c>
    </row>
    <row r="98" spans="1:21" ht="12.75" x14ac:dyDescent="0.2">
      <c r="A98" s="122" t="s">
        <v>448</v>
      </c>
      <c r="B98" s="122">
        <v>10</v>
      </c>
      <c r="C98" s="122">
        <v>7</v>
      </c>
      <c r="D98" s="122">
        <v>79</v>
      </c>
      <c r="E98" s="122">
        <v>54</v>
      </c>
      <c r="F98" s="122">
        <v>83</v>
      </c>
      <c r="G98" s="122">
        <v>42</v>
      </c>
      <c r="H98" s="122">
        <v>13</v>
      </c>
      <c r="I98" s="122">
        <v>6</v>
      </c>
      <c r="J98" s="122">
        <v>0</v>
      </c>
      <c r="K98" s="122">
        <v>15</v>
      </c>
      <c r="L98" s="122">
        <v>101</v>
      </c>
      <c r="M98" s="122">
        <v>15</v>
      </c>
      <c r="N98" s="122">
        <v>86</v>
      </c>
      <c r="O98" s="122">
        <v>22</v>
      </c>
      <c r="P98" s="122">
        <v>27</v>
      </c>
      <c r="Q98" s="122">
        <v>143</v>
      </c>
      <c r="R98" s="122">
        <v>93</v>
      </c>
      <c r="S98" s="122">
        <v>14</v>
      </c>
      <c r="T98" s="122">
        <v>29</v>
      </c>
      <c r="U98" s="122">
        <v>5</v>
      </c>
    </row>
    <row r="99" spans="1:21" ht="12.75" x14ac:dyDescent="0.2">
      <c r="A99" s="122" t="s">
        <v>449</v>
      </c>
      <c r="B99" s="122">
        <v>6</v>
      </c>
      <c r="C99" s="122">
        <v>6</v>
      </c>
      <c r="D99" s="122">
        <v>19</v>
      </c>
      <c r="E99" s="122">
        <v>13</v>
      </c>
      <c r="F99" s="122">
        <v>20</v>
      </c>
      <c r="G99" s="122">
        <v>13</v>
      </c>
      <c r="H99" s="122">
        <v>5</v>
      </c>
      <c r="I99" s="122">
        <v>4</v>
      </c>
      <c r="J99" s="122">
        <v>1</v>
      </c>
      <c r="K99" s="122">
        <v>11</v>
      </c>
      <c r="L99" s="122">
        <v>29</v>
      </c>
      <c r="M99" s="122">
        <v>0</v>
      </c>
      <c r="N99" s="122">
        <v>16</v>
      </c>
      <c r="O99" s="122">
        <v>7</v>
      </c>
      <c r="P99" s="122">
        <v>6</v>
      </c>
      <c r="Q99" s="122">
        <v>28</v>
      </c>
      <c r="R99" s="122">
        <v>21</v>
      </c>
      <c r="S99" s="122">
        <v>10</v>
      </c>
      <c r="T99" s="122">
        <v>7</v>
      </c>
      <c r="U99" s="122">
        <v>3</v>
      </c>
    </row>
    <row r="100" spans="1:21" ht="12.75" x14ac:dyDescent="0.2">
      <c r="A100" s="122" t="s">
        <v>450</v>
      </c>
      <c r="B100" s="122">
        <v>13</v>
      </c>
      <c r="C100" s="122">
        <v>12</v>
      </c>
      <c r="D100" s="122">
        <v>32</v>
      </c>
      <c r="E100" s="122">
        <v>19</v>
      </c>
      <c r="F100" s="122">
        <v>21</v>
      </c>
      <c r="G100" s="122">
        <v>39</v>
      </c>
      <c r="H100" s="122">
        <v>18</v>
      </c>
      <c r="I100" s="122">
        <v>5</v>
      </c>
      <c r="J100" s="122">
        <v>0</v>
      </c>
      <c r="K100" s="122">
        <v>12</v>
      </c>
      <c r="L100" s="122">
        <v>53</v>
      </c>
      <c r="M100" s="122">
        <v>18</v>
      </c>
      <c r="N100" s="122">
        <v>63</v>
      </c>
      <c r="O100" s="122">
        <v>26</v>
      </c>
      <c r="P100" s="122">
        <v>23</v>
      </c>
      <c r="Q100" s="122">
        <v>107</v>
      </c>
      <c r="R100" s="122">
        <v>45</v>
      </c>
      <c r="S100" s="122">
        <v>4</v>
      </c>
      <c r="T100" s="122">
        <v>6</v>
      </c>
      <c r="U100" s="122">
        <v>7</v>
      </c>
    </row>
    <row r="101" spans="1:21" ht="12.75" x14ac:dyDescent="0.2">
      <c r="A101" s="122" t="s">
        <v>451</v>
      </c>
      <c r="B101" s="122">
        <v>39</v>
      </c>
      <c r="C101" s="122">
        <v>17</v>
      </c>
      <c r="D101" s="122">
        <v>48</v>
      </c>
      <c r="E101" s="122">
        <v>137</v>
      </c>
      <c r="F101" s="122">
        <v>42</v>
      </c>
      <c r="G101" s="122">
        <v>37</v>
      </c>
      <c r="H101" s="122">
        <v>48</v>
      </c>
      <c r="I101" s="122">
        <v>5</v>
      </c>
      <c r="J101" s="122">
        <v>4</v>
      </c>
      <c r="K101" s="122">
        <v>28</v>
      </c>
      <c r="L101" s="122">
        <v>129</v>
      </c>
      <c r="M101" s="122">
        <v>39</v>
      </c>
      <c r="N101" s="122">
        <v>165</v>
      </c>
      <c r="O101" s="122">
        <v>59</v>
      </c>
      <c r="P101" s="122">
        <v>48</v>
      </c>
      <c r="Q101" s="122">
        <v>191</v>
      </c>
      <c r="R101" s="122">
        <v>9</v>
      </c>
      <c r="S101" s="122">
        <v>9</v>
      </c>
      <c r="T101" s="122">
        <v>49</v>
      </c>
      <c r="U101" s="122">
        <v>5</v>
      </c>
    </row>
    <row r="102" spans="1:21" ht="14.25" customHeight="1" x14ac:dyDescent="0.2">
      <c r="A102" s="19" t="s">
        <v>452</v>
      </c>
      <c r="B102" s="19"/>
      <c r="C102" s="19"/>
      <c r="D102" s="122"/>
      <c r="E102" s="122"/>
      <c r="F102" s="19"/>
      <c r="G102" s="122"/>
      <c r="H102" s="122"/>
      <c r="I102" s="19"/>
      <c r="J102" s="122"/>
      <c r="K102" s="122"/>
      <c r="L102" s="122"/>
      <c r="M102" s="122"/>
      <c r="N102" s="122"/>
      <c r="O102" s="19"/>
      <c r="P102" s="122"/>
      <c r="Q102" s="122"/>
      <c r="R102" s="122"/>
      <c r="S102" s="19"/>
      <c r="T102" s="122"/>
      <c r="U102" s="122"/>
    </row>
    <row r="103" spans="1:21" ht="12.75" x14ac:dyDescent="0.2">
      <c r="A103" s="122" t="s">
        <v>453</v>
      </c>
      <c r="B103" s="122">
        <v>70</v>
      </c>
      <c r="C103" s="122">
        <v>81</v>
      </c>
      <c r="D103" s="122">
        <v>87</v>
      </c>
      <c r="E103" s="122">
        <v>166</v>
      </c>
      <c r="F103" s="122">
        <v>129</v>
      </c>
      <c r="G103" s="122">
        <v>63</v>
      </c>
      <c r="H103" s="122">
        <v>66</v>
      </c>
      <c r="I103" s="122">
        <v>41</v>
      </c>
      <c r="J103" s="122">
        <v>32</v>
      </c>
      <c r="K103" s="122">
        <v>26</v>
      </c>
      <c r="L103" s="122">
        <v>148</v>
      </c>
      <c r="M103" s="122">
        <v>1</v>
      </c>
      <c r="N103" s="122">
        <v>150</v>
      </c>
      <c r="O103" s="122">
        <v>62</v>
      </c>
      <c r="P103" s="122">
        <v>80</v>
      </c>
      <c r="Q103" s="122">
        <v>296</v>
      </c>
      <c r="R103" s="122">
        <v>101</v>
      </c>
      <c r="S103" s="122">
        <v>28</v>
      </c>
      <c r="T103" s="122">
        <v>40</v>
      </c>
      <c r="U103" s="122">
        <v>22</v>
      </c>
    </row>
    <row r="104" spans="1:21" ht="14.25" customHeight="1" x14ac:dyDescent="0.2">
      <c r="A104" s="19" t="s">
        <v>454</v>
      </c>
      <c r="B104" s="19"/>
      <c r="C104" s="19"/>
      <c r="D104" s="122"/>
      <c r="E104" s="122"/>
      <c r="F104" s="19"/>
      <c r="G104" s="122"/>
      <c r="H104" s="122"/>
      <c r="I104" s="19"/>
      <c r="J104" s="122"/>
      <c r="K104" s="122"/>
      <c r="L104" s="122"/>
      <c r="M104" s="122"/>
      <c r="N104" s="122"/>
      <c r="O104" s="19"/>
      <c r="P104" s="122"/>
      <c r="Q104" s="122"/>
      <c r="R104" s="122"/>
      <c r="S104" s="19"/>
      <c r="T104" s="122"/>
      <c r="U104" s="122"/>
    </row>
    <row r="105" spans="1:21" ht="12.75" x14ac:dyDescent="0.2">
      <c r="A105" s="122" t="s">
        <v>455</v>
      </c>
      <c r="B105" s="122">
        <v>33</v>
      </c>
      <c r="C105" s="122">
        <v>35</v>
      </c>
      <c r="D105" s="122">
        <v>73</v>
      </c>
      <c r="E105" s="122">
        <v>150</v>
      </c>
      <c r="F105" s="122">
        <v>85</v>
      </c>
      <c r="G105" s="122">
        <v>31</v>
      </c>
      <c r="H105" s="122">
        <v>17</v>
      </c>
      <c r="I105" s="122">
        <v>25</v>
      </c>
      <c r="J105" s="122">
        <v>2</v>
      </c>
      <c r="K105" s="122">
        <v>17</v>
      </c>
      <c r="L105" s="122">
        <v>112</v>
      </c>
      <c r="M105" s="122">
        <v>3</v>
      </c>
      <c r="N105" s="122">
        <v>89</v>
      </c>
      <c r="O105" s="122">
        <v>31</v>
      </c>
      <c r="P105" s="122">
        <v>22</v>
      </c>
      <c r="Q105" s="122">
        <v>119</v>
      </c>
      <c r="R105" s="122">
        <v>90</v>
      </c>
      <c r="S105" s="122">
        <v>17</v>
      </c>
      <c r="T105" s="122">
        <v>31</v>
      </c>
      <c r="U105" s="122">
        <v>6</v>
      </c>
    </row>
    <row r="106" spans="1:21" ht="12.75" x14ac:dyDescent="0.2">
      <c r="A106" s="122" t="s">
        <v>456</v>
      </c>
      <c r="B106" s="122">
        <v>117</v>
      </c>
      <c r="C106" s="122">
        <v>109</v>
      </c>
      <c r="D106" s="122">
        <v>51</v>
      </c>
      <c r="E106" s="122">
        <v>252</v>
      </c>
      <c r="F106" s="122">
        <v>172</v>
      </c>
      <c r="G106" s="122">
        <v>62</v>
      </c>
      <c r="H106" s="122">
        <v>24</v>
      </c>
      <c r="I106" s="122">
        <v>13</v>
      </c>
      <c r="J106" s="122">
        <v>1</v>
      </c>
      <c r="K106" s="122">
        <v>41</v>
      </c>
      <c r="L106" s="122">
        <v>193</v>
      </c>
      <c r="M106" s="122">
        <v>21</v>
      </c>
      <c r="N106" s="122">
        <v>241</v>
      </c>
      <c r="O106" s="122">
        <v>48</v>
      </c>
      <c r="P106" s="122">
        <v>55</v>
      </c>
      <c r="Q106" s="122">
        <v>429</v>
      </c>
      <c r="R106" s="122">
        <v>116</v>
      </c>
      <c r="S106" s="122">
        <v>19</v>
      </c>
      <c r="T106" s="122">
        <v>47</v>
      </c>
      <c r="U106" s="122">
        <v>33</v>
      </c>
    </row>
    <row r="107" spans="1:21" ht="12.75" x14ac:dyDescent="0.2">
      <c r="A107" s="122" t="s">
        <v>457</v>
      </c>
      <c r="B107" s="122">
        <v>4</v>
      </c>
      <c r="C107" s="122">
        <v>45</v>
      </c>
      <c r="D107" s="122">
        <v>32</v>
      </c>
      <c r="E107" s="122">
        <v>31</v>
      </c>
      <c r="F107" s="122">
        <v>15</v>
      </c>
      <c r="G107" s="122">
        <v>22</v>
      </c>
      <c r="H107" s="122">
        <v>9</v>
      </c>
      <c r="I107" s="122">
        <v>3</v>
      </c>
      <c r="J107" s="122">
        <v>0</v>
      </c>
      <c r="K107" s="122">
        <v>18</v>
      </c>
      <c r="L107" s="122">
        <v>65</v>
      </c>
      <c r="M107" s="122">
        <v>19</v>
      </c>
      <c r="N107" s="122">
        <v>27</v>
      </c>
      <c r="O107" s="122">
        <v>13</v>
      </c>
      <c r="P107" s="122">
        <v>5</v>
      </c>
      <c r="Q107" s="122">
        <v>46</v>
      </c>
      <c r="R107" s="122">
        <v>49</v>
      </c>
      <c r="S107" s="122">
        <v>3</v>
      </c>
      <c r="T107" s="122">
        <v>7</v>
      </c>
      <c r="U107" s="122">
        <v>5</v>
      </c>
    </row>
    <row r="108" spans="1:21" ht="12.75" x14ac:dyDescent="0.2">
      <c r="A108" s="122" t="s">
        <v>458</v>
      </c>
      <c r="B108" s="122">
        <v>34</v>
      </c>
      <c r="C108" s="122">
        <v>58</v>
      </c>
      <c r="D108" s="122">
        <v>42</v>
      </c>
      <c r="E108" s="122">
        <v>70</v>
      </c>
      <c r="F108" s="122">
        <v>55</v>
      </c>
      <c r="G108" s="122">
        <v>27</v>
      </c>
      <c r="H108" s="122">
        <v>16</v>
      </c>
      <c r="I108" s="122">
        <v>10</v>
      </c>
      <c r="J108" s="122">
        <v>1</v>
      </c>
      <c r="K108" s="122">
        <v>17</v>
      </c>
      <c r="L108" s="122">
        <v>152</v>
      </c>
      <c r="M108" s="122">
        <v>25</v>
      </c>
      <c r="N108" s="122">
        <v>105</v>
      </c>
      <c r="O108" s="122">
        <v>47</v>
      </c>
      <c r="P108" s="122">
        <v>12</v>
      </c>
      <c r="Q108" s="122">
        <v>134</v>
      </c>
      <c r="R108" s="122">
        <v>73</v>
      </c>
      <c r="S108" s="122">
        <v>8</v>
      </c>
      <c r="T108" s="122">
        <v>14</v>
      </c>
      <c r="U108" s="122">
        <v>18</v>
      </c>
    </row>
    <row r="109" spans="1:21" ht="12.75" x14ac:dyDescent="0.2">
      <c r="A109" s="122" t="s">
        <v>459</v>
      </c>
      <c r="B109" s="122">
        <v>23</v>
      </c>
      <c r="C109" s="122">
        <v>30</v>
      </c>
      <c r="D109" s="122">
        <v>19</v>
      </c>
      <c r="E109" s="122">
        <v>58</v>
      </c>
      <c r="F109" s="122">
        <v>60</v>
      </c>
      <c r="G109" s="122">
        <v>13</v>
      </c>
      <c r="H109" s="122">
        <v>17</v>
      </c>
      <c r="I109" s="122">
        <v>21</v>
      </c>
      <c r="J109" s="122">
        <v>0</v>
      </c>
      <c r="K109" s="122">
        <v>12</v>
      </c>
      <c r="L109" s="122">
        <v>69</v>
      </c>
      <c r="M109" s="122">
        <v>11</v>
      </c>
      <c r="N109" s="122">
        <v>57</v>
      </c>
      <c r="O109" s="122">
        <v>18</v>
      </c>
      <c r="P109" s="122">
        <v>7</v>
      </c>
      <c r="Q109" s="122">
        <v>91</v>
      </c>
      <c r="R109" s="122">
        <v>25</v>
      </c>
      <c r="S109" s="122">
        <v>4</v>
      </c>
      <c r="T109" s="122">
        <v>13</v>
      </c>
      <c r="U109" s="122">
        <v>8</v>
      </c>
    </row>
    <row r="110" spans="1:21" ht="14.25" customHeight="1" x14ac:dyDescent="0.2">
      <c r="A110" s="19" t="s">
        <v>460</v>
      </c>
      <c r="B110" s="19"/>
      <c r="C110" s="19"/>
      <c r="D110" s="122"/>
      <c r="E110" s="122"/>
      <c r="F110" s="19"/>
      <c r="G110" s="122"/>
      <c r="H110" s="122"/>
      <c r="I110" s="19"/>
      <c r="J110" s="122"/>
      <c r="K110" s="122"/>
      <c r="L110" s="122"/>
      <c r="M110" s="122"/>
      <c r="N110" s="122"/>
      <c r="O110" s="19"/>
      <c r="P110" s="122"/>
      <c r="Q110" s="122"/>
      <c r="R110" s="122"/>
      <c r="S110" s="19"/>
      <c r="T110" s="122"/>
      <c r="U110" s="122"/>
    </row>
    <row r="111" spans="1:21" ht="12.75" x14ac:dyDescent="0.2">
      <c r="A111" s="122" t="s">
        <v>461</v>
      </c>
      <c r="B111" s="122">
        <v>24</v>
      </c>
      <c r="C111" s="122">
        <v>18</v>
      </c>
      <c r="D111" s="122">
        <v>40</v>
      </c>
      <c r="E111" s="122">
        <v>30</v>
      </c>
      <c r="F111" s="122">
        <v>34</v>
      </c>
      <c r="G111" s="122">
        <v>47</v>
      </c>
      <c r="H111" s="122">
        <v>19</v>
      </c>
      <c r="I111" s="122">
        <v>16</v>
      </c>
      <c r="J111" s="122">
        <v>4</v>
      </c>
      <c r="K111" s="122">
        <v>18</v>
      </c>
      <c r="L111" s="122">
        <v>36</v>
      </c>
      <c r="M111" s="122">
        <v>7</v>
      </c>
      <c r="N111" s="122">
        <v>41</v>
      </c>
      <c r="O111" s="122">
        <v>19</v>
      </c>
      <c r="P111" s="122">
        <v>20</v>
      </c>
      <c r="Q111" s="122">
        <v>80</v>
      </c>
      <c r="R111" s="122">
        <v>28</v>
      </c>
      <c r="S111" s="122">
        <v>14</v>
      </c>
      <c r="T111" s="122">
        <v>28</v>
      </c>
      <c r="U111" s="122">
        <v>7</v>
      </c>
    </row>
    <row r="112" spans="1:21" ht="12.75" x14ac:dyDescent="0.2">
      <c r="A112" s="122" t="s">
        <v>462</v>
      </c>
      <c r="B112" s="122">
        <v>32</v>
      </c>
      <c r="C112" s="122">
        <v>34</v>
      </c>
      <c r="D112" s="122">
        <v>34</v>
      </c>
      <c r="E112" s="122">
        <v>22</v>
      </c>
      <c r="F112" s="122">
        <v>29</v>
      </c>
      <c r="G112" s="122">
        <v>16</v>
      </c>
      <c r="H112" s="122">
        <v>10</v>
      </c>
      <c r="I112" s="122">
        <v>12</v>
      </c>
      <c r="J112" s="122">
        <v>3</v>
      </c>
      <c r="K112" s="122">
        <v>18</v>
      </c>
      <c r="L112" s="122">
        <v>52</v>
      </c>
      <c r="M112" s="122">
        <v>4</v>
      </c>
      <c r="N112" s="122">
        <v>46</v>
      </c>
      <c r="O112" s="122">
        <v>11</v>
      </c>
      <c r="P112" s="122">
        <v>8</v>
      </c>
      <c r="Q112" s="122">
        <v>52</v>
      </c>
      <c r="R112" s="122">
        <v>26</v>
      </c>
      <c r="S112" s="122">
        <v>6</v>
      </c>
      <c r="T112" s="122">
        <v>13</v>
      </c>
      <c r="U112" s="122">
        <v>6</v>
      </c>
    </row>
    <row r="113" spans="1:21" ht="12.75" x14ac:dyDescent="0.2">
      <c r="A113" s="122" t="s">
        <v>463</v>
      </c>
      <c r="B113" s="122">
        <v>15</v>
      </c>
      <c r="C113" s="122">
        <v>21</v>
      </c>
      <c r="D113" s="122">
        <v>22</v>
      </c>
      <c r="E113" s="122">
        <v>70</v>
      </c>
      <c r="F113" s="122">
        <v>36</v>
      </c>
      <c r="G113" s="122">
        <v>18</v>
      </c>
      <c r="H113" s="122">
        <v>18</v>
      </c>
      <c r="I113" s="122">
        <v>9</v>
      </c>
      <c r="J113" s="122">
        <v>3</v>
      </c>
      <c r="K113" s="122">
        <v>21</v>
      </c>
      <c r="L113" s="122">
        <v>72</v>
      </c>
      <c r="M113" s="122">
        <v>1</v>
      </c>
      <c r="N113" s="122">
        <v>85</v>
      </c>
      <c r="O113" s="122">
        <v>13</v>
      </c>
      <c r="P113" s="122">
        <v>11</v>
      </c>
      <c r="Q113" s="122">
        <v>128</v>
      </c>
      <c r="R113" s="122">
        <v>46</v>
      </c>
      <c r="S113" s="122">
        <v>10</v>
      </c>
      <c r="T113" s="122">
        <v>25</v>
      </c>
      <c r="U113" s="122">
        <v>12</v>
      </c>
    </row>
    <row r="114" spans="1:21" ht="12.75" x14ac:dyDescent="0.2">
      <c r="A114" s="122" t="s">
        <v>464</v>
      </c>
      <c r="B114" s="122">
        <v>20</v>
      </c>
      <c r="C114" s="122">
        <v>18</v>
      </c>
      <c r="D114" s="122">
        <v>10</v>
      </c>
      <c r="E114" s="122">
        <v>41</v>
      </c>
      <c r="F114" s="122">
        <v>30</v>
      </c>
      <c r="G114" s="122">
        <v>10</v>
      </c>
      <c r="H114" s="122">
        <v>11</v>
      </c>
      <c r="I114" s="122">
        <v>5</v>
      </c>
      <c r="J114" s="122">
        <v>3</v>
      </c>
      <c r="K114" s="122">
        <v>7</v>
      </c>
      <c r="L114" s="122">
        <v>37</v>
      </c>
      <c r="M114" s="122">
        <v>6</v>
      </c>
      <c r="N114" s="122">
        <v>56</v>
      </c>
      <c r="O114" s="122">
        <v>19</v>
      </c>
      <c r="P114" s="122">
        <v>4</v>
      </c>
      <c r="Q114" s="122">
        <v>89</v>
      </c>
      <c r="R114" s="122">
        <v>23</v>
      </c>
      <c r="S114" s="122">
        <v>5</v>
      </c>
      <c r="T114" s="122">
        <v>13</v>
      </c>
      <c r="U114" s="122">
        <v>2</v>
      </c>
    </row>
    <row r="115" spans="1:21" ht="12.75" x14ac:dyDescent="0.2">
      <c r="A115" s="122" t="s">
        <v>465</v>
      </c>
      <c r="B115" s="122">
        <v>52</v>
      </c>
      <c r="C115" s="122">
        <v>65</v>
      </c>
      <c r="D115" s="122">
        <v>50</v>
      </c>
      <c r="E115" s="122">
        <v>134</v>
      </c>
      <c r="F115" s="122">
        <v>57</v>
      </c>
      <c r="G115" s="122">
        <v>58</v>
      </c>
      <c r="H115" s="122">
        <v>34</v>
      </c>
      <c r="I115" s="122">
        <v>7</v>
      </c>
      <c r="J115" s="122">
        <v>7</v>
      </c>
      <c r="K115" s="122">
        <v>32</v>
      </c>
      <c r="L115" s="122">
        <v>127</v>
      </c>
      <c r="M115" s="122">
        <v>2</v>
      </c>
      <c r="N115" s="122">
        <v>95</v>
      </c>
      <c r="O115" s="122">
        <v>35</v>
      </c>
      <c r="P115" s="122">
        <v>36</v>
      </c>
      <c r="Q115" s="122">
        <v>189</v>
      </c>
      <c r="R115" s="122">
        <v>94</v>
      </c>
      <c r="S115" s="122">
        <v>8</v>
      </c>
      <c r="T115" s="122">
        <v>42</v>
      </c>
      <c r="U115" s="122">
        <v>11</v>
      </c>
    </row>
    <row r="116" spans="1:21" ht="12.75" x14ac:dyDescent="0.2">
      <c r="A116" s="122" t="s">
        <v>466</v>
      </c>
      <c r="B116" s="122">
        <v>96</v>
      </c>
      <c r="C116" s="122">
        <v>107</v>
      </c>
      <c r="D116" s="122">
        <v>164</v>
      </c>
      <c r="E116" s="122">
        <v>474</v>
      </c>
      <c r="F116" s="122">
        <v>268</v>
      </c>
      <c r="G116" s="122">
        <v>122</v>
      </c>
      <c r="H116" s="122">
        <v>132</v>
      </c>
      <c r="I116" s="122">
        <v>76</v>
      </c>
      <c r="J116" s="122">
        <v>19</v>
      </c>
      <c r="K116" s="122">
        <v>82</v>
      </c>
      <c r="L116" s="122">
        <v>467</v>
      </c>
      <c r="M116" s="122">
        <v>30</v>
      </c>
      <c r="N116" s="122">
        <v>705</v>
      </c>
      <c r="O116" s="122">
        <v>98</v>
      </c>
      <c r="P116" s="122">
        <v>82</v>
      </c>
      <c r="Q116" s="122">
        <v>1010</v>
      </c>
      <c r="R116" s="122">
        <v>290</v>
      </c>
      <c r="S116" s="122">
        <v>42</v>
      </c>
      <c r="T116" s="122">
        <v>110</v>
      </c>
      <c r="U116" s="122">
        <v>108</v>
      </c>
    </row>
    <row r="117" spans="1:21" ht="12.75" x14ac:dyDescent="0.2">
      <c r="A117" s="122" t="s">
        <v>467</v>
      </c>
      <c r="B117" s="122">
        <v>57</v>
      </c>
      <c r="C117" s="122">
        <v>82</v>
      </c>
      <c r="D117" s="122">
        <v>81</v>
      </c>
      <c r="E117" s="122">
        <v>147</v>
      </c>
      <c r="F117" s="122">
        <v>148</v>
      </c>
      <c r="G117" s="122">
        <v>61</v>
      </c>
      <c r="H117" s="122">
        <v>85</v>
      </c>
      <c r="I117" s="122">
        <v>16</v>
      </c>
      <c r="J117" s="122">
        <v>7</v>
      </c>
      <c r="K117" s="122">
        <v>52</v>
      </c>
      <c r="L117" s="122">
        <v>232</v>
      </c>
      <c r="M117" s="122">
        <v>32</v>
      </c>
      <c r="N117" s="122">
        <v>121</v>
      </c>
      <c r="O117" s="122">
        <v>65</v>
      </c>
      <c r="P117" s="122">
        <v>44</v>
      </c>
      <c r="Q117" s="122">
        <v>257</v>
      </c>
      <c r="R117" s="122">
        <v>165</v>
      </c>
      <c r="S117" s="122">
        <v>17</v>
      </c>
      <c r="T117" s="122">
        <v>78</v>
      </c>
      <c r="U117" s="122">
        <v>12</v>
      </c>
    </row>
    <row r="118" spans="1:21" ht="12.75" x14ac:dyDescent="0.2">
      <c r="A118" s="122" t="s">
        <v>468</v>
      </c>
      <c r="B118" s="122">
        <v>13</v>
      </c>
      <c r="C118" s="122">
        <v>11</v>
      </c>
      <c r="D118" s="122">
        <v>46</v>
      </c>
      <c r="E118" s="122">
        <v>87</v>
      </c>
      <c r="F118" s="122">
        <v>66</v>
      </c>
      <c r="G118" s="122">
        <v>17</v>
      </c>
      <c r="H118" s="122">
        <v>29</v>
      </c>
      <c r="I118" s="122">
        <v>8</v>
      </c>
      <c r="J118" s="122">
        <v>7</v>
      </c>
      <c r="K118" s="122">
        <v>15</v>
      </c>
      <c r="L118" s="122">
        <v>57</v>
      </c>
      <c r="M118" s="122">
        <v>3</v>
      </c>
      <c r="N118" s="122">
        <v>153</v>
      </c>
      <c r="O118" s="122">
        <v>12</v>
      </c>
      <c r="P118" s="122">
        <v>17</v>
      </c>
      <c r="Q118" s="122">
        <v>227</v>
      </c>
      <c r="R118" s="122">
        <v>104</v>
      </c>
      <c r="S118" s="122">
        <v>7</v>
      </c>
      <c r="T118" s="122">
        <v>20</v>
      </c>
      <c r="U118" s="122">
        <v>11</v>
      </c>
    </row>
    <row r="119" spans="1:21" ht="12.75" x14ac:dyDescent="0.2">
      <c r="A119" s="122" t="s">
        <v>469</v>
      </c>
      <c r="B119" s="122">
        <v>22</v>
      </c>
      <c r="C119" s="122">
        <v>25</v>
      </c>
      <c r="D119" s="122">
        <v>10</v>
      </c>
      <c r="E119" s="122">
        <v>21</v>
      </c>
      <c r="F119" s="122">
        <v>47</v>
      </c>
      <c r="G119" s="122">
        <v>42</v>
      </c>
      <c r="H119" s="122">
        <v>18</v>
      </c>
      <c r="I119" s="122">
        <v>10</v>
      </c>
      <c r="J119" s="122">
        <v>6</v>
      </c>
      <c r="K119" s="122">
        <v>6</v>
      </c>
      <c r="L119" s="122">
        <v>64</v>
      </c>
      <c r="M119" s="122">
        <v>3</v>
      </c>
      <c r="N119" s="122">
        <v>43</v>
      </c>
      <c r="O119" s="122">
        <v>42</v>
      </c>
      <c r="P119" s="122">
        <v>17</v>
      </c>
      <c r="Q119" s="122">
        <v>61</v>
      </c>
      <c r="R119" s="122">
        <v>23</v>
      </c>
      <c r="S119" s="122">
        <v>3</v>
      </c>
      <c r="T119" s="122">
        <v>21</v>
      </c>
      <c r="U119" s="122">
        <v>3</v>
      </c>
    </row>
    <row r="120" spans="1:21" ht="12.75" x14ac:dyDescent="0.2">
      <c r="A120" s="122" t="s">
        <v>470</v>
      </c>
      <c r="B120" s="122">
        <v>21</v>
      </c>
      <c r="C120" s="122">
        <v>19</v>
      </c>
      <c r="D120" s="122">
        <v>21</v>
      </c>
      <c r="E120" s="122">
        <v>47</v>
      </c>
      <c r="F120" s="122">
        <v>52</v>
      </c>
      <c r="G120" s="122">
        <v>16</v>
      </c>
      <c r="H120" s="122">
        <v>14</v>
      </c>
      <c r="I120" s="122">
        <v>7</v>
      </c>
      <c r="J120" s="122">
        <v>7</v>
      </c>
      <c r="K120" s="122">
        <v>14</v>
      </c>
      <c r="L120" s="122">
        <v>48</v>
      </c>
      <c r="M120" s="122">
        <v>3</v>
      </c>
      <c r="N120" s="122">
        <v>62</v>
      </c>
      <c r="O120" s="122">
        <v>33</v>
      </c>
      <c r="P120" s="122">
        <v>17</v>
      </c>
      <c r="Q120" s="122">
        <v>79</v>
      </c>
      <c r="R120" s="122">
        <v>42</v>
      </c>
      <c r="S120" s="122">
        <v>11</v>
      </c>
      <c r="T120" s="122">
        <v>32</v>
      </c>
      <c r="U120" s="122">
        <v>7</v>
      </c>
    </row>
    <row r="121" spans="1:21" ht="12.75" x14ac:dyDescent="0.2">
      <c r="A121" s="122" t="s">
        <v>471</v>
      </c>
      <c r="B121" s="122">
        <v>23</v>
      </c>
      <c r="C121" s="122">
        <v>27</v>
      </c>
      <c r="D121" s="122">
        <v>27</v>
      </c>
      <c r="E121" s="122">
        <v>55</v>
      </c>
      <c r="F121" s="122">
        <v>40</v>
      </c>
      <c r="G121" s="122">
        <v>65</v>
      </c>
      <c r="H121" s="122">
        <v>19</v>
      </c>
      <c r="I121" s="122">
        <v>4</v>
      </c>
      <c r="J121" s="122">
        <v>1</v>
      </c>
      <c r="K121" s="122">
        <v>16</v>
      </c>
      <c r="L121" s="122">
        <v>93</v>
      </c>
      <c r="M121" s="122">
        <v>13</v>
      </c>
      <c r="N121" s="122">
        <v>39</v>
      </c>
      <c r="O121" s="122">
        <v>26</v>
      </c>
      <c r="P121" s="122">
        <v>7</v>
      </c>
      <c r="Q121" s="122">
        <v>66</v>
      </c>
      <c r="R121" s="122">
        <v>31</v>
      </c>
      <c r="S121" s="122">
        <v>5</v>
      </c>
      <c r="T121" s="122">
        <v>32</v>
      </c>
      <c r="U121" s="122">
        <v>6</v>
      </c>
    </row>
    <row r="122" spans="1:21" ht="12.75" x14ac:dyDescent="0.2">
      <c r="A122" s="122" t="s">
        <v>472</v>
      </c>
      <c r="B122" s="122">
        <v>108</v>
      </c>
      <c r="C122" s="122">
        <v>108</v>
      </c>
      <c r="D122" s="122">
        <v>114</v>
      </c>
      <c r="E122" s="122">
        <v>179</v>
      </c>
      <c r="F122" s="122">
        <v>206</v>
      </c>
      <c r="G122" s="122">
        <v>79</v>
      </c>
      <c r="H122" s="122">
        <v>80</v>
      </c>
      <c r="I122" s="122">
        <v>36</v>
      </c>
      <c r="J122" s="122">
        <v>13</v>
      </c>
      <c r="K122" s="122">
        <v>61</v>
      </c>
      <c r="L122" s="122">
        <v>330</v>
      </c>
      <c r="M122" s="122">
        <v>29</v>
      </c>
      <c r="N122" s="122">
        <v>311</v>
      </c>
      <c r="O122" s="122">
        <v>91</v>
      </c>
      <c r="P122" s="122">
        <v>54</v>
      </c>
      <c r="Q122" s="122">
        <v>557</v>
      </c>
      <c r="R122" s="122">
        <v>181</v>
      </c>
      <c r="S122" s="122">
        <v>33</v>
      </c>
      <c r="T122" s="122">
        <v>124</v>
      </c>
      <c r="U122" s="122">
        <v>89</v>
      </c>
    </row>
    <row r="123" spans="1:21" ht="12.75" x14ac:dyDescent="0.2">
      <c r="A123" s="122" t="s">
        <v>473</v>
      </c>
      <c r="B123" s="122">
        <v>39</v>
      </c>
      <c r="C123" s="122">
        <v>21</v>
      </c>
      <c r="D123" s="122">
        <v>50</v>
      </c>
      <c r="E123" s="122">
        <v>138</v>
      </c>
      <c r="F123" s="122">
        <v>73</v>
      </c>
      <c r="G123" s="122">
        <v>38</v>
      </c>
      <c r="H123" s="122">
        <v>22</v>
      </c>
      <c r="I123" s="122">
        <v>19</v>
      </c>
      <c r="J123" s="122">
        <v>19</v>
      </c>
      <c r="K123" s="122">
        <v>21</v>
      </c>
      <c r="L123" s="122">
        <v>64</v>
      </c>
      <c r="M123" s="122">
        <v>3</v>
      </c>
      <c r="N123" s="122">
        <v>117</v>
      </c>
      <c r="O123" s="122">
        <v>33</v>
      </c>
      <c r="P123" s="122">
        <v>34</v>
      </c>
      <c r="Q123" s="122">
        <v>186</v>
      </c>
      <c r="R123" s="122">
        <v>87</v>
      </c>
      <c r="S123" s="122">
        <v>15</v>
      </c>
      <c r="T123" s="122">
        <v>25</v>
      </c>
      <c r="U123" s="122">
        <v>9</v>
      </c>
    </row>
    <row r="124" spans="1:21" ht="12.75" x14ac:dyDescent="0.2">
      <c r="A124" s="122" t="s">
        <v>474</v>
      </c>
      <c r="B124" s="122">
        <v>37</v>
      </c>
      <c r="C124" s="122">
        <v>44</v>
      </c>
      <c r="D124" s="122">
        <v>80</v>
      </c>
      <c r="E124" s="122">
        <v>130</v>
      </c>
      <c r="F124" s="122">
        <v>76</v>
      </c>
      <c r="G124" s="122">
        <v>46</v>
      </c>
      <c r="H124" s="122">
        <v>61</v>
      </c>
      <c r="I124" s="122">
        <v>15</v>
      </c>
      <c r="J124" s="122">
        <v>9</v>
      </c>
      <c r="K124" s="122">
        <v>35</v>
      </c>
      <c r="L124" s="122">
        <v>198</v>
      </c>
      <c r="M124" s="122">
        <v>13</v>
      </c>
      <c r="N124" s="122">
        <v>164</v>
      </c>
      <c r="O124" s="122">
        <v>22</v>
      </c>
      <c r="P124" s="122">
        <v>32</v>
      </c>
      <c r="Q124" s="122">
        <v>292</v>
      </c>
      <c r="R124" s="122">
        <v>94</v>
      </c>
      <c r="S124" s="122">
        <v>20</v>
      </c>
      <c r="T124" s="122">
        <v>64</v>
      </c>
      <c r="U124" s="122">
        <v>17</v>
      </c>
    </row>
    <row r="125" spans="1:21" ht="12.75" x14ac:dyDescent="0.2">
      <c r="A125" s="122" t="s">
        <v>475</v>
      </c>
      <c r="B125" s="122">
        <v>10</v>
      </c>
      <c r="C125" s="122">
        <v>7</v>
      </c>
      <c r="D125" s="122">
        <v>14</v>
      </c>
      <c r="E125" s="122">
        <v>149</v>
      </c>
      <c r="F125" s="122">
        <v>59</v>
      </c>
      <c r="G125" s="122">
        <v>6</v>
      </c>
      <c r="H125" s="122">
        <v>18</v>
      </c>
      <c r="I125" s="122">
        <v>9</v>
      </c>
      <c r="J125" s="122">
        <v>8</v>
      </c>
      <c r="K125" s="122">
        <v>11</v>
      </c>
      <c r="L125" s="122">
        <v>32</v>
      </c>
      <c r="M125" s="122">
        <v>0</v>
      </c>
      <c r="N125" s="122">
        <v>153</v>
      </c>
      <c r="O125" s="122">
        <v>9</v>
      </c>
      <c r="P125" s="122">
        <v>14</v>
      </c>
      <c r="Q125" s="122">
        <v>169</v>
      </c>
      <c r="R125" s="122">
        <v>76</v>
      </c>
      <c r="S125" s="122">
        <v>5</v>
      </c>
      <c r="T125" s="122">
        <v>15</v>
      </c>
      <c r="U125" s="122">
        <v>26</v>
      </c>
    </row>
    <row r="126" spans="1:21" ht="12.75" x14ac:dyDescent="0.2">
      <c r="A126" s="122" t="s">
        <v>476</v>
      </c>
      <c r="B126" s="122">
        <v>51</v>
      </c>
      <c r="C126" s="122">
        <v>50</v>
      </c>
      <c r="D126" s="122">
        <v>85</v>
      </c>
      <c r="E126" s="122">
        <v>273</v>
      </c>
      <c r="F126" s="122">
        <v>264</v>
      </c>
      <c r="G126" s="122">
        <v>49</v>
      </c>
      <c r="H126" s="122">
        <v>46</v>
      </c>
      <c r="I126" s="122">
        <v>22</v>
      </c>
      <c r="J126" s="122">
        <v>69</v>
      </c>
      <c r="K126" s="122">
        <v>53</v>
      </c>
      <c r="L126" s="122">
        <v>168</v>
      </c>
      <c r="M126" s="122">
        <v>5</v>
      </c>
      <c r="N126" s="122">
        <v>844</v>
      </c>
      <c r="O126" s="122">
        <v>45</v>
      </c>
      <c r="P126" s="122">
        <v>47</v>
      </c>
      <c r="Q126" s="122">
        <v>727</v>
      </c>
      <c r="R126" s="122">
        <v>235</v>
      </c>
      <c r="S126" s="122">
        <v>23</v>
      </c>
      <c r="T126" s="122">
        <v>86</v>
      </c>
      <c r="U126" s="122">
        <v>120</v>
      </c>
    </row>
    <row r="127" spans="1:21" ht="12.75" x14ac:dyDescent="0.2">
      <c r="A127" s="122" t="s">
        <v>477</v>
      </c>
      <c r="B127" s="122">
        <v>117</v>
      </c>
      <c r="C127" s="122">
        <v>181</v>
      </c>
      <c r="D127" s="122">
        <v>375</v>
      </c>
      <c r="E127" s="122">
        <v>932</v>
      </c>
      <c r="F127" s="122">
        <v>478</v>
      </c>
      <c r="G127" s="122">
        <v>162</v>
      </c>
      <c r="H127" s="122">
        <v>177</v>
      </c>
      <c r="I127" s="122">
        <v>105</v>
      </c>
      <c r="J127" s="122">
        <v>57</v>
      </c>
      <c r="K127" s="122">
        <v>173</v>
      </c>
      <c r="L127" s="122">
        <v>1387</v>
      </c>
      <c r="M127" s="122">
        <v>9</v>
      </c>
      <c r="N127" s="122">
        <v>1442</v>
      </c>
      <c r="O127" s="122">
        <v>110</v>
      </c>
      <c r="P127" s="122">
        <v>78</v>
      </c>
      <c r="Q127" s="122">
        <v>2121</v>
      </c>
      <c r="R127" s="122">
        <v>419</v>
      </c>
      <c r="S127" s="122">
        <v>127</v>
      </c>
      <c r="T127" s="122">
        <v>235</v>
      </c>
      <c r="U127" s="122">
        <v>273</v>
      </c>
    </row>
    <row r="128" spans="1:21" ht="12.75" x14ac:dyDescent="0.2">
      <c r="A128" s="122" t="s">
        <v>478</v>
      </c>
      <c r="B128" s="122">
        <v>16</v>
      </c>
      <c r="C128" s="122">
        <v>28</v>
      </c>
      <c r="D128" s="122">
        <v>17</v>
      </c>
      <c r="E128" s="122">
        <v>44</v>
      </c>
      <c r="F128" s="122">
        <v>28</v>
      </c>
      <c r="G128" s="122">
        <v>19</v>
      </c>
      <c r="H128" s="122">
        <v>31</v>
      </c>
      <c r="I128" s="122">
        <v>6</v>
      </c>
      <c r="J128" s="122">
        <v>0</v>
      </c>
      <c r="K128" s="122">
        <v>10</v>
      </c>
      <c r="L128" s="122">
        <v>74</v>
      </c>
      <c r="M128" s="122">
        <v>21</v>
      </c>
      <c r="N128" s="122">
        <v>41</v>
      </c>
      <c r="O128" s="122">
        <v>8</v>
      </c>
      <c r="P128" s="122">
        <v>10</v>
      </c>
      <c r="Q128" s="122">
        <v>46</v>
      </c>
      <c r="R128" s="122">
        <v>50</v>
      </c>
      <c r="S128" s="122">
        <v>5</v>
      </c>
      <c r="T128" s="122">
        <v>24</v>
      </c>
      <c r="U128" s="122">
        <v>8</v>
      </c>
    </row>
    <row r="129" spans="1:21" ht="12.75" x14ac:dyDescent="0.2">
      <c r="A129" s="122" t="s">
        <v>479</v>
      </c>
      <c r="B129" s="122">
        <v>4</v>
      </c>
      <c r="C129" s="122">
        <v>12</v>
      </c>
      <c r="D129" s="122">
        <v>13</v>
      </c>
      <c r="E129" s="122">
        <v>13</v>
      </c>
      <c r="F129" s="122">
        <v>16</v>
      </c>
      <c r="G129" s="122">
        <v>20</v>
      </c>
      <c r="H129" s="122">
        <v>8</v>
      </c>
      <c r="I129" s="122">
        <v>2</v>
      </c>
      <c r="J129" s="122">
        <v>1</v>
      </c>
      <c r="K129" s="122">
        <v>3</v>
      </c>
      <c r="L129" s="122">
        <v>27</v>
      </c>
      <c r="M129" s="122">
        <v>31</v>
      </c>
      <c r="N129" s="122">
        <v>19</v>
      </c>
      <c r="O129" s="122">
        <v>6</v>
      </c>
      <c r="P129" s="122">
        <v>3</v>
      </c>
      <c r="Q129" s="122">
        <v>18</v>
      </c>
      <c r="R129" s="122">
        <v>15</v>
      </c>
      <c r="S129" s="122">
        <v>0</v>
      </c>
      <c r="T129" s="122">
        <v>16</v>
      </c>
      <c r="U129" s="122">
        <v>0</v>
      </c>
    </row>
    <row r="130" spans="1:21" ht="12.75" x14ac:dyDescent="0.2">
      <c r="A130" s="122" t="s">
        <v>480</v>
      </c>
      <c r="B130" s="122">
        <v>14</v>
      </c>
      <c r="C130" s="122">
        <v>24</v>
      </c>
      <c r="D130" s="122">
        <v>28</v>
      </c>
      <c r="E130" s="122">
        <v>36</v>
      </c>
      <c r="F130" s="122">
        <v>63</v>
      </c>
      <c r="G130" s="122">
        <v>24</v>
      </c>
      <c r="H130" s="122">
        <v>14</v>
      </c>
      <c r="I130" s="122">
        <v>4</v>
      </c>
      <c r="J130" s="122">
        <v>5</v>
      </c>
      <c r="K130" s="122">
        <v>17</v>
      </c>
      <c r="L130" s="122">
        <v>70</v>
      </c>
      <c r="M130" s="122">
        <v>4</v>
      </c>
      <c r="N130" s="122">
        <v>55</v>
      </c>
      <c r="O130" s="122">
        <v>42</v>
      </c>
      <c r="P130" s="122">
        <v>14</v>
      </c>
      <c r="Q130" s="122">
        <v>113</v>
      </c>
      <c r="R130" s="122">
        <v>17</v>
      </c>
      <c r="S130" s="122">
        <v>6</v>
      </c>
      <c r="T130" s="122">
        <v>20</v>
      </c>
      <c r="U130" s="122">
        <v>7</v>
      </c>
    </row>
    <row r="131" spans="1:21" ht="12.75" x14ac:dyDescent="0.2">
      <c r="A131" s="122" t="s">
        <v>481</v>
      </c>
      <c r="B131" s="122">
        <v>30</v>
      </c>
      <c r="C131" s="122">
        <v>12</v>
      </c>
      <c r="D131" s="122">
        <v>17</v>
      </c>
      <c r="E131" s="122">
        <v>32</v>
      </c>
      <c r="F131" s="122">
        <v>55</v>
      </c>
      <c r="G131" s="122">
        <v>34</v>
      </c>
      <c r="H131" s="122">
        <v>17</v>
      </c>
      <c r="I131" s="122">
        <v>11</v>
      </c>
      <c r="J131" s="122">
        <v>7</v>
      </c>
      <c r="K131" s="122">
        <v>23</v>
      </c>
      <c r="L131" s="122">
        <v>76</v>
      </c>
      <c r="M131" s="122">
        <v>1</v>
      </c>
      <c r="N131" s="122">
        <v>43</v>
      </c>
      <c r="O131" s="122">
        <v>23</v>
      </c>
      <c r="P131" s="122">
        <v>11</v>
      </c>
      <c r="Q131" s="122">
        <v>83</v>
      </c>
      <c r="R131" s="122">
        <v>38</v>
      </c>
      <c r="S131" s="122">
        <v>6</v>
      </c>
      <c r="T131" s="122">
        <v>20</v>
      </c>
      <c r="U131" s="122">
        <v>6</v>
      </c>
    </row>
    <row r="132" spans="1:21" ht="12.75" x14ac:dyDescent="0.2">
      <c r="A132" s="122" t="s">
        <v>482</v>
      </c>
      <c r="B132" s="122">
        <v>31</v>
      </c>
      <c r="C132" s="122">
        <v>19</v>
      </c>
      <c r="D132" s="122">
        <v>35</v>
      </c>
      <c r="E132" s="122">
        <v>51</v>
      </c>
      <c r="F132" s="122">
        <v>34</v>
      </c>
      <c r="G132" s="122">
        <v>28</v>
      </c>
      <c r="H132" s="122">
        <v>22</v>
      </c>
      <c r="I132" s="122">
        <v>5</v>
      </c>
      <c r="J132" s="122">
        <v>1</v>
      </c>
      <c r="K132" s="122">
        <v>15</v>
      </c>
      <c r="L132" s="122">
        <v>46</v>
      </c>
      <c r="M132" s="122">
        <v>0</v>
      </c>
      <c r="N132" s="122">
        <v>40</v>
      </c>
      <c r="O132" s="122">
        <v>23</v>
      </c>
      <c r="P132" s="122">
        <v>9</v>
      </c>
      <c r="Q132" s="122">
        <v>106</v>
      </c>
      <c r="R132" s="122">
        <v>25</v>
      </c>
      <c r="S132" s="122">
        <v>17</v>
      </c>
      <c r="T132" s="122">
        <v>10</v>
      </c>
      <c r="U132" s="122">
        <v>3</v>
      </c>
    </row>
    <row r="133" spans="1:21" ht="12.75" x14ac:dyDescent="0.2">
      <c r="A133" s="122" t="s">
        <v>483</v>
      </c>
      <c r="B133" s="122">
        <v>24</v>
      </c>
      <c r="C133" s="122">
        <v>15</v>
      </c>
      <c r="D133" s="122">
        <v>35</v>
      </c>
      <c r="E133" s="122">
        <v>108</v>
      </c>
      <c r="F133" s="122">
        <v>74</v>
      </c>
      <c r="G133" s="122">
        <v>23</v>
      </c>
      <c r="H133" s="122">
        <v>37</v>
      </c>
      <c r="I133" s="122">
        <v>9</v>
      </c>
      <c r="J133" s="122">
        <v>12</v>
      </c>
      <c r="K133" s="122">
        <v>35</v>
      </c>
      <c r="L133" s="122">
        <v>51</v>
      </c>
      <c r="M133" s="122">
        <v>1</v>
      </c>
      <c r="N133" s="122">
        <v>95</v>
      </c>
      <c r="O133" s="122">
        <v>28</v>
      </c>
      <c r="P133" s="122">
        <v>16</v>
      </c>
      <c r="Q133" s="122">
        <v>193</v>
      </c>
      <c r="R133" s="122">
        <v>56</v>
      </c>
      <c r="S133" s="122">
        <v>11</v>
      </c>
      <c r="T133" s="122">
        <v>13</v>
      </c>
      <c r="U133" s="122">
        <v>14</v>
      </c>
    </row>
    <row r="134" spans="1:21" ht="12.75" x14ac:dyDescent="0.2">
      <c r="A134" s="122" t="s">
        <v>484</v>
      </c>
      <c r="B134" s="122">
        <v>33</v>
      </c>
      <c r="C134" s="122">
        <v>11</v>
      </c>
      <c r="D134" s="122">
        <v>13</v>
      </c>
      <c r="E134" s="122">
        <v>21</v>
      </c>
      <c r="F134" s="122">
        <v>26</v>
      </c>
      <c r="G134" s="122">
        <v>30</v>
      </c>
      <c r="H134" s="122">
        <v>13</v>
      </c>
      <c r="I134" s="122">
        <v>9</v>
      </c>
      <c r="J134" s="122">
        <v>5</v>
      </c>
      <c r="K134" s="122">
        <v>13</v>
      </c>
      <c r="L134" s="122">
        <v>68</v>
      </c>
      <c r="M134" s="122">
        <v>2</v>
      </c>
      <c r="N134" s="122">
        <v>50</v>
      </c>
      <c r="O134" s="122">
        <v>36</v>
      </c>
      <c r="P134" s="122">
        <v>12</v>
      </c>
      <c r="Q134" s="122">
        <v>87</v>
      </c>
      <c r="R134" s="122">
        <v>40</v>
      </c>
      <c r="S134" s="122">
        <v>8</v>
      </c>
      <c r="T134" s="122">
        <v>15</v>
      </c>
      <c r="U134" s="122">
        <v>7</v>
      </c>
    </row>
    <row r="135" spans="1:21" ht="12.75" x14ac:dyDescent="0.2">
      <c r="A135" s="122" t="s">
        <v>485</v>
      </c>
      <c r="B135" s="122">
        <v>37</v>
      </c>
      <c r="C135" s="122">
        <v>25</v>
      </c>
      <c r="D135" s="122">
        <v>50</v>
      </c>
      <c r="E135" s="122">
        <v>65</v>
      </c>
      <c r="F135" s="122">
        <v>57</v>
      </c>
      <c r="G135" s="122">
        <v>29</v>
      </c>
      <c r="H135" s="122">
        <v>28</v>
      </c>
      <c r="I135" s="122">
        <v>9</v>
      </c>
      <c r="J135" s="122">
        <v>6</v>
      </c>
      <c r="K135" s="122">
        <v>20</v>
      </c>
      <c r="L135" s="122">
        <v>53</v>
      </c>
      <c r="M135" s="122">
        <v>1</v>
      </c>
      <c r="N135" s="122">
        <v>71</v>
      </c>
      <c r="O135" s="122">
        <v>25</v>
      </c>
      <c r="P135" s="122">
        <v>16</v>
      </c>
      <c r="Q135" s="122">
        <v>189</v>
      </c>
      <c r="R135" s="122">
        <v>43</v>
      </c>
      <c r="S135" s="122">
        <v>9</v>
      </c>
      <c r="T135" s="122">
        <v>14</v>
      </c>
      <c r="U135" s="122">
        <v>5</v>
      </c>
    </row>
    <row r="136" spans="1:21" ht="12.75" x14ac:dyDescent="0.2">
      <c r="A136" s="122" t="s">
        <v>486</v>
      </c>
      <c r="B136" s="122">
        <v>25</v>
      </c>
      <c r="C136" s="122">
        <v>9</v>
      </c>
      <c r="D136" s="122">
        <v>23</v>
      </c>
      <c r="E136" s="122">
        <v>9</v>
      </c>
      <c r="F136" s="122">
        <v>31</v>
      </c>
      <c r="G136" s="122">
        <v>29</v>
      </c>
      <c r="H136" s="122">
        <v>20</v>
      </c>
      <c r="I136" s="122">
        <v>4</v>
      </c>
      <c r="J136" s="122">
        <v>3</v>
      </c>
      <c r="K136" s="122">
        <v>16</v>
      </c>
      <c r="L136" s="122">
        <v>54</v>
      </c>
      <c r="M136" s="122">
        <v>0</v>
      </c>
      <c r="N136" s="122">
        <v>26</v>
      </c>
      <c r="O136" s="122">
        <v>41</v>
      </c>
      <c r="P136" s="122">
        <v>10</v>
      </c>
      <c r="Q136" s="122">
        <v>59</v>
      </c>
      <c r="R136" s="122">
        <v>29</v>
      </c>
      <c r="S136" s="122">
        <v>5</v>
      </c>
      <c r="T136" s="122">
        <v>20</v>
      </c>
      <c r="U136" s="122">
        <v>4</v>
      </c>
    </row>
    <row r="137" spans="1:21" ht="12.75" x14ac:dyDescent="0.2">
      <c r="A137" s="122" t="s">
        <v>487</v>
      </c>
      <c r="B137" s="122">
        <v>72</v>
      </c>
      <c r="C137" s="122">
        <v>48</v>
      </c>
      <c r="D137" s="122">
        <v>63</v>
      </c>
      <c r="E137" s="122">
        <v>204</v>
      </c>
      <c r="F137" s="122">
        <v>98</v>
      </c>
      <c r="G137" s="122">
        <v>40</v>
      </c>
      <c r="H137" s="122">
        <v>37</v>
      </c>
      <c r="I137" s="122">
        <v>6</v>
      </c>
      <c r="J137" s="122">
        <v>11</v>
      </c>
      <c r="K137" s="122">
        <v>32</v>
      </c>
      <c r="L137" s="122">
        <v>141</v>
      </c>
      <c r="M137" s="122">
        <v>17</v>
      </c>
      <c r="N137" s="122">
        <v>104</v>
      </c>
      <c r="O137" s="122">
        <v>44</v>
      </c>
      <c r="P137" s="122">
        <v>27</v>
      </c>
      <c r="Q137" s="122">
        <v>274</v>
      </c>
      <c r="R137" s="122">
        <v>85</v>
      </c>
      <c r="S137" s="122">
        <v>22</v>
      </c>
      <c r="T137" s="122">
        <v>43</v>
      </c>
      <c r="U137" s="122">
        <v>5</v>
      </c>
    </row>
    <row r="138" spans="1:21" ht="12.75" x14ac:dyDescent="0.2">
      <c r="A138" s="122" t="s">
        <v>488</v>
      </c>
      <c r="B138" s="122">
        <v>32</v>
      </c>
      <c r="C138" s="122">
        <v>15</v>
      </c>
      <c r="D138" s="122">
        <v>34</v>
      </c>
      <c r="E138" s="122">
        <v>267</v>
      </c>
      <c r="F138" s="122">
        <v>99</v>
      </c>
      <c r="G138" s="122">
        <v>13</v>
      </c>
      <c r="H138" s="122">
        <v>25</v>
      </c>
      <c r="I138" s="122">
        <v>13</v>
      </c>
      <c r="J138" s="122">
        <v>12</v>
      </c>
      <c r="K138" s="122">
        <v>25</v>
      </c>
      <c r="L138" s="122">
        <v>30</v>
      </c>
      <c r="M138" s="122">
        <v>0</v>
      </c>
      <c r="N138" s="122">
        <v>212</v>
      </c>
      <c r="O138" s="122">
        <v>26</v>
      </c>
      <c r="P138" s="122">
        <v>16</v>
      </c>
      <c r="Q138" s="122">
        <v>337</v>
      </c>
      <c r="R138" s="122">
        <v>86</v>
      </c>
      <c r="S138" s="122">
        <v>3</v>
      </c>
      <c r="T138" s="122">
        <v>9</v>
      </c>
      <c r="U138" s="122">
        <v>38</v>
      </c>
    </row>
    <row r="139" spans="1:21" ht="12.75" x14ac:dyDescent="0.2">
      <c r="A139" s="122" t="s">
        <v>489</v>
      </c>
      <c r="B139" s="122">
        <v>37</v>
      </c>
      <c r="C139" s="122">
        <v>31</v>
      </c>
      <c r="D139" s="122">
        <v>44</v>
      </c>
      <c r="E139" s="122">
        <v>111</v>
      </c>
      <c r="F139" s="122">
        <v>58</v>
      </c>
      <c r="G139" s="122">
        <v>18</v>
      </c>
      <c r="H139" s="122">
        <v>21</v>
      </c>
      <c r="I139" s="122">
        <v>12</v>
      </c>
      <c r="J139" s="122">
        <v>6</v>
      </c>
      <c r="K139" s="122">
        <v>27</v>
      </c>
      <c r="L139" s="122">
        <v>68</v>
      </c>
      <c r="M139" s="122">
        <v>0</v>
      </c>
      <c r="N139" s="122">
        <v>83</v>
      </c>
      <c r="O139" s="122">
        <v>39</v>
      </c>
      <c r="P139" s="122">
        <v>13</v>
      </c>
      <c r="Q139" s="122">
        <v>178</v>
      </c>
      <c r="R139" s="122">
        <v>41</v>
      </c>
      <c r="S139" s="122">
        <v>17</v>
      </c>
      <c r="T139" s="122">
        <v>32</v>
      </c>
      <c r="U139" s="122">
        <v>8</v>
      </c>
    </row>
    <row r="140" spans="1:21" ht="12.75" x14ac:dyDescent="0.2">
      <c r="A140" s="122" t="s">
        <v>490</v>
      </c>
      <c r="B140" s="122">
        <v>23</v>
      </c>
      <c r="C140" s="122">
        <v>28</v>
      </c>
      <c r="D140" s="122">
        <v>34</v>
      </c>
      <c r="E140" s="122">
        <v>53</v>
      </c>
      <c r="F140" s="122">
        <v>38</v>
      </c>
      <c r="G140" s="122">
        <v>39</v>
      </c>
      <c r="H140" s="122">
        <v>23</v>
      </c>
      <c r="I140" s="122">
        <v>12</v>
      </c>
      <c r="J140" s="122">
        <v>2</v>
      </c>
      <c r="K140" s="122">
        <v>25</v>
      </c>
      <c r="L140" s="122">
        <v>69</v>
      </c>
      <c r="M140" s="122">
        <v>10</v>
      </c>
      <c r="N140" s="122">
        <v>61</v>
      </c>
      <c r="O140" s="122">
        <v>15</v>
      </c>
      <c r="P140" s="122">
        <v>10</v>
      </c>
      <c r="Q140" s="122">
        <v>52</v>
      </c>
      <c r="R140" s="122">
        <v>33</v>
      </c>
      <c r="S140" s="122">
        <v>8</v>
      </c>
      <c r="T140" s="122">
        <v>28</v>
      </c>
      <c r="U140" s="122">
        <v>7</v>
      </c>
    </row>
    <row r="141" spans="1:21" ht="12.75" x14ac:dyDescent="0.2">
      <c r="A141" s="122" t="s">
        <v>491</v>
      </c>
      <c r="B141" s="122">
        <v>49</v>
      </c>
      <c r="C141" s="122">
        <v>64</v>
      </c>
      <c r="D141" s="122">
        <v>52</v>
      </c>
      <c r="E141" s="122">
        <v>220</v>
      </c>
      <c r="F141" s="122">
        <v>83</v>
      </c>
      <c r="G141" s="122">
        <v>46</v>
      </c>
      <c r="H141" s="122">
        <v>44</v>
      </c>
      <c r="I141" s="122">
        <v>7</v>
      </c>
      <c r="J141" s="122">
        <v>19</v>
      </c>
      <c r="K141" s="122">
        <v>39</v>
      </c>
      <c r="L141" s="122">
        <v>99</v>
      </c>
      <c r="M141" s="122">
        <v>17</v>
      </c>
      <c r="N141" s="122">
        <v>124</v>
      </c>
      <c r="O141" s="122">
        <v>40</v>
      </c>
      <c r="P141" s="122">
        <v>36</v>
      </c>
      <c r="Q141" s="122">
        <v>189</v>
      </c>
      <c r="R141" s="122">
        <v>137</v>
      </c>
      <c r="S141" s="122">
        <v>12</v>
      </c>
      <c r="T141" s="122">
        <v>14</v>
      </c>
      <c r="U141" s="122">
        <v>13</v>
      </c>
    </row>
    <row r="142" spans="1:21" ht="12.75" x14ac:dyDescent="0.2">
      <c r="A142" s="122" t="s">
        <v>492</v>
      </c>
      <c r="B142" s="122">
        <v>11</v>
      </c>
      <c r="C142" s="122">
        <v>24</v>
      </c>
      <c r="D142" s="122">
        <v>16</v>
      </c>
      <c r="E142" s="122">
        <v>8</v>
      </c>
      <c r="F142" s="122">
        <v>14</v>
      </c>
      <c r="G142" s="122">
        <v>32</v>
      </c>
      <c r="H142" s="122">
        <v>12</v>
      </c>
      <c r="I142" s="122">
        <v>7</v>
      </c>
      <c r="J142" s="122">
        <v>1</v>
      </c>
      <c r="K142" s="122">
        <v>11</v>
      </c>
      <c r="L142" s="122">
        <v>40</v>
      </c>
      <c r="M142" s="122">
        <v>9</v>
      </c>
      <c r="N142" s="122">
        <v>34</v>
      </c>
      <c r="O142" s="122">
        <v>18</v>
      </c>
      <c r="P142" s="122">
        <v>9</v>
      </c>
      <c r="Q142" s="122">
        <v>31</v>
      </c>
      <c r="R142" s="122">
        <v>22</v>
      </c>
      <c r="S142" s="122">
        <v>5</v>
      </c>
      <c r="T142" s="122">
        <v>22</v>
      </c>
      <c r="U142" s="122">
        <v>5</v>
      </c>
    </row>
    <row r="143" spans="1:21" ht="12.75" x14ac:dyDescent="0.2">
      <c r="A143" s="122" t="s">
        <v>493</v>
      </c>
      <c r="B143" s="122">
        <v>32</v>
      </c>
      <c r="C143" s="122">
        <v>25</v>
      </c>
      <c r="D143" s="122">
        <v>27</v>
      </c>
      <c r="E143" s="122">
        <v>27</v>
      </c>
      <c r="F143" s="122">
        <v>36</v>
      </c>
      <c r="G143" s="122">
        <v>26</v>
      </c>
      <c r="H143" s="122">
        <v>23</v>
      </c>
      <c r="I143" s="122">
        <v>6</v>
      </c>
      <c r="J143" s="122">
        <v>1</v>
      </c>
      <c r="K143" s="122">
        <v>11</v>
      </c>
      <c r="L143" s="122">
        <v>78</v>
      </c>
      <c r="M143" s="122">
        <v>5</v>
      </c>
      <c r="N143" s="122">
        <v>26</v>
      </c>
      <c r="O143" s="122">
        <v>17</v>
      </c>
      <c r="P143" s="122">
        <v>10</v>
      </c>
      <c r="Q143" s="122">
        <v>80</v>
      </c>
      <c r="R143" s="122">
        <v>36</v>
      </c>
      <c r="S143" s="122">
        <v>3</v>
      </c>
      <c r="T143" s="122">
        <v>23</v>
      </c>
      <c r="U143" s="122">
        <v>2</v>
      </c>
    </row>
    <row r="144" spans="1:21" ht="14.25" customHeight="1" x14ac:dyDescent="0.2">
      <c r="A144" s="19" t="s">
        <v>494</v>
      </c>
      <c r="B144" s="19"/>
      <c r="C144" s="19"/>
      <c r="D144" s="122"/>
      <c r="E144" s="122"/>
      <c r="F144" s="19"/>
      <c r="G144" s="122"/>
      <c r="H144" s="122"/>
      <c r="I144" s="19"/>
      <c r="J144" s="122"/>
      <c r="K144" s="122"/>
      <c r="L144" s="122"/>
      <c r="M144" s="122"/>
      <c r="N144" s="122"/>
      <c r="O144" s="19"/>
      <c r="P144" s="122"/>
      <c r="Q144" s="122"/>
      <c r="R144" s="122"/>
      <c r="S144" s="19"/>
      <c r="T144" s="122"/>
      <c r="U144" s="122"/>
    </row>
    <row r="145" spans="1:21" ht="12.75" x14ac:dyDescent="0.2">
      <c r="A145" s="122" t="s">
        <v>495</v>
      </c>
      <c r="B145" s="122">
        <v>97</v>
      </c>
      <c r="C145" s="122">
        <v>63</v>
      </c>
      <c r="D145" s="122">
        <v>43</v>
      </c>
      <c r="E145" s="122">
        <v>198</v>
      </c>
      <c r="F145" s="122">
        <v>200</v>
      </c>
      <c r="G145" s="122">
        <v>51</v>
      </c>
      <c r="H145" s="122">
        <v>28</v>
      </c>
      <c r="I145" s="122">
        <v>33</v>
      </c>
      <c r="J145" s="122">
        <v>16</v>
      </c>
      <c r="K145" s="122">
        <v>36</v>
      </c>
      <c r="L145" s="122">
        <v>171</v>
      </c>
      <c r="M145" s="122">
        <v>23</v>
      </c>
      <c r="N145" s="122">
        <v>104</v>
      </c>
      <c r="O145" s="122">
        <v>48</v>
      </c>
      <c r="P145" s="122">
        <v>39</v>
      </c>
      <c r="Q145" s="122">
        <v>151</v>
      </c>
      <c r="R145" s="122">
        <v>141</v>
      </c>
      <c r="S145" s="122">
        <v>4</v>
      </c>
      <c r="T145" s="122">
        <v>24</v>
      </c>
      <c r="U145" s="122">
        <v>4</v>
      </c>
    </row>
    <row r="146" spans="1:21" ht="12.75" x14ac:dyDescent="0.2">
      <c r="A146" s="122" t="s">
        <v>496</v>
      </c>
      <c r="B146" s="122">
        <v>119</v>
      </c>
      <c r="C146" s="122">
        <v>53</v>
      </c>
      <c r="D146" s="122">
        <v>66</v>
      </c>
      <c r="E146" s="122">
        <v>277</v>
      </c>
      <c r="F146" s="122">
        <v>311</v>
      </c>
      <c r="G146" s="122">
        <v>64</v>
      </c>
      <c r="H146" s="122">
        <v>54</v>
      </c>
      <c r="I146" s="122">
        <v>58</v>
      </c>
      <c r="J146" s="122">
        <v>3</v>
      </c>
      <c r="K146" s="122">
        <v>57</v>
      </c>
      <c r="L146" s="122">
        <v>295</v>
      </c>
      <c r="M146" s="122">
        <v>22</v>
      </c>
      <c r="N146" s="122">
        <v>386</v>
      </c>
      <c r="O146" s="122">
        <v>93</v>
      </c>
      <c r="P146" s="122">
        <v>87</v>
      </c>
      <c r="Q146" s="122">
        <v>551</v>
      </c>
      <c r="R146" s="122">
        <v>223</v>
      </c>
      <c r="S146" s="122">
        <v>20</v>
      </c>
      <c r="T146" s="122">
        <v>156</v>
      </c>
      <c r="U146" s="122">
        <v>59</v>
      </c>
    </row>
    <row r="147" spans="1:21" ht="12.75" x14ac:dyDescent="0.2">
      <c r="A147" s="122" t="s">
        <v>497</v>
      </c>
      <c r="B147" s="122">
        <v>21</v>
      </c>
      <c r="C147" s="122">
        <v>13</v>
      </c>
      <c r="D147" s="122">
        <v>11</v>
      </c>
      <c r="E147" s="122">
        <v>18</v>
      </c>
      <c r="F147" s="122">
        <v>29</v>
      </c>
      <c r="G147" s="122">
        <v>29</v>
      </c>
      <c r="H147" s="122">
        <v>9</v>
      </c>
      <c r="I147" s="122">
        <v>12</v>
      </c>
      <c r="J147" s="122">
        <v>0</v>
      </c>
      <c r="K147" s="122">
        <v>12</v>
      </c>
      <c r="L147" s="122">
        <v>66</v>
      </c>
      <c r="M147" s="122">
        <v>5</v>
      </c>
      <c r="N147" s="122">
        <v>32</v>
      </c>
      <c r="O147" s="122">
        <v>13</v>
      </c>
      <c r="P147" s="122">
        <v>9</v>
      </c>
      <c r="Q147" s="122">
        <v>49</v>
      </c>
      <c r="R147" s="122">
        <v>15</v>
      </c>
      <c r="S147" s="122">
        <v>2</v>
      </c>
      <c r="T147" s="122">
        <v>10</v>
      </c>
      <c r="U147" s="122">
        <v>3</v>
      </c>
    </row>
    <row r="148" spans="1:21" ht="12.75" x14ac:dyDescent="0.2">
      <c r="A148" s="122" t="s">
        <v>498</v>
      </c>
      <c r="B148" s="122">
        <v>87</v>
      </c>
      <c r="C148" s="122">
        <v>42</v>
      </c>
      <c r="D148" s="122">
        <v>115</v>
      </c>
      <c r="E148" s="122">
        <v>517</v>
      </c>
      <c r="F148" s="122">
        <v>217</v>
      </c>
      <c r="G148" s="122">
        <v>59</v>
      </c>
      <c r="H148" s="122">
        <v>117</v>
      </c>
      <c r="I148" s="122">
        <v>62</v>
      </c>
      <c r="J148" s="122">
        <v>9</v>
      </c>
      <c r="K148" s="122">
        <v>53</v>
      </c>
      <c r="L148" s="122">
        <v>149</v>
      </c>
      <c r="M148" s="122">
        <v>34</v>
      </c>
      <c r="N148" s="122">
        <v>376</v>
      </c>
      <c r="O148" s="122">
        <v>51</v>
      </c>
      <c r="P148" s="122">
        <v>58</v>
      </c>
      <c r="Q148" s="122">
        <v>581</v>
      </c>
      <c r="R148" s="122">
        <v>341</v>
      </c>
      <c r="S148" s="122">
        <v>13</v>
      </c>
      <c r="T148" s="122">
        <v>52</v>
      </c>
      <c r="U148" s="122">
        <v>54</v>
      </c>
    </row>
    <row r="149" spans="1:21" ht="12.75" x14ac:dyDescent="0.2">
      <c r="A149" s="122" t="s">
        <v>499</v>
      </c>
      <c r="B149" s="122">
        <v>25</v>
      </c>
      <c r="C149" s="122">
        <v>21</v>
      </c>
      <c r="D149" s="122">
        <v>42</v>
      </c>
      <c r="E149" s="122">
        <v>65</v>
      </c>
      <c r="F149" s="122">
        <v>46</v>
      </c>
      <c r="G149" s="122">
        <v>30</v>
      </c>
      <c r="H149" s="122">
        <v>3</v>
      </c>
      <c r="I149" s="122">
        <v>36</v>
      </c>
      <c r="J149" s="122">
        <v>0</v>
      </c>
      <c r="K149" s="122">
        <v>18</v>
      </c>
      <c r="L149" s="122">
        <v>112</v>
      </c>
      <c r="M149" s="122">
        <v>7</v>
      </c>
      <c r="N149" s="122">
        <v>72</v>
      </c>
      <c r="O149" s="122">
        <v>44</v>
      </c>
      <c r="P149" s="122">
        <v>21</v>
      </c>
      <c r="Q149" s="122">
        <v>127</v>
      </c>
      <c r="R149" s="122">
        <v>72</v>
      </c>
      <c r="S149" s="122">
        <v>7</v>
      </c>
      <c r="T149" s="122">
        <v>24</v>
      </c>
      <c r="U149" s="122">
        <v>2</v>
      </c>
    </row>
    <row r="150" spans="1:21" ht="12.75" x14ac:dyDescent="0.2">
      <c r="A150" s="122" t="s">
        <v>500</v>
      </c>
      <c r="B150" s="122">
        <v>86</v>
      </c>
      <c r="C150" s="122">
        <v>6</v>
      </c>
      <c r="D150" s="122">
        <v>82</v>
      </c>
      <c r="E150" s="122">
        <v>185</v>
      </c>
      <c r="F150" s="122">
        <v>174</v>
      </c>
      <c r="G150" s="122">
        <v>63</v>
      </c>
      <c r="H150" s="122">
        <v>61</v>
      </c>
      <c r="I150" s="122">
        <v>32</v>
      </c>
      <c r="J150" s="122">
        <v>7</v>
      </c>
      <c r="K150" s="122">
        <v>37</v>
      </c>
      <c r="L150" s="122">
        <v>147</v>
      </c>
      <c r="M150" s="122">
        <v>34</v>
      </c>
      <c r="N150" s="122">
        <v>198</v>
      </c>
      <c r="O150" s="122">
        <v>67</v>
      </c>
      <c r="P150" s="122">
        <v>32</v>
      </c>
      <c r="Q150" s="122">
        <v>241</v>
      </c>
      <c r="R150" s="122">
        <v>244</v>
      </c>
      <c r="S150" s="122">
        <v>25</v>
      </c>
      <c r="T150" s="122">
        <v>125</v>
      </c>
      <c r="U150" s="122">
        <v>14</v>
      </c>
    </row>
    <row r="151" spans="1:21" ht="14.25" customHeight="1" x14ac:dyDescent="0.2">
      <c r="A151" s="19" t="s">
        <v>501</v>
      </c>
      <c r="B151" s="19"/>
      <c r="C151" s="19"/>
      <c r="D151" s="122"/>
      <c r="E151" s="122"/>
      <c r="F151" s="19"/>
      <c r="G151" s="122"/>
      <c r="H151" s="122"/>
      <c r="I151" s="19"/>
      <c r="J151" s="122"/>
      <c r="K151" s="122"/>
      <c r="L151" s="122"/>
      <c r="M151" s="122"/>
      <c r="N151" s="122"/>
      <c r="O151" s="19"/>
      <c r="P151" s="122"/>
      <c r="Q151" s="122"/>
      <c r="R151" s="122"/>
      <c r="S151" s="19"/>
      <c r="T151" s="122"/>
      <c r="U151" s="122"/>
    </row>
    <row r="152" spans="1:21" ht="12.75" x14ac:dyDescent="0.2">
      <c r="A152" s="122" t="s">
        <v>502</v>
      </c>
      <c r="B152" s="122">
        <v>69</v>
      </c>
      <c r="C152" s="122">
        <v>29</v>
      </c>
      <c r="D152" s="122">
        <v>64</v>
      </c>
      <c r="E152" s="122">
        <v>102</v>
      </c>
      <c r="F152" s="122">
        <v>66</v>
      </c>
      <c r="G152" s="122">
        <v>59</v>
      </c>
      <c r="H152" s="122">
        <v>51</v>
      </c>
      <c r="I152" s="122">
        <v>10</v>
      </c>
      <c r="J152" s="122">
        <v>6</v>
      </c>
      <c r="K152" s="122">
        <v>25</v>
      </c>
      <c r="L152" s="122">
        <v>139</v>
      </c>
      <c r="M152" s="122">
        <v>34</v>
      </c>
      <c r="N152" s="122">
        <v>79</v>
      </c>
      <c r="O152" s="122">
        <v>29</v>
      </c>
      <c r="P152" s="122">
        <v>37</v>
      </c>
      <c r="Q152" s="122">
        <v>156</v>
      </c>
      <c r="R152" s="122">
        <v>79</v>
      </c>
      <c r="S152" s="122">
        <v>15</v>
      </c>
      <c r="T152" s="122">
        <v>25</v>
      </c>
      <c r="U152" s="122">
        <v>8</v>
      </c>
    </row>
    <row r="153" spans="1:21" ht="12.75" x14ac:dyDescent="0.2">
      <c r="A153" s="122" t="s">
        <v>503</v>
      </c>
      <c r="B153" s="122">
        <v>49</v>
      </c>
      <c r="C153" s="122">
        <v>34</v>
      </c>
      <c r="D153" s="122">
        <v>86</v>
      </c>
      <c r="E153" s="122">
        <v>177</v>
      </c>
      <c r="F153" s="122">
        <v>135</v>
      </c>
      <c r="G153" s="122">
        <v>29</v>
      </c>
      <c r="H153" s="122">
        <v>49</v>
      </c>
      <c r="I153" s="122">
        <v>4</v>
      </c>
      <c r="J153" s="122">
        <v>13</v>
      </c>
      <c r="K153" s="122">
        <v>25</v>
      </c>
      <c r="L153" s="122">
        <v>68</v>
      </c>
      <c r="M153" s="122">
        <v>5</v>
      </c>
      <c r="N153" s="122">
        <v>109</v>
      </c>
      <c r="O153" s="122">
        <v>34</v>
      </c>
      <c r="P153" s="122">
        <v>34</v>
      </c>
      <c r="Q153" s="122">
        <v>196</v>
      </c>
      <c r="R153" s="122">
        <v>154</v>
      </c>
      <c r="S153" s="122">
        <v>5</v>
      </c>
      <c r="T153" s="122">
        <v>33</v>
      </c>
      <c r="U153" s="122">
        <v>16</v>
      </c>
    </row>
    <row r="154" spans="1:21" ht="12.75" x14ac:dyDescent="0.2">
      <c r="A154" s="122" t="s">
        <v>504</v>
      </c>
      <c r="B154" s="122">
        <v>10</v>
      </c>
      <c r="C154" s="122">
        <v>11</v>
      </c>
      <c r="D154" s="122">
        <v>10</v>
      </c>
      <c r="E154" s="122">
        <v>9</v>
      </c>
      <c r="F154" s="122">
        <v>24</v>
      </c>
      <c r="G154" s="122">
        <v>9</v>
      </c>
      <c r="H154" s="122">
        <v>3</v>
      </c>
      <c r="I154" s="122">
        <v>14</v>
      </c>
      <c r="J154" s="122">
        <v>0</v>
      </c>
      <c r="K154" s="122">
        <v>6</v>
      </c>
      <c r="L154" s="122">
        <v>54</v>
      </c>
      <c r="M154" s="122">
        <v>11</v>
      </c>
      <c r="N154" s="122">
        <v>33</v>
      </c>
      <c r="O154" s="122">
        <v>7</v>
      </c>
      <c r="P154" s="122">
        <v>8</v>
      </c>
      <c r="Q154" s="122">
        <v>64</v>
      </c>
      <c r="R154" s="122">
        <v>11</v>
      </c>
      <c r="S154" s="122">
        <v>1</v>
      </c>
      <c r="T154" s="122">
        <v>6</v>
      </c>
      <c r="U154" s="122">
        <v>0</v>
      </c>
    </row>
    <row r="155" spans="1:21" ht="12.75" x14ac:dyDescent="0.2">
      <c r="A155" s="122" t="s">
        <v>505</v>
      </c>
      <c r="B155" s="122">
        <v>20</v>
      </c>
      <c r="C155" s="122">
        <v>10</v>
      </c>
      <c r="D155" s="122">
        <v>19</v>
      </c>
      <c r="E155" s="122">
        <v>24</v>
      </c>
      <c r="F155" s="122">
        <v>25</v>
      </c>
      <c r="G155" s="122">
        <v>11</v>
      </c>
      <c r="H155" s="122">
        <v>10</v>
      </c>
      <c r="I155" s="122">
        <v>3</v>
      </c>
      <c r="J155" s="122">
        <v>4</v>
      </c>
      <c r="K155" s="122">
        <v>14</v>
      </c>
      <c r="L155" s="122">
        <v>11</v>
      </c>
      <c r="M155" s="122">
        <v>5</v>
      </c>
      <c r="N155" s="122">
        <v>28</v>
      </c>
      <c r="O155" s="122">
        <v>16</v>
      </c>
      <c r="P155" s="122">
        <v>4</v>
      </c>
      <c r="Q155" s="122">
        <v>36</v>
      </c>
      <c r="R155" s="122">
        <v>29</v>
      </c>
      <c r="S155" s="122">
        <v>6</v>
      </c>
      <c r="T155" s="122">
        <v>10</v>
      </c>
      <c r="U155" s="122">
        <v>9</v>
      </c>
    </row>
    <row r="156" spans="1:21" ht="12.75" x14ac:dyDescent="0.2">
      <c r="A156" s="122" t="s">
        <v>506</v>
      </c>
      <c r="B156" s="122">
        <v>169</v>
      </c>
      <c r="C156" s="122">
        <v>115</v>
      </c>
      <c r="D156" s="122">
        <v>136</v>
      </c>
      <c r="E156" s="122">
        <v>469</v>
      </c>
      <c r="F156" s="122">
        <v>295</v>
      </c>
      <c r="G156" s="122">
        <v>95</v>
      </c>
      <c r="H156" s="122">
        <v>100</v>
      </c>
      <c r="I156" s="122">
        <v>41</v>
      </c>
      <c r="J156" s="122">
        <v>53</v>
      </c>
      <c r="K156" s="122">
        <v>129</v>
      </c>
      <c r="L156" s="122">
        <v>338</v>
      </c>
      <c r="M156" s="122">
        <v>34</v>
      </c>
      <c r="N156" s="122">
        <v>386</v>
      </c>
      <c r="O156" s="122">
        <v>63</v>
      </c>
      <c r="P156" s="122">
        <v>59</v>
      </c>
      <c r="Q156" s="122">
        <v>454</v>
      </c>
      <c r="R156" s="122">
        <v>355</v>
      </c>
      <c r="S156" s="122">
        <v>46</v>
      </c>
      <c r="T156" s="122">
        <v>123</v>
      </c>
      <c r="U156" s="122">
        <v>71</v>
      </c>
    </row>
    <row r="157" spans="1:21" ht="12.75" x14ac:dyDescent="0.2">
      <c r="A157" s="122" t="s">
        <v>507</v>
      </c>
      <c r="B157" s="122">
        <v>5</v>
      </c>
      <c r="C157" s="122">
        <v>8</v>
      </c>
      <c r="D157" s="122">
        <v>12</v>
      </c>
      <c r="E157" s="122">
        <v>14</v>
      </c>
      <c r="F157" s="122">
        <v>8</v>
      </c>
      <c r="G157" s="122">
        <v>8</v>
      </c>
      <c r="H157" s="122">
        <v>3</v>
      </c>
      <c r="I157" s="122">
        <v>4</v>
      </c>
      <c r="J157" s="122">
        <v>0</v>
      </c>
      <c r="K157" s="122">
        <v>0</v>
      </c>
      <c r="L157" s="122">
        <v>26</v>
      </c>
      <c r="M157" s="122">
        <v>0</v>
      </c>
      <c r="N157" s="122">
        <v>18</v>
      </c>
      <c r="O157" s="122">
        <v>4</v>
      </c>
      <c r="P157" s="122">
        <v>1</v>
      </c>
      <c r="Q157" s="122">
        <v>28</v>
      </c>
      <c r="R157" s="122">
        <v>5</v>
      </c>
      <c r="S157" s="122">
        <v>1</v>
      </c>
      <c r="T157" s="122">
        <v>10</v>
      </c>
      <c r="U157" s="122">
        <v>0</v>
      </c>
    </row>
    <row r="158" spans="1:21" ht="12.75" x14ac:dyDescent="0.2">
      <c r="A158" s="122" t="s">
        <v>508</v>
      </c>
      <c r="B158" s="122">
        <v>10</v>
      </c>
      <c r="C158" s="122">
        <v>5</v>
      </c>
      <c r="D158" s="122">
        <v>10</v>
      </c>
      <c r="E158" s="122">
        <v>19</v>
      </c>
      <c r="F158" s="122">
        <v>15</v>
      </c>
      <c r="G158" s="122">
        <v>10</v>
      </c>
      <c r="H158" s="122">
        <v>10</v>
      </c>
      <c r="I158" s="122">
        <v>4</v>
      </c>
      <c r="J158" s="122">
        <v>0</v>
      </c>
      <c r="K158" s="122">
        <v>12</v>
      </c>
      <c r="L158" s="122">
        <v>18</v>
      </c>
      <c r="M158" s="122">
        <v>10</v>
      </c>
      <c r="N158" s="122">
        <v>7</v>
      </c>
      <c r="O158" s="122">
        <v>8</v>
      </c>
      <c r="P158" s="122">
        <v>5</v>
      </c>
      <c r="Q158" s="122">
        <v>20</v>
      </c>
      <c r="R158" s="122">
        <v>13</v>
      </c>
      <c r="S158" s="122">
        <v>1</v>
      </c>
      <c r="T158" s="122">
        <v>12</v>
      </c>
      <c r="U158" s="122">
        <v>1</v>
      </c>
    </row>
    <row r="159" spans="1:21" ht="12.75" x14ac:dyDescent="0.2">
      <c r="A159" s="122" t="s">
        <v>509</v>
      </c>
      <c r="B159" s="122">
        <v>53</v>
      </c>
      <c r="C159" s="122">
        <v>80</v>
      </c>
      <c r="D159" s="122">
        <v>37</v>
      </c>
      <c r="E159" s="122">
        <v>102</v>
      </c>
      <c r="F159" s="122">
        <v>76</v>
      </c>
      <c r="G159" s="122">
        <v>57</v>
      </c>
      <c r="H159" s="122">
        <v>43</v>
      </c>
      <c r="I159" s="122">
        <v>10</v>
      </c>
      <c r="J159" s="122">
        <v>5</v>
      </c>
      <c r="K159" s="122">
        <v>15</v>
      </c>
      <c r="L159" s="122">
        <v>154</v>
      </c>
      <c r="M159" s="122">
        <v>36</v>
      </c>
      <c r="N159" s="122">
        <v>64</v>
      </c>
      <c r="O159" s="122">
        <v>25</v>
      </c>
      <c r="P159" s="122">
        <v>17</v>
      </c>
      <c r="Q159" s="122">
        <v>112</v>
      </c>
      <c r="R159" s="122">
        <v>113</v>
      </c>
      <c r="S159" s="122">
        <v>4</v>
      </c>
      <c r="T159" s="122">
        <v>64</v>
      </c>
      <c r="U159" s="122">
        <v>18</v>
      </c>
    </row>
    <row r="160" spans="1:21" ht="12.75" x14ac:dyDescent="0.2">
      <c r="A160" s="122" t="s">
        <v>510</v>
      </c>
      <c r="B160" s="122">
        <v>18</v>
      </c>
      <c r="C160" s="122">
        <v>7</v>
      </c>
      <c r="D160" s="122">
        <v>11</v>
      </c>
      <c r="E160" s="122">
        <v>10</v>
      </c>
      <c r="F160" s="122">
        <v>21</v>
      </c>
      <c r="G160" s="122">
        <v>14</v>
      </c>
      <c r="H160" s="122">
        <v>6</v>
      </c>
      <c r="I160" s="122">
        <v>4</v>
      </c>
      <c r="J160" s="122">
        <v>0</v>
      </c>
      <c r="K160" s="122">
        <v>5</v>
      </c>
      <c r="L160" s="122">
        <v>56</v>
      </c>
      <c r="M160" s="122">
        <v>1</v>
      </c>
      <c r="N160" s="122">
        <v>10</v>
      </c>
      <c r="O160" s="122">
        <v>6</v>
      </c>
      <c r="P160" s="122">
        <v>8</v>
      </c>
      <c r="Q160" s="122">
        <v>20</v>
      </c>
      <c r="R160" s="122">
        <v>9</v>
      </c>
      <c r="S160" s="122">
        <v>12</v>
      </c>
      <c r="T160" s="122">
        <v>11</v>
      </c>
      <c r="U160" s="122">
        <v>0</v>
      </c>
    </row>
    <row r="161" spans="1:21" ht="12.75" x14ac:dyDescent="0.2">
      <c r="A161" s="122" t="s">
        <v>511</v>
      </c>
      <c r="B161" s="122">
        <v>11</v>
      </c>
      <c r="C161" s="122">
        <v>11</v>
      </c>
      <c r="D161" s="122">
        <v>3</v>
      </c>
      <c r="E161" s="122">
        <v>21</v>
      </c>
      <c r="F161" s="122">
        <v>19</v>
      </c>
      <c r="G161" s="122">
        <v>9</v>
      </c>
      <c r="H161" s="122">
        <v>9</v>
      </c>
      <c r="I161" s="122">
        <v>1</v>
      </c>
      <c r="J161" s="122">
        <v>0</v>
      </c>
      <c r="K161" s="122">
        <v>7</v>
      </c>
      <c r="L161" s="122">
        <v>11</v>
      </c>
      <c r="M161" s="122">
        <v>2</v>
      </c>
      <c r="N161" s="122">
        <v>11</v>
      </c>
      <c r="O161" s="122">
        <v>13</v>
      </c>
      <c r="P161" s="122">
        <v>3</v>
      </c>
      <c r="Q161" s="122">
        <v>19</v>
      </c>
      <c r="R161" s="122">
        <v>18</v>
      </c>
      <c r="S161" s="122">
        <v>3</v>
      </c>
      <c r="T161" s="122">
        <v>9</v>
      </c>
      <c r="U161" s="122">
        <v>3</v>
      </c>
    </row>
    <row r="162" spans="1:21" ht="12.75" x14ac:dyDescent="0.2">
      <c r="A162" s="122" t="s">
        <v>512</v>
      </c>
      <c r="B162" s="122">
        <v>8</v>
      </c>
      <c r="C162" s="122">
        <v>11</v>
      </c>
      <c r="D162" s="122">
        <v>7</v>
      </c>
      <c r="E162" s="122">
        <v>10</v>
      </c>
      <c r="F162" s="122">
        <v>9</v>
      </c>
      <c r="G162" s="122">
        <v>12</v>
      </c>
      <c r="H162" s="122">
        <v>3</v>
      </c>
      <c r="I162" s="122">
        <v>2</v>
      </c>
      <c r="J162" s="122">
        <v>1</v>
      </c>
      <c r="K162" s="122">
        <v>0</v>
      </c>
      <c r="L162" s="122">
        <v>27</v>
      </c>
      <c r="M162" s="122">
        <v>8</v>
      </c>
      <c r="N162" s="122">
        <v>14</v>
      </c>
      <c r="O162" s="122">
        <v>8</v>
      </c>
      <c r="P162" s="122">
        <v>9</v>
      </c>
      <c r="Q162" s="122">
        <v>21</v>
      </c>
      <c r="R162" s="122">
        <v>11</v>
      </c>
      <c r="S162" s="122">
        <v>2</v>
      </c>
      <c r="T162" s="122">
        <v>16</v>
      </c>
      <c r="U162" s="122">
        <v>6</v>
      </c>
    </row>
    <row r="163" spans="1:21" ht="12.75" x14ac:dyDescent="0.2">
      <c r="A163" s="122" t="s">
        <v>513</v>
      </c>
      <c r="B163" s="122">
        <v>364</v>
      </c>
      <c r="C163" s="122">
        <v>228</v>
      </c>
      <c r="D163" s="122">
        <v>536</v>
      </c>
      <c r="E163" s="122">
        <v>1982</v>
      </c>
      <c r="F163" s="122">
        <v>1028</v>
      </c>
      <c r="G163" s="122">
        <v>293</v>
      </c>
      <c r="H163" s="122">
        <v>386</v>
      </c>
      <c r="I163" s="122">
        <v>116</v>
      </c>
      <c r="J163" s="122">
        <v>84</v>
      </c>
      <c r="K163" s="122">
        <v>223</v>
      </c>
      <c r="L163" s="122">
        <v>2234</v>
      </c>
      <c r="M163" s="122">
        <v>304</v>
      </c>
      <c r="N163" s="122">
        <v>2589</v>
      </c>
      <c r="O163" s="122">
        <v>167</v>
      </c>
      <c r="P163" s="122">
        <v>215</v>
      </c>
      <c r="Q163" s="122">
        <v>3262</v>
      </c>
      <c r="R163" s="122">
        <v>1061</v>
      </c>
      <c r="S163" s="122">
        <v>90</v>
      </c>
      <c r="T163" s="122">
        <v>285</v>
      </c>
      <c r="U163" s="122">
        <v>297</v>
      </c>
    </row>
    <row r="164" spans="1:21" ht="12.75" x14ac:dyDescent="0.2">
      <c r="A164" s="122" t="s">
        <v>514</v>
      </c>
      <c r="B164" s="122">
        <v>34</v>
      </c>
      <c r="C164" s="122">
        <v>17</v>
      </c>
      <c r="D164" s="122">
        <v>28</v>
      </c>
      <c r="E164" s="122">
        <v>50</v>
      </c>
      <c r="F164" s="122">
        <v>46</v>
      </c>
      <c r="G164" s="122">
        <v>35</v>
      </c>
      <c r="H164" s="122">
        <v>11</v>
      </c>
      <c r="I164" s="122">
        <v>5</v>
      </c>
      <c r="J164" s="122">
        <v>5</v>
      </c>
      <c r="K164" s="122">
        <v>11</v>
      </c>
      <c r="L164" s="122">
        <v>51</v>
      </c>
      <c r="M164" s="122">
        <v>8</v>
      </c>
      <c r="N164" s="122">
        <v>39</v>
      </c>
      <c r="O164" s="122">
        <v>12</v>
      </c>
      <c r="P164" s="122">
        <v>9</v>
      </c>
      <c r="Q164" s="122">
        <v>46</v>
      </c>
      <c r="R164" s="122">
        <v>27</v>
      </c>
      <c r="S164" s="122">
        <v>4</v>
      </c>
      <c r="T164" s="122">
        <v>19</v>
      </c>
      <c r="U164" s="122">
        <v>13</v>
      </c>
    </row>
    <row r="165" spans="1:21" ht="12.75" x14ac:dyDescent="0.2">
      <c r="A165" s="122" t="s">
        <v>515</v>
      </c>
      <c r="B165" s="122">
        <v>16</v>
      </c>
      <c r="C165" s="122">
        <v>8</v>
      </c>
      <c r="D165" s="122">
        <v>20</v>
      </c>
      <c r="E165" s="122">
        <v>44</v>
      </c>
      <c r="F165" s="122">
        <v>12</v>
      </c>
      <c r="G165" s="122">
        <v>17</v>
      </c>
      <c r="H165" s="122">
        <v>8</v>
      </c>
      <c r="I165" s="122">
        <v>4</v>
      </c>
      <c r="J165" s="122">
        <v>4</v>
      </c>
      <c r="K165" s="122">
        <v>11</v>
      </c>
      <c r="L165" s="122">
        <v>31</v>
      </c>
      <c r="M165" s="122">
        <v>16</v>
      </c>
      <c r="N165" s="122">
        <v>30</v>
      </c>
      <c r="O165" s="122">
        <v>9</v>
      </c>
      <c r="P165" s="122">
        <v>17</v>
      </c>
      <c r="Q165" s="122">
        <v>51</v>
      </c>
      <c r="R165" s="122">
        <v>20</v>
      </c>
      <c r="S165" s="122">
        <v>3</v>
      </c>
      <c r="T165" s="122">
        <v>13</v>
      </c>
      <c r="U165" s="122">
        <v>1</v>
      </c>
    </row>
    <row r="166" spans="1:21" ht="12.75" x14ac:dyDescent="0.2">
      <c r="A166" s="122" t="s">
        <v>516</v>
      </c>
      <c r="B166" s="122">
        <v>11</v>
      </c>
      <c r="C166" s="122">
        <v>14</v>
      </c>
      <c r="D166" s="122">
        <v>24</v>
      </c>
      <c r="E166" s="122">
        <v>9</v>
      </c>
      <c r="F166" s="122">
        <v>24</v>
      </c>
      <c r="G166" s="122">
        <v>24</v>
      </c>
      <c r="H166" s="122">
        <v>12</v>
      </c>
      <c r="I166" s="122">
        <v>2</v>
      </c>
      <c r="J166" s="122">
        <v>2</v>
      </c>
      <c r="K166" s="122">
        <v>6</v>
      </c>
      <c r="L166" s="122">
        <v>30</v>
      </c>
      <c r="M166" s="122">
        <v>19</v>
      </c>
      <c r="N166" s="122">
        <v>25</v>
      </c>
      <c r="O166" s="122">
        <v>9</v>
      </c>
      <c r="P166" s="122">
        <v>7</v>
      </c>
      <c r="Q166" s="122">
        <v>25</v>
      </c>
      <c r="R166" s="122">
        <v>22</v>
      </c>
      <c r="S166" s="122">
        <v>0</v>
      </c>
      <c r="T166" s="122">
        <v>24</v>
      </c>
      <c r="U166" s="122">
        <v>5</v>
      </c>
    </row>
    <row r="167" spans="1:21" ht="12.75" x14ac:dyDescent="0.2">
      <c r="A167" s="122" t="s">
        <v>517</v>
      </c>
      <c r="B167" s="122">
        <v>39</v>
      </c>
      <c r="C167" s="122">
        <v>33</v>
      </c>
      <c r="D167" s="122">
        <v>60</v>
      </c>
      <c r="E167" s="122">
        <v>220</v>
      </c>
      <c r="F167" s="122">
        <v>113</v>
      </c>
      <c r="G167" s="122">
        <v>37</v>
      </c>
      <c r="H167" s="122">
        <v>42</v>
      </c>
      <c r="I167" s="122">
        <v>16</v>
      </c>
      <c r="J167" s="122">
        <v>4</v>
      </c>
      <c r="K167" s="122">
        <v>24</v>
      </c>
      <c r="L167" s="122">
        <v>69</v>
      </c>
      <c r="M167" s="122">
        <v>14</v>
      </c>
      <c r="N167" s="122">
        <v>189</v>
      </c>
      <c r="O167" s="122">
        <v>23</v>
      </c>
      <c r="P167" s="122">
        <v>22</v>
      </c>
      <c r="Q167" s="122">
        <v>274</v>
      </c>
      <c r="R167" s="122">
        <v>109</v>
      </c>
      <c r="S167" s="122">
        <v>13</v>
      </c>
      <c r="T167" s="122">
        <v>17</v>
      </c>
      <c r="U167" s="122">
        <v>17</v>
      </c>
    </row>
    <row r="168" spans="1:21" ht="12.75" x14ac:dyDescent="0.2">
      <c r="A168" s="122" t="s">
        <v>518</v>
      </c>
      <c r="B168" s="122">
        <v>16</v>
      </c>
      <c r="C168" s="122">
        <v>15</v>
      </c>
      <c r="D168" s="122">
        <v>13</v>
      </c>
      <c r="E168" s="122">
        <v>2</v>
      </c>
      <c r="F168" s="122">
        <v>10</v>
      </c>
      <c r="G168" s="122">
        <v>16</v>
      </c>
      <c r="H168" s="122">
        <v>0</v>
      </c>
      <c r="I168" s="122">
        <v>3</v>
      </c>
      <c r="J168" s="122">
        <v>1</v>
      </c>
      <c r="K168" s="122">
        <v>4</v>
      </c>
      <c r="L168" s="122">
        <v>16</v>
      </c>
      <c r="M168" s="122">
        <v>14</v>
      </c>
      <c r="N168" s="122">
        <v>9</v>
      </c>
      <c r="O168" s="122">
        <v>12</v>
      </c>
      <c r="P168" s="122">
        <v>4</v>
      </c>
      <c r="Q168" s="122">
        <v>21</v>
      </c>
      <c r="R168" s="122">
        <v>18</v>
      </c>
      <c r="S168" s="122">
        <v>5</v>
      </c>
      <c r="T168" s="122">
        <v>13</v>
      </c>
      <c r="U168" s="122">
        <v>3</v>
      </c>
    </row>
    <row r="169" spans="1:21" ht="12.75" x14ac:dyDescent="0.2">
      <c r="A169" s="122" t="s">
        <v>519</v>
      </c>
      <c r="B169" s="122">
        <v>59</v>
      </c>
      <c r="C169" s="122">
        <v>35</v>
      </c>
      <c r="D169" s="122">
        <v>60</v>
      </c>
      <c r="E169" s="122">
        <v>243</v>
      </c>
      <c r="F169" s="122">
        <v>131</v>
      </c>
      <c r="G169" s="122">
        <v>48</v>
      </c>
      <c r="H169" s="122">
        <v>55</v>
      </c>
      <c r="I169" s="122">
        <v>13</v>
      </c>
      <c r="J169" s="122">
        <v>4</v>
      </c>
      <c r="K169" s="122">
        <v>32</v>
      </c>
      <c r="L169" s="122">
        <v>64</v>
      </c>
      <c r="M169" s="122">
        <v>41</v>
      </c>
      <c r="N169" s="122">
        <v>148</v>
      </c>
      <c r="O169" s="122">
        <v>25</v>
      </c>
      <c r="P169" s="122">
        <v>41</v>
      </c>
      <c r="Q169" s="122">
        <v>217</v>
      </c>
      <c r="R169" s="122">
        <v>122</v>
      </c>
      <c r="S169" s="122">
        <v>4</v>
      </c>
      <c r="T169" s="122">
        <v>34</v>
      </c>
      <c r="U169" s="122">
        <v>10</v>
      </c>
    </row>
    <row r="170" spans="1:21" ht="12.75" x14ac:dyDescent="0.2">
      <c r="A170" s="122" t="s">
        <v>520</v>
      </c>
      <c r="B170" s="122">
        <v>58</v>
      </c>
      <c r="C170" s="122">
        <v>39</v>
      </c>
      <c r="D170" s="122">
        <v>85</v>
      </c>
      <c r="E170" s="122">
        <v>203</v>
      </c>
      <c r="F170" s="122">
        <v>145</v>
      </c>
      <c r="G170" s="122">
        <v>25</v>
      </c>
      <c r="H170" s="122">
        <v>56</v>
      </c>
      <c r="I170" s="122">
        <v>11</v>
      </c>
      <c r="J170" s="122">
        <v>4</v>
      </c>
      <c r="K170" s="122">
        <v>24</v>
      </c>
      <c r="L170" s="122">
        <v>98</v>
      </c>
      <c r="M170" s="122">
        <v>19</v>
      </c>
      <c r="N170" s="122">
        <v>162</v>
      </c>
      <c r="O170" s="122">
        <v>31</v>
      </c>
      <c r="P170" s="122">
        <v>31</v>
      </c>
      <c r="Q170" s="122">
        <v>262</v>
      </c>
      <c r="R170" s="122">
        <v>192</v>
      </c>
      <c r="S170" s="122">
        <v>7</v>
      </c>
      <c r="T170" s="122">
        <v>14</v>
      </c>
      <c r="U170" s="122">
        <v>11</v>
      </c>
    </row>
    <row r="171" spans="1:21" ht="12.75" x14ac:dyDescent="0.2">
      <c r="A171" s="122" t="s">
        <v>521</v>
      </c>
      <c r="B171" s="122">
        <v>74</v>
      </c>
      <c r="C171" s="122">
        <v>49</v>
      </c>
      <c r="D171" s="122">
        <v>61</v>
      </c>
      <c r="E171" s="122">
        <v>161</v>
      </c>
      <c r="F171" s="122">
        <v>117</v>
      </c>
      <c r="G171" s="122">
        <v>40</v>
      </c>
      <c r="H171" s="122">
        <v>24</v>
      </c>
      <c r="I171" s="122">
        <v>6</v>
      </c>
      <c r="J171" s="122">
        <v>1</v>
      </c>
      <c r="K171" s="122">
        <v>22</v>
      </c>
      <c r="L171" s="122">
        <v>116</v>
      </c>
      <c r="M171" s="122">
        <v>7</v>
      </c>
      <c r="N171" s="122">
        <v>152</v>
      </c>
      <c r="O171" s="122">
        <v>32</v>
      </c>
      <c r="P171" s="122">
        <v>24</v>
      </c>
      <c r="Q171" s="122">
        <v>180</v>
      </c>
      <c r="R171" s="122">
        <v>112</v>
      </c>
      <c r="S171" s="122">
        <v>13</v>
      </c>
      <c r="T171" s="122">
        <v>56</v>
      </c>
      <c r="U171" s="122">
        <v>15</v>
      </c>
    </row>
    <row r="172" spans="1:21" ht="12.75" x14ac:dyDescent="0.2">
      <c r="A172" s="122" t="s">
        <v>522</v>
      </c>
      <c r="B172" s="122">
        <v>48</v>
      </c>
      <c r="C172" s="122">
        <v>12</v>
      </c>
      <c r="D172" s="122">
        <v>29</v>
      </c>
      <c r="E172" s="122">
        <v>38</v>
      </c>
      <c r="F172" s="122">
        <v>33</v>
      </c>
      <c r="G172" s="122">
        <v>29</v>
      </c>
      <c r="H172" s="122">
        <v>22</v>
      </c>
      <c r="I172" s="122">
        <v>11</v>
      </c>
      <c r="J172" s="122">
        <v>3</v>
      </c>
      <c r="K172" s="122">
        <v>15</v>
      </c>
      <c r="L172" s="122">
        <v>44</v>
      </c>
      <c r="M172" s="122">
        <v>7</v>
      </c>
      <c r="N172" s="122">
        <v>25</v>
      </c>
      <c r="O172" s="122">
        <v>21</v>
      </c>
      <c r="P172" s="122">
        <v>14</v>
      </c>
      <c r="Q172" s="122">
        <v>61</v>
      </c>
      <c r="R172" s="122">
        <v>30</v>
      </c>
      <c r="S172" s="122">
        <v>2</v>
      </c>
      <c r="T172" s="122">
        <v>13</v>
      </c>
      <c r="U172" s="122">
        <v>2</v>
      </c>
    </row>
    <row r="173" spans="1:21" ht="12.75" x14ac:dyDescent="0.2">
      <c r="A173" s="122" t="s">
        <v>523</v>
      </c>
      <c r="B173" s="122">
        <v>28</v>
      </c>
      <c r="C173" s="122">
        <v>5</v>
      </c>
      <c r="D173" s="122">
        <v>21</v>
      </c>
      <c r="E173" s="122">
        <v>55</v>
      </c>
      <c r="F173" s="122">
        <v>31</v>
      </c>
      <c r="G173" s="122">
        <v>23</v>
      </c>
      <c r="H173" s="122">
        <v>7</v>
      </c>
      <c r="I173" s="122">
        <v>4</v>
      </c>
      <c r="J173" s="122">
        <v>0</v>
      </c>
      <c r="K173" s="122">
        <v>13</v>
      </c>
      <c r="L173" s="122">
        <v>75</v>
      </c>
      <c r="M173" s="122">
        <v>9</v>
      </c>
      <c r="N173" s="122">
        <v>37</v>
      </c>
      <c r="O173" s="122">
        <v>8</v>
      </c>
      <c r="P173" s="122">
        <v>18</v>
      </c>
      <c r="Q173" s="122">
        <v>62</v>
      </c>
      <c r="R173" s="122">
        <v>51</v>
      </c>
      <c r="S173" s="122">
        <v>4</v>
      </c>
      <c r="T173" s="122">
        <v>8</v>
      </c>
      <c r="U173" s="122">
        <v>4</v>
      </c>
    </row>
    <row r="174" spans="1:21" ht="12.75" x14ac:dyDescent="0.2">
      <c r="A174" s="122" t="s">
        <v>524</v>
      </c>
      <c r="B174" s="122">
        <v>39</v>
      </c>
      <c r="C174" s="122">
        <v>35</v>
      </c>
      <c r="D174" s="122">
        <v>29</v>
      </c>
      <c r="E174" s="122">
        <v>63</v>
      </c>
      <c r="F174" s="122">
        <v>40</v>
      </c>
      <c r="G174" s="122">
        <v>43</v>
      </c>
      <c r="H174" s="122">
        <v>7</v>
      </c>
      <c r="I174" s="122">
        <v>2</v>
      </c>
      <c r="J174" s="122">
        <v>6</v>
      </c>
      <c r="K174" s="122">
        <v>24</v>
      </c>
      <c r="L174" s="122">
        <v>69</v>
      </c>
      <c r="M174" s="122">
        <v>32</v>
      </c>
      <c r="N174" s="122">
        <v>55</v>
      </c>
      <c r="O174" s="122">
        <v>19</v>
      </c>
      <c r="P174" s="122">
        <v>21</v>
      </c>
      <c r="Q174" s="122">
        <v>157</v>
      </c>
      <c r="R174" s="122">
        <v>66</v>
      </c>
      <c r="S174" s="122">
        <v>5</v>
      </c>
      <c r="T174" s="122">
        <v>43</v>
      </c>
      <c r="U174" s="122">
        <v>32</v>
      </c>
    </row>
    <row r="175" spans="1:21" ht="12.75" x14ac:dyDescent="0.2">
      <c r="A175" s="122" t="s">
        <v>525</v>
      </c>
      <c r="B175" s="122">
        <v>55</v>
      </c>
      <c r="C175" s="122">
        <v>35</v>
      </c>
      <c r="D175" s="122">
        <v>80</v>
      </c>
      <c r="E175" s="122">
        <v>136</v>
      </c>
      <c r="F175" s="122">
        <v>103</v>
      </c>
      <c r="G175" s="122">
        <v>38</v>
      </c>
      <c r="H175" s="122">
        <v>36</v>
      </c>
      <c r="I175" s="122">
        <v>12</v>
      </c>
      <c r="J175" s="122">
        <v>7</v>
      </c>
      <c r="K175" s="122">
        <v>31</v>
      </c>
      <c r="L175" s="122">
        <v>116</v>
      </c>
      <c r="M175" s="122">
        <v>31</v>
      </c>
      <c r="N175" s="122">
        <v>88</v>
      </c>
      <c r="O175" s="122">
        <v>40</v>
      </c>
      <c r="P175" s="122">
        <v>26</v>
      </c>
      <c r="Q175" s="122">
        <v>170</v>
      </c>
      <c r="R175" s="122">
        <v>139</v>
      </c>
      <c r="S175" s="122">
        <v>9</v>
      </c>
      <c r="T175" s="122">
        <v>50</v>
      </c>
      <c r="U175" s="122">
        <v>7</v>
      </c>
    </row>
    <row r="176" spans="1:21" ht="12.75" x14ac:dyDescent="0.2">
      <c r="A176" s="122" t="s">
        <v>526</v>
      </c>
      <c r="B176" s="122">
        <v>12</v>
      </c>
      <c r="C176" s="122">
        <v>32</v>
      </c>
      <c r="D176" s="122">
        <v>15</v>
      </c>
      <c r="E176" s="122">
        <v>8</v>
      </c>
      <c r="F176" s="122">
        <v>25</v>
      </c>
      <c r="G176" s="122">
        <v>12</v>
      </c>
      <c r="H176" s="122">
        <v>5</v>
      </c>
      <c r="I176" s="122">
        <v>4</v>
      </c>
      <c r="J176" s="122">
        <v>1</v>
      </c>
      <c r="K176" s="122">
        <v>14</v>
      </c>
      <c r="L176" s="122">
        <v>45</v>
      </c>
      <c r="M176" s="122">
        <v>2</v>
      </c>
      <c r="N176" s="122">
        <v>23</v>
      </c>
      <c r="O176" s="122">
        <v>14</v>
      </c>
      <c r="P176" s="122">
        <v>2</v>
      </c>
      <c r="Q176" s="122">
        <v>33</v>
      </c>
      <c r="R176" s="122">
        <v>14</v>
      </c>
      <c r="S176" s="122">
        <v>11</v>
      </c>
      <c r="T176" s="122">
        <v>17</v>
      </c>
      <c r="U176" s="122">
        <v>2</v>
      </c>
    </row>
    <row r="177" spans="1:21" ht="12.75" x14ac:dyDescent="0.2">
      <c r="A177" s="122" t="s">
        <v>527</v>
      </c>
      <c r="B177" s="122">
        <v>26</v>
      </c>
      <c r="C177" s="122">
        <v>16</v>
      </c>
      <c r="D177" s="122">
        <v>16</v>
      </c>
      <c r="E177" s="122">
        <v>23</v>
      </c>
      <c r="F177" s="122">
        <v>28</v>
      </c>
      <c r="G177" s="122">
        <v>19</v>
      </c>
      <c r="H177" s="122">
        <v>33</v>
      </c>
      <c r="I177" s="122">
        <v>2</v>
      </c>
      <c r="J177" s="122">
        <v>0</v>
      </c>
      <c r="K177" s="122">
        <v>9</v>
      </c>
      <c r="L177" s="122">
        <v>52</v>
      </c>
      <c r="M177" s="122">
        <v>18</v>
      </c>
      <c r="N177" s="122">
        <v>25</v>
      </c>
      <c r="O177" s="122">
        <v>12</v>
      </c>
      <c r="P177" s="122">
        <v>7</v>
      </c>
      <c r="Q177" s="122">
        <v>27</v>
      </c>
      <c r="R177" s="122">
        <v>41</v>
      </c>
      <c r="S177" s="122">
        <v>6</v>
      </c>
      <c r="T177" s="122">
        <v>26</v>
      </c>
      <c r="U177" s="122">
        <v>0</v>
      </c>
    </row>
    <row r="178" spans="1:21" ht="12.75" x14ac:dyDescent="0.2">
      <c r="A178" s="122" t="s">
        <v>528</v>
      </c>
      <c r="B178" s="122">
        <v>61</v>
      </c>
      <c r="C178" s="122">
        <v>35</v>
      </c>
      <c r="D178" s="122">
        <v>84</v>
      </c>
      <c r="E178" s="122">
        <v>246</v>
      </c>
      <c r="F178" s="122">
        <v>156</v>
      </c>
      <c r="G178" s="122">
        <v>62</v>
      </c>
      <c r="H178" s="122">
        <v>80</v>
      </c>
      <c r="I178" s="122">
        <v>21</v>
      </c>
      <c r="J178" s="122">
        <v>10</v>
      </c>
      <c r="K178" s="122">
        <v>31</v>
      </c>
      <c r="L178" s="122">
        <v>228</v>
      </c>
      <c r="M178" s="122">
        <v>27</v>
      </c>
      <c r="N178" s="122">
        <v>394</v>
      </c>
      <c r="O178" s="122">
        <v>42</v>
      </c>
      <c r="P178" s="122">
        <v>26</v>
      </c>
      <c r="Q178" s="122">
        <v>430</v>
      </c>
      <c r="R178" s="122">
        <v>255</v>
      </c>
      <c r="S178" s="122">
        <v>11</v>
      </c>
      <c r="T178" s="122">
        <v>40</v>
      </c>
      <c r="U178" s="122">
        <v>45</v>
      </c>
    </row>
    <row r="179" spans="1:21" ht="12.75" x14ac:dyDescent="0.2">
      <c r="A179" s="122" t="s">
        <v>529</v>
      </c>
      <c r="B179" s="122">
        <v>35</v>
      </c>
      <c r="C179" s="122">
        <v>13</v>
      </c>
      <c r="D179" s="122">
        <v>30</v>
      </c>
      <c r="E179" s="122">
        <v>39</v>
      </c>
      <c r="F179" s="122">
        <v>42</v>
      </c>
      <c r="G179" s="122">
        <v>28</v>
      </c>
      <c r="H179" s="122">
        <v>21</v>
      </c>
      <c r="I179" s="122">
        <v>8</v>
      </c>
      <c r="J179" s="122">
        <v>1</v>
      </c>
      <c r="K179" s="122">
        <v>13</v>
      </c>
      <c r="L179" s="122">
        <v>39</v>
      </c>
      <c r="M179" s="122">
        <v>19</v>
      </c>
      <c r="N179" s="122">
        <v>36</v>
      </c>
      <c r="O179" s="122">
        <v>16</v>
      </c>
      <c r="P179" s="122">
        <v>10</v>
      </c>
      <c r="Q179" s="122">
        <v>51</v>
      </c>
      <c r="R179" s="122">
        <v>59</v>
      </c>
      <c r="S179" s="122">
        <v>8</v>
      </c>
      <c r="T179" s="122">
        <v>34</v>
      </c>
      <c r="U179" s="122">
        <v>1</v>
      </c>
    </row>
    <row r="180" spans="1:21" ht="12.75" x14ac:dyDescent="0.2">
      <c r="A180" s="122" t="s">
        <v>530</v>
      </c>
      <c r="B180" s="122">
        <v>43</v>
      </c>
      <c r="C180" s="122">
        <v>17</v>
      </c>
      <c r="D180" s="122">
        <v>67</v>
      </c>
      <c r="E180" s="122">
        <v>204</v>
      </c>
      <c r="F180" s="122">
        <v>111</v>
      </c>
      <c r="G180" s="122">
        <v>30</v>
      </c>
      <c r="H180" s="122">
        <v>34</v>
      </c>
      <c r="I180" s="122">
        <v>8</v>
      </c>
      <c r="J180" s="122">
        <v>2</v>
      </c>
      <c r="K180" s="122">
        <v>21</v>
      </c>
      <c r="L180" s="122">
        <v>87</v>
      </c>
      <c r="M180" s="122">
        <v>24</v>
      </c>
      <c r="N180" s="122">
        <v>225</v>
      </c>
      <c r="O180" s="122">
        <v>22</v>
      </c>
      <c r="P180" s="122">
        <v>20</v>
      </c>
      <c r="Q180" s="122">
        <v>261</v>
      </c>
      <c r="R180" s="122">
        <v>122</v>
      </c>
      <c r="S180" s="122">
        <v>8</v>
      </c>
      <c r="T180" s="122">
        <v>13</v>
      </c>
      <c r="U180" s="122">
        <v>13</v>
      </c>
    </row>
    <row r="181" spans="1:21" ht="12.75" x14ac:dyDescent="0.2">
      <c r="A181" s="122" t="s">
        <v>531</v>
      </c>
      <c r="B181" s="122">
        <v>33</v>
      </c>
      <c r="C181" s="122">
        <v>5</v>
      </c>
      <c r="D181" s="122">
        <v>48</v>
      </c>
      <c r="E181" s="122">
        <v>95</v>
      </c>
      <c r="F181" s="122">
        <v>44</v>
      </c>
      <c r="G181" s="122">
        <v>20</v>
      </c>
      <c r="H181" s="122">
        <v>22</v>
      </c>
      <c r="I181" s="122">
        <v>2</v>
      </c>
      <c r="J181" s="122">
        <v>3</v>
      </c>
      <c r="K181" s="122">
        <v>17</v>
      </c>
      <c r="L181" s="122">
        <v>93</v>
      </c>
      <c r="M181" s="122">
        <v>14</v>
      </c>
      <c r="N181" s="122">
        <v>62</v>
      </c>
      <c r="O181" s="122">
        <v>14</v>
      </c>
      <c r="P181" s="122">
        <v>7</v>
      </c>
      <c r="Q181" s="122">
        <v>71</v>
      </c>
      <c r="R181" s="122">
        <v>32</v>
      </c>
      <c r="S181" s="122">
        <v>2</v>
      </c>
      <c r="T181" s="122">
        <v>41</v>
      </c>
      <c r="U181" s="122">
        <v>33</v>
      </c>
    </row>
    <row r="182" spans="1:21" ht="12.75" x14ac:dyDescent="0.2">
      <c r="A182" s="122" t="s">
        <v>532</v>
      </c>
      <c r="B182" s="122">
        <v>49</v>
      </c>
      <c r="C182" s="122">
        <v>48</v>
      </c>
      <c r="D182" s="122">
        <v>64</v>
      </c>
      <c r="E182" s="122">
        <v>135</v>
      </c>
      <c r="F182" s="122">
        <v>122</v>
      </c>
      <c r="G182" s="122">
        <v>52</v>
      </c>
      <c r="H182" s="122">
        <v>41</v>
      </c>
      <c r="I182" s="122">
        <v>19</v>
      </c>
      <c r="J182" s="122">
        <v>35</v>
      </c>
      <c r="K182" s="122">
        <v>44</v>
      </c>
      <c r="L182" s="122">
        <v>157</v>
      </c>
      <c r="M182" s="122">
        <v>124</v>
      </c>
      <c r="N182" s="122">
        <v>145</v>
      </c>
      <c r="O182" s="122">
        <v>27</v>
      </c>
      <c r="P182" s="122">
        <v>34</v>
      </c>
      <c r="Q182" s="122">
        <v>192</v>
      </c>
      <c r="R182" s="122">
        <v>136</v>
      </c>
      <c r="S182" s="122">
        <v>24</v>
      </c>
      <c r="T182" s="122">
        <v>165</v>
      </c>
      <c r="U182" s="122">
        <v>47</v>
      </c>
    </row>
    <row r="183" spans="1:21" ht="12.75" x14ac:dyDescent="0.2">
      <c r="A183" s="122" t="s">
        <v>533</v>
      </c>
      <c r="B183" s="122">
        <v>10</v>
      </c>
      <c r="C183" s="122">
        <v>6</v>
      </c>
      <c r="D183" s="122">
        <v>22</v>
      </c>
      <c r="E183" s="122">
        <v>32</v>
      </c>
      <c r="F183" s="122">
        <v>25</v>
      </c>
      <c r="G183" s="122">
        <v>13</v>
      </c>
      <c r="H183" s="122">
        <v>7</v>
      </c>
      <c r="I183" s="122">
        <v>1</v>
      </c>
      <c r="J183" s="122">
        <v>0</v>
      </c>
      <c r="K183" s="122">
        <v>14</v>
      </c>
      <c r="L183" s="122">
        <v>24</v>
      </c>
      <c r="M183" s="122">
        <v>7</v>
      </c>
      <c r="N183" s="122">
        <v>22</v>
      </c>
      <c r="O183" s="122">
        <v>3</v>
      </c>
      <c r="P183" s="122">
        <v>9</v>
      </c>
      <c r="Q183" s="122">
        <v>41</v>
      </c>
      <c r="R183" s="122">
        <v>26</v>
      </c>
      <c r="S183" s="122">
        <v>2</v>
      </c>
      <c r="T183" s="122">
        <v>17</v>
      </c>
      <c r="U183" s="122">
        <v>3</v>
      </c>
    </row>
    <row r="184" spans="1:21" ht="12.75" x14ac:dyDescent="0.2">
      <c r="A184" s="122" t="s">
        <v>534</v>
      </c>
      <c r="B184" s="122">
        <v>48</v>
      </c>
      <c r="C184" s="122">
        <v>24</v>
      </c>
      <c r="D184" s="122">
        <v>47</v>
      </c>
      <c r="E184" s="122">
        <v>122</v>
      </c>
      <c r="F184" s="122">
        <v>64</v>
      </c>
      <c r="G184" s="122">
        <v>33</v>
      </c>
      <c r="H184" s="122">
        <v>36</v>
      </c>
      <c r="I184" s="122">
        <v>18</v>
      </c>
      <c r="J184" s="122">
        <v>6</v>
      </c>
      <c r="K184" s="122">
        <v>22</v>
      </c>
      <c r="L184" s="122">
        <v>61</v>
      </c>
      <c r="M184" s="122">
        <v>46</v>
      </c>
      <c r="N184" s="122">
        <v>70</v>
      </c>
      <c r="O184" s="122">
        <v>22</v>
      </c>
      <c r="P184" s="122">
        <v>21</v>
      </c>
      <c r="Q184" s="122">
        <v>147</v>
      </c>
      <c r="R184" s="122">
        <v>106</v>
      </c>
      <c r="S184" s="122">
        <v>6</v>
      </c>
      <c r="T184" s="122">
        <v>20</v>
      </c>
      <c r="U184" s="122">
        <v>8</v>
      </c>
    </row>
    <row r="185" spans="1:21" ht="12.75" x14ac:dyDescent="0.2">
      <c r="A185" s="122" t="s">
        <v>535</v>
      </c>
      <c r="B185" s="122">
        <v>8</v>
      </c>
      <c r="C185" s="122">
        <v>5</v>
      </c>
      <c r="D185" s="122">
        <v>11</v>
      </c>
      <c r="E185" s="122">
        <v>52</v>
      </c>
      <c r="F185" s="122">
        <v>20</v>
      </c>
      <c r="G185" s="122">
        <v>10</v>
      </c>
      <c r="H185" s="122">
        <v>27</v>
      </c>
      <c r="I185" s="122">
        <v>3</v>
      </c>
      <c r="J185" s="122">
        <v>0</v>
      </c>
      <c r="K185" s="122">
        <v>13</v>
      </c>
      <c r="L185" s="122">
        <v>49</v>
      </c>
      <c r="M185" s="122">
        <v>0</v>
      </c>
      <c r="N185" s="122">
        <v>34</v>
      </c>
      <c r="O185" s="122">
        <v>1</v>
      </c>
      <c r="P185" s="122">
        <v>4</v>
      </c>
      <c r="Q185" s="122">
        <v>64</v>
      </c>
      <c r="R185" s="122">
        <v>35</v>
      </c>
      <c r="S185" s="122">
        <v>5</v>
      </c>
      <c r="T185" s="122">
        <v>4</v>
      </c>
      <c r="U185" s="122">
        <v>2</v>
      </c>
    </row>
    <row r="186" spans="1:21" ht="12.75" x14ac:dyDescent="0.2">
      <c r="A186" s="122" t="s">
        <v>536</v>
      </c>
      <c r="B186" s="122">
        <v>25</v>
      </c>
      <c r="C186" s="122">
        <v>14</v>
      </c>
      <c r="D186" s="122">
        <v>18</v>
      </c>
      <c r="E186" s="122">
        <v>33</v>
      </c>
      <c r="F186" s="122">
        <v>29</v>
      </c>
      <c r="G186" s="122">
        <v>17</v>
      </c>
      <c r="H186" s="122">
        <v>18</v>
      </c>
      <c r="I186" s="122">
        <v>10</v>
      </c>
      <c r="J186" s="122">
        <v>5</v>
      </c>
      <c r="K186" s="122">
        <v>13</v>
      </c>
      <c r="L186" s="122">
        <v>50</v>
      </c>
      <c r="M186" s="122">
        <v>12</v>
      </c>
      <c r="N186" s="122">
        <v>23</v>
      </c>
      <c r="O186" s="122">
        <v>20</v>
      </c>
      <c r="P186" s="122">
        <v>16</v>
      </c>
      <c r="Q186" s="122">
        <v>28</v>
      </c>
      <c r="R186" s="122">
        <v>22</v>
      </c>
      <c r="S186" s="122">
        <v>4</v>
      </c>
      <c r="T186" s="122">
        <v>23</v>
      </c>
      <c r="U186" s="122">
        <v>0</v>
      </c>
    </row>
    <row r="187" spans="1:21" ht="12.75" x14ac:dyDescent="0.2">
      <c r="A187" s="122" t="s">
        <v>537</v>
      </c>
      <c r="B187" s="122">
        <v>18</v>
      </c>
      <c r="C187" s="122">
        <v>14</v>
      </c>
      <c r="D187" s="122">
        <v>12</v>
      </c>
      <c r="E187" s="122">
        <v>42</v>
      </c>
      <c r="F187" s="122">
        <v>30</v>
      </c>
      <c r="G187" s="122">
        <v>21</v>
      </c>
      <c r="H187" s="122">
        <v>22</v>
      </c>
      <c r="I187" s="122">
        <v>1</v>
      </c>
      <c r="J187" s="122">
        <v>1</v>
      </c>
      <c r="K187" s="122">
        <v>13</v>
      </c>
      <c r="L187" s="122">
        <v>40</v>
      </c>
      <c r="M187" s="122">
        <v>7</v>
      </c>
      <c r="N187" s="122">
        <v>24</v>
      </c>
      <c r="O187" s="122">
        <v>11</v>
      </c>
      <c r="P187" s="122">
        <v>15</v>
      </c>
      <c r="Q187" s="122">
        <v>37</v>
      </c>
      <c r="R187" s="122">
        <v>38</v>
      </c>
      <c r="S187" s="122">
        <v>5</v>
      </c>
      <c r="T187" s="122">
        <v>12</v>
      </c>
      <c r="U187" s="122">
        <v>0</v>
      </c>
    </row>
    <row r="188" spans="1:21" ht="12.75" x14ac:dyDescent="0.2">
      <c r="A188" s="122" t="s">
        <v>538</v>
      </c>
      <c r="B188" s="122">
        <v>19</v>
      </c>
      <c r="C188" s="122">
        <v>16</v>
      </c>
      <c r="D188" s="122">
        <v>32</v>
      </c>
      <c r="E188" s="122">
        <v>16</v>
      </c>
      <c r="F188" s="122">
        <v>22</v>
      </c>
      <c r="G188" s="122">
        <v>21</v>
      </c>
      <c r="H188" s="122">
        <v>5</v>
      </c>
      <c r="I188" s="122">
        <v>4</v>
      </c>
      <c r="J188" s="122">
        <v>2</v>
      </c>
      <c r="K188" s="122">
        <v>13</v>
      </c>
      <c r="L188" s="122">
        <v>83</v>
      </c>
      <c r="M188" s="122">
        <v>43</v>
      </c>
      <c r="N188" s="122">
        <v>17</v>
      </c>
      <c r="O188" s="122">
        <v>5</v>
      </c>
      <c r="P188" s="122">
        <v>3</v>
      </c>
      <c r="Q188" s="122">
        <v>51</v>
      </c>
      <c r="R188" s="122">
        <v>34</v>
      </c>
      <c r="S188" s="122">
        <v>2</v>
      </c>
      <c r="T188" s="122">
        <v>14</v>
      </c>
      <c r="U188" s="122">
        <v>6</v>
      </c>
    </row>
    <row r="189" spans="1:21" ht="12.75" x14ac:dyDescent="0.2">
      <c r="A189" s="122" t="s">
        <v>539</v>
      </c>
      <c r="B189" s="122">
        <v>15</v>
      </c>
      <c r="C189" s="122">
        <v>10</v>
      </c>
      <c r="D189" s="122">
        <v>25</v>
      </c>
      <c r="E189" s="122">
        <v>31</v>
      </c>
      <c r="F189" s="122">
        <v>28</v>
      </c>
      <c r="G189" s="122">
        <v>27</v>
      </c>
      <c r="H189" s="122">
        <v>15</v>
      </c>
      <c r="I189" s="122">
        <v>2</v>
      </c>
      <c r="J189" s="122">
        <v>6</v>
      </c>
      <c r="K189" s="122">
        <v>12</v>
      </c>
      <c r="L189" s="122">
        <v>65</v>
      </c>
      <c r="M189" s="122">
        <v>21</v>
      </c>
      <c r="N189" s="122">
        <v>22</v>
      </c>
      <c r="O189" s="122">
        <v>15</v>
      </c>
      <c r="P189" s="122">
        <v>13</v>
      </c>
      <c r="Q189" s="122">
        <v>65</v>
      </c>
      <c r="R189" s="122">
        <v>16</v>
      </c>
      <c r="S189" s="122">
        <v>3</v>
      </c>
      <c r="T189" s="122">
        <v>36</v>
      </c>
      <c r="U189" s="122">
        <v>1</v>
      </c>
    </row>
    <row r="190" spans="1:21" ht="12.75" x14ac:dyDescent="0.2">
      <c r="A190" s="122" t="s">
        <v>540</v>
      </c>
      <c r="B190" s="122">
        <v>32</v>
      </c>
      <c r="C190" s="122">
        <v>8</v>
      </c>
      <c r="D190" s="122">
        <v>25</v>
      </c>
      <c r="E190" s="122">
        <v>61</v>
      </c>
      <c r="F190" s="122">
        <v>32</v>
      </c>
      <c r="G190" s="122">
        <v>29</v>
      </c>
      <c r="H190" s="122">
        <v>13</v>
      </c>
      <c r="I190" s="122">
        <v>9</v>
      </c>
      <c r="J190" s="122">
        <v>0</v>
      </c>
      <c r="K190" s="122">
        <v>6</v>
      </c>
      <c r="L190" s="122">
        <v>40</v>
      </c>
      <c r="M190" s="122">
        <v>30</v>
      </c>
      <c r="N190" s="122">
        <v>27</v>
      </c>
      <c r="O190" s="122">
        <v>12</v>
      </c>
      <c r="P190" s="122">
        <v>7</v>
      </c>
      <c r="Q190" s="122">
        <v>71</v>
      </c>
      <c r="R190" s="122">
        <v>49</v>
      </c>
      <c r="S190" s="122">
        <v>7</v>
      </c>
      <c r="T190" s="122">
        <v>12</v>
      </c>
      <c r="U190" s="122">
        <v>8</v>
      </c>
    </row>
    <row r="191" spans="1:21" ht="12.75" x14ac:dyDescent="0.2">
      <c r="A191" s="122" t="s">
        <v>541</v>
      </c>
      <c r="B191" s="122">
        <v>23</v>
      </c>
      <c r="C191" s="122">
        <v>7</v>
      </c>
      <c r="D191" s="122">
        <v>31</v>
      </c>
      <c r="E191" s="122">
        <v>53</v>
      </c>
      <c r="F191" s="122">
        <v>21</v>
      </c>
      <c r="G191" s="122">
        <v>6</v>
      </c>
      <c r="H191" s="122">
        <v>16</v>
      </c>
      <c r="I191" s="122">
        <v>4</v>
      </c>
      <c r="J191" s="122">
        <v>6</v>
      </c>
      <c r="K191" s="122">
        <v>17</v>
      </c>
      <c r="L191" s="122">
        <v>55</v>
      </c>
      <c r="M191" s="122">
        <v>16</v>
      </c>
      <c r="N191" s="122">
        <v>44</v>
      </c>
      <c r="O191" s="122">
        <v>19</v>
      </c>
      <c r="P191" s="122">
        <v>6</v>
      </c>
      <c r="Q191" s="122">
        <v>52</v>
      </c>
      <c r="R191" s="122">
        <v>53</v>
      </c>
      <c r="S191" s="122">
        <v>4</v>
      </c>
      <c r="T191" s="122">
        <v>10</v>
      </c>
      <c r="U191" s="122">
        <v>6</v>
      </c>
    </row>
    <row r="192" spans="1:21" ht="12.75" x14ac:dyDescent="0.2">
      <c r="A192" s="122" t="s">
        <v>542</v>
      </c>
      <c r="B192" s="122">
        <v>84</v>
      </c>
      <c r="C192" s="122">
        <v>36</v>
      </c>
      <c r="D192" s="122">
        <v>73</v>
      </c>
      <c r="E192" s="122">
        <v>259</v>
      </c>
      <c r="F192" s="122">
        <v>150</v>
      </c>
      <c r="G192" s="122">
        <v>37</v>
      </c>
      <c r="H192" s="122">
        <v>76</v>
      </c>
      <c r="I192" s="122">
        <v>20</v>
      </c>
      <c r="J192" s="122">
        <v>13</v>
      </c>
      <c r="K192" s="122">
        <v>46</v>
      </c>
      <c r="L192" s="122">
        <v>291</v>
      </c>
      <c r="M192" s="122">
        <v>53</v>
      </c>
      <c r="N192" s="122">
        <v>221</v>
      </c>
      <c r="O192" s="122">
        <v>17</v>
      </c>
      <c r="P192" s="122">
        <v>41</v>
      </c>
      <c r="Q192" s="122">
        <v>260</v>
      </c>
      <c r="R192" s="122">
        <v>206</v>
      </c>
      <c r="S192" s="122">
        <v>14</v>
      </c>
      <c r="T192" s="122">
        <v>93</v>
      </c>
      <c r="U192" s="122">
        <v>1</v>
      </c>
    </row>
    <row r="193" spans="1:21" ht="12.75" x14ac:dyDescent="0.2">
      <c r="A193" s="122" t="s">
        <v>543</v>
      </c>
      <c r="B193" s="122">
        <v>16</v>
      </c>
      <c r="C193" s="122">
        <v>12</v>
      </c>
      <c r="D193" s="122">
        <v>24</v>
      </c>
      <c r="E193" s="122">
        <v>26</v>
      </c>
      <c r="F193" s="122">
        <v>28</v>
      </c>
      <c r="G193" s="122">
        <v>24</v>
      </c>
      <c r="H193" s="122">
        <v>5</v>
      </c>
      <c r="I193" s="122">
        <v>2</v>
      </c>
      <c r="J193" s="122">
        <v>4</v>
      </c>
      <c r="K193" s="122">
        <v>12</v>
      </c>
      <c r="L193" s="122">
        <v>37</v>
      </c>
      <c r="M193" s="122">
        <v>23</v>
      </c>
      <c r="N193" s="122">
        <v>18</v>
      </c>
      <c r="O193" s="122">
        <v>15</v>
      </c>
      <c r="P193" s="122">
        <v>6</v>
      </c>
      <c r="Q193" s="122">
        <v>16</v>
      </c>
      <c r="R193" s="122">
        <v>25</v>
      </c>
      <c r="S193" s="122">
        <v>6</v>
      </c>
      <c r="T193" s="122">
        <v>16</v>
      </c>
      <c r="U193" s="122">
        <v>6</v>
      </c>
    </row>
    <row r="194" spans="1:21" ht="12.75" x14ac:dyDescent="0.2">
      <c r="A194" s="122" t="s">
        <v>544</v>
      </c>
      <c r="B194" s="122">
        <v>105</v>
      </c>
      <c r="C194" s="122">
        <v>39</v>
      </c>
      <c r="D194" s="122">
        <v>62</v>
      </c>
      <c r="E194" s="122">
        <v>216</v>
      </c>
      <c r="F194" s="122">
        <v>188</v>
      </c>
      <c r="G194" s="122">
        <v>67</v>
      </c>
      <c r="H194" s="122">
        <v>76</v>
      </c>
      <c r="I194" s="122">
        <v>16</v>
      </c>
      <c r="J194" s="122">
        <v>1</v>
      </c>
      <c r="K194" s="122">
        <v>51</v>
      </c>
      <c r="L194" s="122">
        <v>253</v>
      </c>
      <c r="M194" s="122">
        <v>11</v>
      </c>
      <c r="N194" s="122">
        <v>150</v>
      </c>
      <c r="O194" s="122">
        <v>13</v>
      </c>
      <c r="P194" s="122">
        <v>30</v>
      </c>
      <c r="Q194" s="122">
        <v>254</v>
      </c>
      <c r="R194" s="122">
        <v>209</v>
      </c>
      <c r="S194" s="122">
        <v>15</v>
      </c>
      <c r="T194" s="122">
        <v>123</v>
      </c>
      <c r="U194" s="122">
        <v>1</v>
      </c>
    </row>
    <row r="195" spans="1:21" ht="12.75" x14ac:dyDescent="0.2">
      <c r="A195" s="122" t="s">
        <v>545</v>
      </c>
      <c r="B195" s="122">
        <v>37</v>
      </c>
      <c r="C195" s="122">
        <v>6</v>
      </c>
      <c r="D195" s="122">
        <v>30</v>
      </c>
      <c r="E195" s="122">
        <v>103</v>
      </c>
      <c r="F195" s="122">
        <v>51</v>
      </c>
      <c r="G195" s="122">
        <v>42</v>
      </c>
      <c r="H195" s="122">
        <v>26</v>
      </c>
      <c r="I195" s="122">
        <v>5</v>
      </c>
      <c r="J195" s="122">
        <v>10</v>
      </c>
      <c r="K195" s="122">
        <v>14</v>
      </c>
      <c r="L195" s="122">
        <v>109</v>
      </c>
      <c r="M195" s="122">
        <v>16</v>
      </c>
      <c r="N195" s="122">
        <v>59</v>
      </c>
      <c r="O195" s="122">
        <v>23</v>
      </c>
      <c r="P195" s="122">
        <v>12</v>
      </c>
      <c r="Q195" s="122">
        <v>111</v>
      </c>
      <c r="R195" s="122">
        <v>91</v>
      </c>
      <c r="S195" s="122">
        <v>5</v>
      </c>
      <c r="T195" s="122">
        <v>39</v>
      </c>
      <c r="U195" s="122">
        <v>7</v>
      </c>
    </row>
    <row r="196" spans="1:21" ht="12.75" x14ac:dyDescent="0.2">
      <c r="A196" s="122" t="s">
        <v>546</v>
      </c>
      <c r="B196" s="122">
        <v>27</v>
      </c>
      <c r="C196" s="122">
        <v>19</v>
      </c>
      <c r="D196" s="122">
        <v>27</v>
      </c>
      <c r="E196" s="122">
        <v>62</v>
      </c>
      <c r="F196" s="122">
        <v>33</v>
      </c>
      <c r="G196" s="122">
        <v>34</v>
      </c>
      <c r="H196" s="122">
        <v>11</v>
      </c>
      <c r="I196" s="122">
        <v>4</v>
      </c>
      <c r="J196" s="122">
        <v>4</v>
      </c>
      <c r="K196" s="122">
        <v>18</v>
      </c>
      <c r="L196" s="122">
        <v>72</v>
      </c>
      <c r="M196" s="122">
        <v>16</v>
      </c>
      <c r="N196" s="122">
        <v>24</v>
      </c>
      <c r="O196" s="122">
        <v>19</v>
      </c>
      <c r="P196" s="122">
        <v>17</v>
      </c>
      <c r="Q196" s="122">
        <v>55</v>
      </c>
      <c r="R196" s="122">
        <v>51</v>
      </c>
      <c r="S196" s="122">
        <v>7</v>
      </c>
      <c r="T196" s="122">
        <v>13</v>
      </c>
      <c r="U196" s="122">
        <v>15</v>
      </c>
    </row>
    <row r="197" spans="1:21" ht="12.75" x14ac:dyDescent="0.2">
      <c r="A197" s="122" t="s">
        <v>547</v>
      </c>
      <c r="B197" s="122">
        <v>16</v>
      </c>
      <c r="C197" s="122">
        <v>5</v>
      </c>
      <c r="D197" s="122">
        <v>12</v>
      </c>
      <c r="E197" s="122">
        <v>32</v>
      </c>
      <c r="F197" s="122">
        <v>21</v>
      </c>
      <c r="G197" s="122">
        <v>31</v>
      </c>
      <c r="H197" s="122">
        <v>14</v>
      </c>
      <c r="I197" s="122">
        <v>3</v>
      </c>
      <c r="J197" s="122">
        <v>2</v>
      </c>
      <c r="K197" s="122">
        <v>18</v>
      </c>
      <c r="L197" s="122">
        <v>48</v>
      </c>
      <c r="M197" s="122">
        <v>10</v>
      </c>
      <c r="N197" s="122">
        <v>57</v>
      </c>
      <c r="O197" s="122">
        <v>18</v>
      </c>
      <c r="P197" s="122">
        <v>11</v>
      </c>
      <c r="Q197" s="122">
        <v>50</v>
      </c>
      <c r="R197" s="122">
        <v>42</v>
      </c>
      <c r="S197" s="122">
        <v>2</v>
      </c>
      <c r="T197" s="122">
        <v>20</v>
      </c>
      <c r="U197" s="122">
        <v>3</v>
      </c>
    </row>
    <row r="198" spans="1:21" ht="12.75" x14ac:dyDescent="0.2">
      <c r="A198" s="122" t="s">
        <v>548</v>
      </c>
      <c r="B198" s="122">
        <v>68</v>
      </c>
      <c r="C198" s="122">
        <v>62</v>
      </c>
      <c r="D198" s="122">
        <v>66</v>
      </c>
      <c r="E198" s="122">
        <v>155</v>
      </c>
      <c r="F198" s="122">
        <v>120</v>
      </c>
      <c r="G198" s="122">
        <v>29</v>
      </c>
      <c r="H198" s="122">
        <v>25</v>
      </c>
      <c r="I198" s="122">
        <v>22</v>
      </c>
      <c r="J198" s="122">
        <v>17</v>
      </c>
      <c r="K198" s="122">
        <v>22</v>
      </c>
      <c r="L198" s="122">
        <v>174</v>
      </c>
      <c r="M198" s="122">
        <v>17</v>
      </c>
      <c r="N198" s="122">
        <v>121</v>
      </c>
      <c r="O198" s="122">
        <v>19</v>
      </c>
      <c r="P198" s="122">
        <v>15</v>
      </c>
      <c r="Q198" s="122">
        <v>137</v>
      </c>
      <c r="R198" s="122">
        <v>145</v>
      </c>
      <c r="S198" s="122">
        <v>11</v>
      </c>
      <c r="T198" s="122">
        <v>99</v>
      </c>
      <c r="U198" s="122">
        <v>0</v>
      </c>
    </row>
    <row r="199" spans="1:21" ht="12.75" x14ac:dyDescent="0.2">
      <c r="A199" s="122" t="s">
        <v>549</v>
      </c>
      <c r="B199" s="122">
        <v>20</v>
      </c>
      <c r="C199" s="122">
        <v>12</v>
      </c>
      <c r="D199" s="122">
        <v>35</v>
      </c>
      <c r="E199" s="122">
        <v>42</v>
      </c>
      <c r="F199" s="122">
        <v>21</v>
      </c>
      <c r="G199" s="122">
        <v>15</v>
      </c>
      <c r="H199" s="122">
        <v>8</v>
      </c>
      <c r="I199" s="122">
        <v>0</v>
      </c>
      <c r="J199" s="122">
        <v>0</v>
      </c>
      <c r="K199" s="122">
        <v>8</v>
      </c>
      <c r="L199" s="122">
        <v>68</v>
      </c>
      <c r="M199" s="122">
        <v>9</v>
      </c>
      <c r="N199" s="122">
        <v>68</v>
      </c>
      <c r="O199" s="122">
        <v>10</v>
      </c>
      <c r="P199" s="122">
        <v>7</v>
      </c>
      <c r="Q199" s="122">
        <v>75</v>
      </c>
      <c r="R199" s="122">
        <v>33</v>
      </c>
      <c r="S199" s="122">
        <v>1</v>
      </c>
      <c r="T199" s="122">
        <v>7</v>
      </c>
      <c r="U199" s="122">
        <v>0</v>
      </c>
    </row>
    <row r="200" spans="1:21" ht="12.75" x14ac:dyDescent="0.2">
      <c r="A200" s="122" t="s">
        <v>550</v>
      </c>
      <c r="B200" s="122">
        <v>16</v>
      </c>
      <c r="C200" s="122">
        <v>4</v>
      </c>
      <c r="D200" s="122">
        <v>19</v>
      </c>
      <c r="E200" s="122">
        <v>55</v>
      </c>
      <c r="F200" s="122">
        <v>48</v>
      </c>
      <c r="G200" s="122">
        <v>12</v>
      </c>
      <c r="H200" s="122">
        <v>9</v>
      </c>
      <c r="I200" s="122">
        <v>9</v>
      </c>
      <c r="J200" s="122">
        <v>2</v>
      </c>
      <c r="K200" s="122">
        <v>15</v>
      </c>
      <c r="L200" s="122">
        <v>20</v>
      </c>
      <c r="M200" s="122">
        <v>32</v>
      </c>
      <c r="N200" s="122">
        <v>48</v>
      </c>
      <c r="O200" s="122">
        <v>13</v>
      </c>
      <c r="P200" s="122">
        <v>12</v>
      </c>
      <c r="Q200" s="122">
        <v>84</v>
      </c>
      <c r="R200" s="122">
        <v>22</v>
      </c>
      <c r="S200" s="122">
        <v>14</v>
      </c>
      <c r="T200" s="122">
        <v>11</v>
      </c>
      <c r="U200" s="122">
        <v>25</v>
      </c>
    </row>
    <row r="201" spans="1:21" ht="14.25" customHeight="1" x14ac:dyDescent="0.2">
      <c r="A201" s="19" t="s">
        <v>551</v>
      </c>
      <c r="B201" s="19"/>
      <c r="C201" s="19"/>
      <c r="D201" s="122"/>
      <c r="E201" s="122"/>
      <c r="F201" s="19"/>
      <c r="G201" s="122"/>
      <c r="H201" s="122"/>
      <c r="I201" s="19"/>
      <c r="J201" s="122"/>
      <c r="K201" s="122"/>
      <c r="L201" s="122"/>
      <c r="M201" s="122"/>
      <c r="N201" s="122"/>
      <c r="O201" s="19"/>
      <c r="P201" s="122"/>
      <c r="Q201" s="122"/>
      <c r="R201" s="122"/>
      <c r="S201" s="19"/>
      <c r="T201" s="122"/>
      <c r="U201" s="122"/>
    </row>
    <row r="202" spans="1:21" ht="12.75" x14ac:dyDescent="0.2">
      <c r="A202" s="122" t="s">
        <v>552</v>
      </c>
      <c r="B202" s="122">
        <v>39</v>
      </c>
      <c r="C202" s="122">
        <v>17</v>
      </c>
      <c r="D202" s="122">
        <v>41</v>
      </c>
      <c r="E202" s="122">
        <v>87</v>
      </c>
      <c r="F202" s="122">
        <v>67</v>
      </c>
      <c r="G202" s="122">
        <v>63</v>
      </c>
      <c r="H202" s="122">
        <v>40</v>
      </c>
      <c r="I202" s="122">
        <v>6</v>
      </c>
      <c r="J202" s="122">
        <v>8</v>
      </c>
      <c r="K202" s="122">
        <v>11</v>
      </c>
      <c r="L202" s="122">
        <v>70</v>
      </c>
      <c r="M202" s="122">
        <v>31</v>
      </c>
      <c r="N202" s="122">
        <v>72</v>
      </c>
      <c r="O202" s="122">
        <v>30</v>
      </c>
      <c r="P202" s="122">
        <v>14</v>
      </c>
      <c r="Q202" s="122">
        <v>110</v>
      </c>
      <c r="R202" s="122">
        <v>68</v>
      </c>
      <c r="S202" s="122">
        <v>31</v>
      </c>
      <c r="T202" s="122">
        <v>37</v>
      </c>
      <c r="U202" s="122">
        <v>3</v>
      </c>
    </row>
    <row r="203" spans="1:21" ht="12.75" x14ac:dyDescent="0.2">
      <c r="A203" s="122" t="s">
        <v>553</v>
      </c>
      <c r="B203" s="122">
        <v>14</v>
      </c>
      <c r="C203" s="122">
        <v>4</v>
      </c>
      <c r="D203" s="122">
        <v>25</v>
      </c>
      <c r="E203" s="122">
        <v>20</v>
      </c>
      <c r="F203" s="122">
        <v>12</v>
      </c>
      <c r="G203" s="122">
        <v>20</v>
      </c>
      <c r="H203" s="122">
        <v>13</v>
      </c>
      <c r="I203" s="122">
        <v>6</v>
      </c>
      <c r="J203" s="122">
        <v>1</v>
      </c>
      <c r="K203" s="122">
        <v>10</v>
      </c>
      <c r="L203" s="122">
        <v>15</v>
      </c>
      <c r="M203" s="122">
        <v>9</v>
      </c>
      <c r="N203" s="122">
        <v>7</v>
      </c>
      <c r="O203" s="122">
        <v>15</v>
      </c>
      <c r="P203" s="122">
        <v>6</v>
      </c>
      <c r="Q203" s="122">
        <v>22</v>
      </c>
      <c r="R203" s="122">
        <v>13</v>
      </c>
      <c r="S203" s="122">
        <v>6</v>
      </c>
      <c r="T203" s="122">
        <v>7</v>
      </c>
      <c r="U203" s="122">
        <v>1</v>
      </c>
    </row>
    <row r="204" spans="1:21" ht="12.75" x14ac:dyDescent="0.2">
      <c r="A204" s="122" t="s">
        <v>554</v>
      </c>
      <c r="B204" s="122">
        <v>30</v>
      </c>
      <c r="C204" s="122">
        <v>5</v>
      </c>
      <c r="D204" s="122">
        <v>32</v>
      </c>
      <c r="E204" s="122">
        <v>5</v>
      </c>
      <c r="F204" s="122">
        <v>14</v>
      </c>
      <c r="G204" s="122">
        <v>22</v>
      </c>
      <c r="H204" s="122">
        <v>19</v>
      </c>
      <c r="I204" s="122">
        <v>1</v>
      </c>
      <c r="J204" s="122">
        <v>0</v>
      </c>
      <c r="K204" s="122">
        <v>27</v>
      </c>
      <c r="L204" s="122">
        <v>66</v>
      </c>
      <c r="M204" s="122">
        <v>5</v>
      </c>
      <c r="N204" s="122">
        <v>41</v>
      </c>
      <c r="O204" s="122">
        <v>14</v>
      </c>
      <c r="P204" s="122">
        <v>19</v>
      </c>
      <c r="Q204" s="122">
        <v>62</v>
      </c>
      <c r="R204" s="122">
        <v>12</v>
      </c>
      <c r="S204" s="122">
        <v>1</v>
      </c>
      <c r="T204" s="122">
        <v>17</v>
      </c>
      <c r="U204" s="122">
        <v>1</v>
      </c>
    </row>
    <row r="205" spans="1:21" ht="12.75" x14ac:dyDescent="0.2">
      <c r="A205" s="122" t="s">
        <v>555</v>
      </c>
      <c r="B205" s="122">
        <v>18</v>
      </c>
      <c r="C205" s="122">
        <v>16</v>
      </c>
      <c r="D205" s="122">
        <v>30</v>
      </c>
      <c r="E205" s="122">
        <v>22</v>
      </c>
      <c r="F205" s="122">
        <v>34</v>
      </c>
      <c r="G205" s="122">
        <v>30</v>
      </c>
      <c r="H205" s="122">
        <v>16</v>
      </c>
      <c r="I205" s="122">
        <v>8</v>
      </c>
      <c r="J205" s="122">
        <v>1</v>
      </c>
      <c r="K205" s="122">
        <v>19</v>
      </c>
      <c r="L205" s="122">
        <v>40</v>
      </c>
      <c r="M205" s="122">
        <v>2</v>
      </c>
      <c r="N205" s="122">
        <v>25</v>
      </c>
      <c r="O205" s="122">
        <v>27</v>
      </c>
      <c r="P205" s="122">
        <v>11</v>
      </c>
      <c r="Q205" s="122">
        <v>57</v>
      </c>
      <c r="R205" s="122">
        <v>54</v>
      </c>
      <c r="S205" s="122">
        <v>9</v>
      </c>
      <c r="T205" s="122">
        <v>15</v>
      </c>
      <c r="U205" s="122">
        <v>2</v>
      </c>
    </row>
    <row r="206" spans="1:21" ht="12.75" x14ac:dyDescent="0.2">
      <c r="A206" s="122" t="s">
        <v>556</v>
      </c>
      <c r="B206" s="122">
        <v>13</v>
      </c>
      <c r="C206" s="122">
        <v>14</v>
      </c>
      <c r="D206" s="122">
        <v>16</v>
      </c>
      <c r="E206" s="122">
        <v>19</v>
      </c>
      <c r="F206" s="122">
        <v>29</v>
      </c>
      <c r="G206" s="122">
        <v>20</v>
      </c>
      <c r="H206" s="122">
        <v>15</v>
      </c>
      <c r="I206" s="122">
        <v>3</v>
      </c>
      <c r="J206" s="122">
        <v>0</v>
      </c>
      <c r="K206" s="122">
        <v>3</v>
      </c>
      <c r="L206" s="122">
        <v>52</v>
      </c>
      <c r="M206" s="122">
        <v>0</v>
      </c>
      <c r="N206" s="122">
        <v>17</v>
      </c>
      <c r="O206" s="122">
        <v>15</v>
      </c>
      <c r="P206" s="122">
        <v>2</v>
      </c>
      <c r="Q206" s="122">
        <v>27</v>
      </c>
      <c r="R206" s="122">
        <v>31</v>
      </c>
      <c r="S206" s="122">
        <v>0</v>
      </c>
      <c r="T206" s="122">
        <v>10</v>
      </c>
      <c r="U206" s="122">
        <v>4</v>
      </c>
    </row>
    <row r="207" spans="1:21" ht="12.75" x14ac:dyDescent="0.2">
      <c r="A207" s="122" t="s">
        <v>557</v>
      </c>
      <c r="B207" s="122">
        <v>39</v>
      </c>
      <c r="C207" s="122">
        <v>21</v>
      </c>
      <c r="D207" s="122">
        <v>16</v>
      </c>
      <c r="E207" s="122">
        <v>25</v>
      </c>
      <c r="F207" s="122">
        <v>13</v>
      </c>
      <c r="G207" s="122">
        <v>24</v>
      </c>
      <c r="H207" s="122">
        <v>2</v>
      </c>
      <c r="I207" s="122">
        <v>2</v>
      </c>
      <c r="J207" s="122">
        <v>1</v>
      </c>
      <c r="K207" s="122">
        <v>8</v>
      </c>
      <c r="L207" s="122">
        <v>56</v>
      </c>
      <c r="M207" s="122">
        <v>17</v>
      </c>
      <c r="N207" s="122">
        <v>34</v>
      </c>
      <c r="O207" s="122">
        <v>19</v>
      </c>
      <c r="P207" s="122">
        <v>3</v>
      </c>
      <c r="Q207" s="122">
        <v>65</v>
      </c>
      <c r="R207" s="122">
        <v>14</v>
      </c>
      <c r="S207" s="122">
        <v>2</v>
      </c>
      <c r="T207" s="122">
        <v>33</v>
      </c>
      <c r="U207" s="122">
        <v>2</v>
      </c>
    </row>
    <row r="208" spans="1:21" ht="12.75" x14ac:dyDescent="0.2">
      <c r="A208" s="122" t="s">
        <v>558</v>
      </c>
      <c r="B208" s="122">
        <v>8</v>
      </c>
      <c r="C208" s="122">
        <v>10</v>
      </c>
      <c r="D208" s="122">
        <v>23</v>
      </c>
      <c r="E208" s="122">
        <v>87</v>
      </c>
      <c r="F208" s="122">
        <v>50</v>
      </c>
      <c r="G208" s="122">
        <v>14</v>
      </c>
      <c r="H208" s="122">
        <v>6</v>
      </c>
      <c r="I208" s="122">
        <v>4</v>
      </c>
      <c r="J208" s="122">
        <v>5</v>
      </c>
      <c r="K208" s="122">
        <v>7</v>
      </c>
      <c r="L208" s="122">
        <v>25</v>
      </c>
      <c r="M208" s="122">
        <v>4</v>
      </c>
      <c r="N208" s="122">
        <v>78</v>
      </c>
      <c r="O208" s="122">
        <v>11</v>
      </c>
      <c r="P208" s="122">
        <v>2</v>
      </c>
      <c r="Q208" s="122">
        <v>71</v>
      </c>
      <c r="R208" s="122">
        <v>98</v>
      </c>
      <c r="S208" s="122">
        <v>6</v>
      </c>
      <c r="T208" s="122">
        <v>5</v>
      </c>
      <c r="U208" s="122">
        <v>1</v>
      </c>
    </row>
    <row r="209" spans="1:21" ht="12.75" x14ac:dyDescent="0.2">
      <c r="A209" s="122" t="s">
        <v>559</v>
      </c>
      <c r="B209" s="122">
        <v>69</v>
      </c>
      <c r="C209" s="122">
        <v>77</v>
      </c>
      <c r="D209" s="122">
        <v>92</v>
      </c>
      <c r="E209" s="122">
        <v>334</v>
      </c>
      <c r="F209" s="122">
        <v>260</v>
      </c>
      <c r="G209" s="122">
        <v>113</v>
      </c>
      <c r="H209" s="122">
        <v>67</v>
      </c>
      <c r="I209" s="122">
        <v>24</v>
      </c>
      <c r="J209" s="122">
        <v>29</v>
      </c>
      <c r="K209" s="122">
        <v>76</v>
      </c>
      <c r="L209" s="122">
        <v>236</v>
      </c>
      <c r="M209" s="122">
        <v>12</v>
      </c>
      <c r="N209" s="122">
        <v>318</v>
      </c>
      <c r="O209" s="122">
        <v>63</v>
      </c>
      <c r="P209" s="122">
        <v>34</v>
      </c>
      <c r="Q209" s="122">
        <v>417</v>
      </c>
      <c r="R209" s="122">
        <v>390</v>
      </c>
      <c r="S209" s="122">
        <v>22</v>
      </c>
      <c r="T209" s="122">
        <v>42</v>
      </c>
      <c r="U209" s="122">
        <v>27</v>
      </c>
    </row>
    <row r="210" spans="1:21" ht="12.75" x14ac:dyDescent="0.2">
      <c r="A210" s="122" t="s">
        <v>560</v>
      </c>
      <c r="B210" s="122">
        <v>14</v>
      </c>
      <c r="C210" s="122">
        <v>17</v>
      </c>
      <c r="D210" s="122">
        <v>27</v>
      </c>
      <c r="E210" s="122">
        <v>35</v>
      </c>
      <c r="F210" s="122">
        <v>36</v>
      </c>
      <c r="G210" s="122">
        <v>27</v>
      </c>
      <c r="H210" s="122">
        <v>10</v>
      </c>
      <c r="I210" s="122">
        <v>7</v>
      </c>
      <c r="J210" s="122">
        <v>2</v>
      </c>
      <c r="K210" s="122">
        <v>12</v>
      </c>
      <c r="L210" s="122">
        <v>38</v>
      </c>
      <c r="M210" s="122">
        <v>4</v>
      </c>
      <c r="N210" s="122">
        <v>40</v>
      </c>
      <c r="O210" s="122">
        <v>19</v>
      </c>
      <c r="P210" s="122">
        <v>7</v>
      </c>
      <c r="Q210" s="122">
        <v>56</v>
      </c>
      <c r="R210" s="122">
        <v>26</v>
      </c>
      <c r="S210" s="122">
        <v>12</v>
      </c>
      <c r="T210" s="122">
        <v>16</v>
      </c>
      <c r="U210" s="122">
        <v>2</v>
      </c>
    </row>
    <row r="211" spans="1:21" ht="12.75" x14ac:dyDescent="0.2">
      <c r="A211" s="122" t="s">
        <v>561</v>
      </c>
      <c r="B211" s="122">
        <v>15</v>
      </c>
      <c r="C211" s="122">
        <v>26</v>
      </c>
      <c r="D211" s="122">
        <v>46</v>
      </c>
      <c r="E211" s="122">
        <v>75</v>
      </c>
      <c r="F211" s="122">
        <v>68</v>
      </c>
      <c r="G211" s="122">
        <v>41</v>
      </c>
      <c r="H211" s="122">
        <v>26</v>
      </c>
      <c r="I211" s="122">
        <v>9</v>
      </c>
      <c r="J211" s="122">
        <v>6</v>
      </c>
      <c r="K211" s="122">
        <v>15</v>
      </c>
      <c r="L211" s="122">
        <v>120</v>
      </c>
      <c r="M211" s="122">
        <v>27</v>
      </c>
      <c r="N211" s="122">
        <v>80</v>
      </c>
      <c r="O211" s="122">
        <v>21</v>
      </c>
      <c r="P211" s="122">
        <v>13</v>
      </c>
      <c r="Q211" s="122">
        <v>124</v>
      </c>
      <c r="R211" s="122">
        <v>46</v>
      </c>
      <c r="S211" s="122">
        <v>3</v>
      </c>
      <c r="T211" s="122">
        <v>26</v>
      </c>
      <c r="U211" s="122">
        <v>5</v>
      </c>
    </row>
    <row r="212" spans="1:21" ht="12.75" x14ac:dyDescent="0.2">
      <c r="A212" s="122" t="s">
        <v>562</v>
      </c>
      <c r="B212" s="122">
        <v>7</v>
      </c>
      <c r="C212" s="122">
        <v>5</v>
      </c>
      <c r="D212" s="122">
        <v>3</v>
      </c>
      <c r="E212" s="122">
        <v>1</v>
      </c>
      <c r="F212" s="122">
        <v>7</v>
      </c>
      <c r="G212" s="122">
        <v>9</v>
      </c>
      <c r="H212" s="122">
        <v>0</v>
      </c>
      <c r="I212" s="122">
        <v>3</v>
      </c>
      <c r="J212" s="122">
        <v>2</v>
      </c>
      <c r="K212" s="122">
        <v>3</v>
      </c>
      <c r="L212" s="122">
        <v>24</v>
      </c>
      <c r="M212" s="122">
        <v>1</v>
      </c>
      <c r="N212" s="122">
        <v>5</v>
      </c>
      <c r="O212" s="122">
        <v>8</v>
      </c>
      <c r="P212" s="122">
        <v>1</v>
      </c>
      <c r="Q212" s="122">
        <v>11</v>
      </c>
      <c r="R212" s="122">
        <v>5</v>
      </c>
      <c r="S212" s="122">
        <v>1</v>
      </c>
      <c r="T212" s="122">
        <v>8</v>
      </c>
      <c r="U212" s="122">
        <v>5</v>
      </c>
    </row>
    <row r="213" spans="1:21" ht="12.75" x14ac:dyDescent="0.2">
      <c r="A213" s="122" t="s">
        <v>563</v>
      </c>
      <c r="B213" s="122">
        <v>6</v>
      </c>
      <c r="C213" s="122">
        <v>7</v>
      </c>
      <c r="D213" s="122">
        <v>10</v>
      </c>
      <c r="E213" s="122">
        <v>9</v>
      </c>
      <c r="F213" s="122">
        <v>15</v>
      </c>
      <c r="G213" s="122">
        <v>13</v>
      </c>
      <c r="H213" s="122">
        <v>6</v>
      </c>
      <c r="I213" s="122">
        <v>0</v>
      </c>
      <c r="J213" s="122">
        <v>1</v>
      </c>
      <c r="K213" s="122">
        <v>7</v>
      </c>
      <c r="L213" s="122">
        <v>18</v>
      </c>
      <c r="M213" s="122">
        <v>1</v>
      </c>
      <c r="N213" s="122">
        <v>12</v>
      </c>
      <c r="O213" s="122">
        <v>10</v>
      </c>
      <c r="P213" s="122">
        <v>4</v>
      </c>
      <c r="Q213" s="122">
        <v>14</v>
      </c>
      <c r="R213" s="122">
        <v>6</v>
      </c>
      <c r="S213" s="122">
        <v>0</v>
      </c>
      <c r="T213" s="122">
        <v>12</v>
      </c>
      <c r="U213" s="122">
        <v>0</v>
      </c>
    </row>
    <row r="214" spans="1:21" ht="12.75" x14ac:dyDescent="0.2">
      <c r="A214" s="122" t="s">
        <v>564</v>
      </c>
      <c r="B214" s="122">
        <v>27</v>
      </c>
      <c r="C214" s="122">
        <v>7</v>
      </c>
      <c r="D214" s="122">
        <v>12</v>
      </c>
      <c r="E214" s="122">
        <v>39</v>
      </c>
      <c r="F214" s="122">
        <v>28</v>
      </c>
      <c r="G214" s="122">
        <v>29</v>
      </c>
      <c r="H214" s="122">
        <v>7</v>
      </c>
      <c r="I214" s="122">
        <v>7</v>
      </c>
      <c r="J214" s="122">
        <v>4</v>
      </c>
      <c r="K214" s="122">
        <v>16</v>
      </c>
      <c r="L214" s="122">
        <v>50</v>
      </c>
      <c r="M214" s="122">
        <v>36</v>
      </c>
      <c r="N214" s="122">
        <v>50</v>
      </c>
      <c r="O214" s="122">
        <v>28</v>
      </c>
      <c r="P214" s="122">
        <v>4</v>
      </c>
      <c r="Q214" s="122">
        <v>81</v>
      </c>
      <c r="R214" s="122">
        <v>29</v>
      </c>
      <c r="S214" s="122">
        <v>1</v>
      </c>
      <c r="T214" s="122">
        <v>18</v>
      </c>
      <c r="U214" s="122">
        <v>1</v>
      </c>
    </row>
    <row r="215" spans="1:21" ht="12.75" x14ac:dyDescent="0.2">
      <c r="A215" s="122" t="s">
        <v>565</v>
      </c>
      <c r="B215" s="122">
        <v>40</v>
      </c>
      <c r="C215" s="122">
        <v>19</v>
      </c>
      <c r="D215" s="122">
        <v>30</v>
      </c>
      <c r="E215" s="122">
        <v>48</v>
      </c>
      <c r="F215" s="122">
        <v>33</v>
      </c>
      <c r="G215" s="122">
        <v>28</v>
      </c>
      <c r="H215" s="122">
        <v>16</v>
      </c>
      <c r="I215" s="122">
        <v>7</v>
      </c>
      <c r="J215" s="122">
        <v>2</v>
      </c>
      <c r="K215" s="122">
        <v>9</v>
      </c>
      <c r="L215" s="122">
        <v>94</v>
      </c>
      <c r="M215" s="122">
        <v>2</v>
      </c>
      <c r="N215" s="122">
        <v>45</v>
      </c>
      <c r="O215" s="122">
        <v>16</v>
      </c>
      <c r="P215" s="122">
        <v>7</v>
      </c>
      <c r="Q215" s="122">
        <v>75</v>
      </c>
      <c r="R215" s="122">
        <v>42</v>
      </c>
      <c r="S215" s="122">
        <v>1</v>
      </c>
      <c r="T215" s="122">
        <v>16</v>
      </c>
      <c r="U215" s="122">
        <v>2</v>
      </c>
    </row>
    <row r="216" spans="1:21" ht="12.75" x14ac:dyDescent="0.2">
      <c r="A216" s="122" t="s">
        <v>566</v>
      </c>
      <c r="B216" s="122">
        <v>34</v>
      </c>
      <c r="C216" s="122">
        <v>6</v>
      </c>
      <c r="D216" s="122">
        <v>11</v>
      </c>
      <c r="E216" s="122">
        <v>25</v>
      </c>
      <c r="F216" s="122">
        <v>25</v>
      </c>
      <c r="G216" s="122">
        <v>18</v>
      </c>
      <c r="H216" s="122">
        <v>21</v>
      </c>
      <c r="I216" s="122">
        <v>2</v>
      </c>
      <c r="J216" s="122">
        <v>3</v>
      </c>
      <c r="K216" s="122">
        <v>11</v>
      </c>
      <c r="L216" s="122">
        <v>45</v>
      </c>
      <c r="M216" s="122">
        <v>30</v>
      </c>
      <c r="N216" s="122">
        <v>35</v>
      </c>
      <c r="O216" s="122">
        <v>17</v>
      </c>
      <c r="P216" s="122">
        <v>4</v>
      </c>
      <c r="Q216" s="122">
        <v>67</v>
      </c>
      <c r="R216" s="122">
        <v>22</v>
      </c>
      <c r="S216" s="122">
        <v>1</v>
      </c>
      <c r="T216" s="122">
        <v>20</v>
      </c>
      <c r="U216" s="122">
        <v>2</v>
      </c>
    </row>
    <row r="217" spans="1:21" ht="12.75" x14ac:dyDescent="0.2">
      <c r="A217" s="122" t="s">
        <v>567</v>
      </c>
      <c r="B217" s="122">
        <v>31</v>
      </c>
      <c r="C217" s="122">
        <v>11</v>
      </c>
      <c r="D217" s="122">
        <v>13</v>
      </c>
      <c r="E217" s="122">
        <v>30</v>
      </c>
      <c r="F217" s="122">
        <v>37</v>
      </c>
      <c r="G217" s="122">
        <v>22</v>
      </c>
      <c r="H217" s="122">
        <v>15</v>
      </c>
      <c r="I217" s="122">
        <v>8</v>
      </c>
      <c r="J217" s="122">
        <v>1</v>
      </c>
      <c r="K217" s="122">
        <v>14</v>
      </c>
      <c r="L217" s="122">
        <v>52</v>
      </c>
      <c r="M217" s="122">
        <v>2</v>
      </c>
      <c r="N217" s="122">
        <v>16</v>
      </c>
      <c r="O217" s="122">
        <v>26</v>
      </c>
      <c r="P217" s="122">
        <v>5</v>
      </c>
      <c r="Q217" s="122">
        <v>40</v>
      </c>
      <c r="R217" s="122">
        <v>24</v>
      </c>
      <c r="S217" s="122">
        <v>5</v>
      </c>
      <c r="T217" s="122">
        <v>17</v>
      </c>
      <c r="U217" s="122">
        <v>0</v>
      </c>
    </row>
    <row r="218" spans="1:21" ht="14.25" customHeight="1" x14ac:dyDescent="0.2">
      <c r="A218" s="19" t="s">
        <v>568</v>
      </c>
      <c r="B218" s="19"/>
      <c r="C218" s="19"/>
      <c r="D218" s="122"/>
      <c r="E218" s="122"/>
      <c r="F218" s="19"/>
      <c r="G218" s="122"/>
      <c r="H218" s="122"/>
      <c r="I218" s="19"/>
      <c r="J218" s="122"/>
      <c r="K218" s="122"/>
      <c r="L218" s="122"/>
      <c r="M218" s="122"/>
      <c r="N218" s="122"/>
      <c r="O218" s="19"/>
      <c r="P218" s="122"/>
      <c r="Q218" s="122"/>
      <c r="R218" s="122"/>
      <c r="S218" s="19"/>
      <c r="T218" s="122"/>
      <c r="U218" s="122"/>
    </row>
    <row r="219" spans="1:21" ht="12.75" x14ac:dyDescent="0.2">
      <c r="A219" s="122" t="s">
        <v>569</v>
      </c>
      <c r="B219" s="122">
        <v>34</v>
      </c>
      <c r="C219" s="122">
        <v>18</v>
      </c>
      <c r="D219" s="122">
        <v>20</v>
      </c>
      <c r="E219" s="122">
        <v>31</v>
      </c>
      <c r="F219" s="122">
        <v>22</v>
      </c>
      <c r="G219" s="122">
        <v>22</v>
      </c>
      <c r="H219" s="122">
        <v>12</v>
      </c>
      <c r="I219" s="122">
        <v>6</v>
      </c>
      <c r="J219" s="122">
        <v>8</v>
      </c>
      <c r="K219" s="122">
        <v>7</v>
      </c>
      <c r="L219" s="122">
        <v>69</v>
      </c>
      <c r="M219" s="122">
        <v>8</v>
      </c>
      <c r="N219" s="122">
        <v>15</v>
      </c>
      <c r="O219" s="122">
        <v>13</v>
      </c>
      <c r="P219" s="122">
        <v>10</v>
      </c>
      <c r="Q219" s="122">
        <v>36</v>
      </c>
      <c r="R219" s="122">
        <v>24</v>
      </c>
      <c r="S219" s="122">
        <v>2</v>
      </c>
      <c r="T219" s="122">
        <v>6</v>
      </c>
      <c r="U219" s="122">
        <v>2</v>
      </c>
    </row>
    <row r="220" spans="1:21" ht="12.75" x14ac:dyDescent="0.2">
      <c r="A220" s="122" t="s">
        <v>570</v>
      </c>
      <c r="B220" s="122">
        <v>17</v>
      </c>
      <c r="C220" s="122">
        <v>12</v>
      </c>
      <c r="D220" s="122">
        <v>23</v>
      </c>
      <c r="E220" s="122">
        <v>26</v>
      </c>
      <c r="F220" s="122">
        <v>19</v>
      </c>
      <c r="G220" s="122">
        <v>27</v>
      </c>
      <c r="H220" s="122">
        <v>19</v>
      </c>
      <c r="I220" s="122">
        <v>1</v>
      </c>
      <c r="J220" s="122">
        <v>4</v>
      </c>
      <c r="K220" s="122">
        <v>9</v>
      </c>
      <c r="L220" s="122">
        <v>74</v>
      </c>
      <c r="M220" s="122">
        <v>18</v>
      </c>
      <c r="N220" s="122">
        <v>17</v>
      </c>
      <c r="O220" s="122">
        <v>7</v>
      </c>
      <c r="P220" s="122">
        <v>16</v>
      </c>
      <c r="Q220" s="122">
        <v>41</v>
      </c>
      <c r="R220" s="122">
        <v>14</v>
      </c>
      <c r="S220" s="122">
        <v>6</v>
      </c>
      <c r="T220" s="122">
        <v>32</v>
      </c>
      <c r="U220" s="122">
        <v>5</v>
      </c>
    </row>
    <row r="221" spans="1:21" ht="12.75" x14ac:dyDescent="0.2">
      <c r="A221" s="122" t="s">
        <v>571</v>
      </c>
      <c r="B221" s="122">
        <v>53</v>
      </c>
      <c r="C221" s="122">
        <v>16</v>
      </c>
      <c r="D221" s="122">
        <v>20</v>
      </c>
      <c r="E221" s="122">
        <v>57</v>
      </c>
      <c r="F221" s="122">
        <v>29</v>
      </c>
      <c r="G221" s="122">
        <v>31</v>
      </c>
      <c r="H221" s="122">
        <v>19</v>
      </c>
      <c r="I221" s="122">
        <v>8</v>
      </c>
      <c r="J221" s="122">
        <v>4</v>
      </c>
      <c r="K221" s="122">
        <v>10</v>
      </c>
      <c r="L221" s="122">
        <v>95</v>
      </c>
      <c r="M221" s="122">
        <v>9</v>
      </c>
      <c r="N221" s="122">
        <v>31</v>
      </c>
      <c r="O221" s="122">
        <v>9</v>
      </c>
      <c r="P221" s="122">
        <v>19</v>
      </c>
      <c r="Q221" s="122">
        <v>85</v>
      </c>
      <c r="R221" s="122">
        <v>58</v>
      </c>
      <c r="S221" s="122">
        <v>0</v>
      </c>
      <c r="T221" s="122">
        <v>10</v>
      </c>
      <c r="U221" s="122">
        <v>3</v>
      </c>
    </row>
    <row r="222" spans="1:21" ht="12.75" x14ac:dyDescent="0.2">
      <c r="A222" s="122" t="s">
        <v>572</v>
      </c>
      <c r="B222" s="122">
        <v>32</v>
      </c>
      <c r="C222" s="122">
        <v>3</v>
      </c>
      <c r="D222" s="122">
        <v>3</v>
      </c>
      <c r="E222" s="122">
        <v>5</v>
      </c>
      <c r="F222" s="122">
        <v>6</v>
      </c>
      <c r="G222" s="122">
        <v>8</v>
      </c>
      <c r="H222" s="122">
        <v>4</v>
      </c>
      <c r="I222" s="122">
        <v>3</v>
      </c>
      <c r="J222" s="122">
        <v>2</v>
      </c>
      <c r="K222" s="122">
        <v>8</v>
      </c>
      <c r="L222" s="122">
        <v>33</v>
      </c>
      <c r="M222" s="122">
        <v>19</v>
      </c>
      <c r="N222" s="122">
        <v>21</v>
      </c>
      <c r="O222" s="122">
        <v>7</v>
      </c>
      <c r="P222" s="122">
        <v>18</v>
      </c>
      <c r="Q222" s="122">
        <v>46</v>
      </c>
      <c r="R222" s="122">
        <v>11</v>
      </c>
      <c r="S222" s="122">
        <v>2</v>
      </c>
      <c r="T222" s="122">
        <v>1</v>
      </c>
      <c r="U222" s="122">
        <v>2</v>
      </c>
    </row>
    <row r="223" spans="1:21" ht="12.75" x14ac:dyDescent="0.2">
      <c r="A223" s="122" t="s">
        <v>573</v>
      </c>
      <c r="B223" s="122">
        <v>33</v>
      </c>
      <c r="C223" s="122">
        <v>26</v>
      </c>
      <c r="D223" s="122">
        <v>38</v>
      </c>
      <c r="E223" s="122">
        <v>78</v>
      </c>
      <c r="F223" s="122">
        <v>53</v>
      </c>
      <c r="G223" s="122">
        <v>34</v>
      </c>
      <c r="H223" s="122">
        <v>40</v>
      </c>
      <c r="I223" s="122">
        <v>14</v>
      </c>
      <c r="J223" s="122">
        <v>3</v>
      </c>
      <c r="K223" s="122">
        <v>33</v>
      </c>
      <c r="L223" s="122">
        <v>176</v>
      </c>
      <c r="M223" s="122">
        <v>27</v>
      </c>
      <c r="N223" s="122">
        <v>110</v>
      </c>
      <c r="O223" s="122">
        <v>16</v>
      </c>
      <c r="P223" s="122">
        <v>34</v>
      </c>
      <c r="Q223" s="122">
        <v>214</v>
      </c>
      <c r="R223" s="122">
        <v>72</v>
      </c>
      <c r="S223" s="122">
        <v>40</v>
      </c>
      <c r="T223" s="122">
        <v>47</v>
      </c>
      <c r="U223" s="122">
        <v>5</v>
      </c>
    </row>
    <row r="224" spans="1:21" ht="12.75" x14ac:dyDescent="0.2">
      <c r="A224" s="122" t="s">
        <v>574</v>
      </c>
      <c r="B224" s="122">
        <v>65</v>
      </c>
      <c r="C224" s="122">
        <v>13</v>
      </c>
      <c r="D224" s="122">
        <v>30</v>
      </c>
      <c r="E224" s="122">
        <v>88</v>
      </c>
      <c r="F224" s="122">
        <v>53</v>
      </c>
      <c r="G224" s="122">
        <v>38</v>
      </c>
      <c r="H224" s="122">
        <v>14</v>
      </c>
      <c r="I224" s="122">
        <v>10</v>
      </c>
      <c r="J224" s="122">
        <v>5</v>
      </c>
      <c r="K224" s="122">
        <v>27</v>
      </c>
      <c r="L224" s="122">
        <v>104</v>
      </c>
      <c r="M224" s="122">
        <v>5</v>
      </c>
      <c r="N224" s="122">
        <v>92</v>
      </c>
      <c r="O224" s="122">
        <v>11</v>
      </c>
      <c r="P224" s="122">
        <v>11</v>
      </c>
      <c r="Q224" s="122">
        <v>138</v>
      </c>
      <c r="R224" s="122">
        <v>44</v>
      </c>
      <c r="S224" s="122">
        <v>8</v>
      </c>
      <c r="T224" s="122">
        <v>25</v>
      </c>
      <c r="U224" s="122">
        <v>6</v>
      </c>
    </row>
    <row r="225" spans="1:21" ht="12.75" x14ac:dyDescent="0.2">
      <c r="A225" s="122" t="s">
        <v>575</v>
      </c>
      <c r="B225" s="122">
        <v>17</v>
      </c>
      <c r="C225" s="122">
        <v>4</v>
      </c>
      <c r="D225" s="122">
        <v>16</v>
      </c>
      <c r="E225" s="122">
        <v>16</v>
      </c>
      <c r="F225" s="122">
        <v>11</v>
      </c>
      <c r="G225" s="122">
        <v>13</v>
      </c>
      <c r="H225" s="122">
        <v>6</v>
      </c>
      <c r="I225" s="122">
        <v>5</v>
      </c>
      <c r="J225" s="122">
        <v>0</v>
      </c>
      <c r="K225" s="122">
        <v>5</v>
      </c>
      <c r="L225" s="122">
        <v>68</v>
      </c>
      <c r="M225" s="122">
        <v>1</v>
      </c>
      <c r="N225" s="122">
        <v>8</v>
      </c>
      <c r="O225" s="122">
        <v>8</v>
      </c>
      <c r="P225" s="122">
        <v>6</v>
      </c>
      <c r="Q225" s="122">
        <v>26</v>
      </c>
      <c r="R225" s="122">
        <v>8</v>
      </c>
      <c r="S225" s="122">
        <v>0</v>
      </c>
      <c r="T225" s="122">
        <v>14</v>
      </c>
      <c r="U225" s="122">
        <v>1</v>
      </c>
    </row>
    <row r="226" spans="1:21" ht="12.75" x14ac:dyDescent="0.2">
      <c r="A226" s="122" t="s">
        <v>576</v>
      </c>
      <c r="B226" s="122">
        <v>17</v>
      </c>
      <c r="C226" s="122">
        <v>5</v>
      </c>
      <c r="D226" s="122">
        <v>11</v>
      </c>
      <c r="E226" s="122">
        <v>8</v>
      </c>
      <c r="F226" s="122">
        <v>19</v>
      </c>
      <c r="G226" s="122">
        <v>23</v>
      </c>
      <c r="H226" s="122">
        <v>9</v>
      </c>
      <c r="I226" s="122">
        <v>6</v>
      </c>
      <c r="J226" s="122">
        <v>1</v>
      </c>
      <c r="K226" s="122">
        <v>8</v>
      </c>
      <c r="L226" s="122">
        <v>15</v>
      </c>
      <c r="M226" s="122">
        <v>1</v>
      </c>
      <c r="N226" s="122">
        <v>11</v>
      </c>
      <c r="O226" s="122">
        <v>8</v>
      </c>
      <c r="P226" s="122">
        <v>9</v>
      </c>
      <c r="Q226" s="122">
        <v>40</v>
      </c>
      <c r="R226" s="122">
        <v>10</v>
      </c>
      <c r="S226" s="122">
        <v>4</v>
      </c>
      <c r="T226" s="122">
        <v>2</v>
      </c>
      <c r="U226" s="122">
        <v>5</v>
      </c>
    </row>
    <row r="227" spans="1:21" ht="12.75" x14ac:dyDescent="0.2">
      <c r="A227" s="122" t="s">
        <v>577</v>
      </c>
      <c r="B227" s="122">
        <v>66</v>
      </c>
      <c r="C227" s="122">
        <v>34</v>
      </c>
      <c r="D227" s="122">
        <v>38</v>
      </c>
      <c r="E227" s="122">
        <v>80</v>
      </c>
      <c r="F227" s="122">
        <v>55</v>
      </c>
      <c r="G227" s="122">
        <v>45</v>
      </c>
      <c r="H227" s="122">
        <v>11</v>
      </c>
      <c r="I227" s="122">
        <v>10</v>
      </c>
      <c r="J227" s="122">
        <v>9</v>
      </c>
      <c r="K227" s="122">
        <v>28</v>
      </c>
      <c r="L227" s="122">
        <v>157</v>
      </c>
      <c r="M227" s="122">
        <v>1</v>
      </c>
      <c r="N227" s="122">
        <v>59</v>
      </c>
      <c r="O227" s="122">
        <v>30</v>
      </c>
      <c r="P227" s="122">
        <v>15</v>
      </c>
      <c r="Q227" s="122">
        <v>87</v>
      </c>
      <c r="R227" s="122">
        <v>44</v>
      </c>
      <c r="S227" s="122">
        <v>8</v>
      </c>
      <c r="T227" s="122">
        <v>39</v>
      </c>
      <c r="U227" s="122">
        <v>7</v>
      </c>
    </row>
    <row r="228" spans="1:21" ht="12.75" x14ac:dyDescent="0.2">
      <c r="A228" s="122" t="s">
        <v>578</v>
      </c>
      <c r="B228" s="122">
        <v>13</v>
      </c>
      <c r="C228" s="122">
        <v>6</v>
      </c>
      <c r="D228" s="122">
        <v>16</v>
      </c>
      <c r="E228" s="122">
        <v>6</v>
      </c>
      <c r="F228" s="122">
        <v>3</v>
      </c>
      <c r="G228" s="122">
        <v>12</v>
      </c>
      <c r="H228" s="122">
        <v>0</v>
      </c>
      <c r="I228" s="122">
        <v>2</v>
      </c>
      <c r="J228" s="122">
        <v>0</v>
      </c>
      <c r="K228" s="122">
        <v>7</v>
      </c>
      <c r="L228" s="122">
        <v>53</v>
      </c>
      <c r="M228" s="122">
        <v>1</v>
      </c>
      <c r="N228" s="122">
        <v>9</v>
      </c>
      <c r="O228" s="122">
        <v>11</v>
      </c>
      <c r="P228" s="122">
        <v>8</v>
      </c>
      <c r="Q228" s="122">
        <v>16</v>
      </c>
      <c r="R228" s="122">
        <v>4</v>
      </c>
      <c r="S228" s="122">
        <v>2</v>
      </c>
      <c r="T228" s="122">
        <v>7</v>
      </c>
      <c r="U228" s="122">
        <v>0</v>
      </c>
    </row>
    <row r="229" spans="1:21" ht="12.75" x14ac:dyDescent="0.2">
      <c r="A229" s="122" t="s">
        <v>579</v>
      </c>
      <c r="B229" s="122">
        <v>31</v>
      </c>
      <c r="C229" s="122">
        <v>16</v>
      </c>
      <c r="D229" s="122">
        <v>15</v>
      </c>
      <c r="E229" s="122">
        <v>23</v>
      </c>
      <c r="F229" s="122">
        <v>24</v>
      </c>
      <c r="G229" s="122">
        <v>14</v>
      </c>
      <c r="H229" s="122">
        <v>0</v>
      </c>
      <c r="I229" s="122">
        <v>4</v>
      </c>
      <c r="J229" s="122">
        <v>2</v>
      </c>
      <c r="K229" s="122">
        <v>7</v>
      </c>
      <c r="L229" s="122">
        <v>45</v>
      </c>
      <c r="M229" s="122">
        <v>3</v>
      </c>
      <c r="N229" s="122">
        <v>25</v>
      </c>
      <c r="O229" s="122">
        <v>15</v>
      </c>
      <c r="P229" s="122">
        <v>19</v>
      </c>
      <c r="Q229" s="122">
        <v>80</v>
      </c>
      <c r="R229" s="122">
        <v>31</v>
      </c>
      <c r="S229" s="122">
        <v>9</v>
      </c>
      <c r="T229" s="122">
        <v>13</v>
      </c>
      <c r="U229" s="122">
        <v>1</v>
      </c>
    </row>
    <row r="230" spans="1:21" ht="12.75" x14ac:dyDescent="0.2">
      <c r="A230" s="122" t="s">
        <v>568</v>
      </c>
      <c r="B230" s="122">
        <v>215</v>
      </c>
      <c r="C230" s="122">
        <v>67</v>
      </c>
      <c r="D230" s="122">
        <v>164</v>
      </c>
      <c r="E230" s="122">
        <v>539</v>
      </c>
      <c r="F230" s="122">
        <v>306</v>
      </c>
      <c r="G230" s="122">
        <v>138</v>
      </c>
      <c r="H230" s="122">
        <v>81</v>
      </c>
      <c r="I230" s="122">
        <v>48</v>
      </c>
      <c r="J230" s="122">
        <v>24</v>
      </c>
      <c r="K230" s="122">
        <v>112</v>
      </c>
      <c r="L230" s="122">
        <v>576</v>
      </c>
      <c r="M230" s="122">
        <v>14</v>
      </c>
      <c r="N230" s="122">
        <v>587</v>
      </c>
      <c r="O230" s="122">
        <v>61</v>
      </c>
      <c r="P230" s="122">
        <v>42</v>
      </c>
      <c r="Q230" s="122">
        <v>1169</v>
      </c>
      <c r="R230" s="122">
        <v>365</v>
      </c>
      <c r="S230" s="122">
        <v>70</v>
      </c>
      <c r="T230" s="122">
        <v>108</v>
      </c>
      <c r="U230" s="122">
        <v>66</v>
      </c>
    </row>
    <row r="231" spans="1:21" ht="14.25" customHeight="1" x14ac:dyDescent="0.2">
      <c r="A231" s="19" t="s">
        <v>580</v>
      </c>
      <c r="B231" s="19"/>
      <c r="C231" s="19"/>
      <c r="D231" s="122"/>
      <c r="E231" s="122"/>
      <c r="F231" s="19"/>
      <c r="G231" s="122"/>
      <c r="H231" s="122"/>
      <c r="I231" s="19"/>
      <c r="J231" s="122"/>
      <c r="K231" s="122"/>
      <c r="L231" s="122"/>
      <c r="M231" s="122"/>
      <c r="N231" s="122"/>
      <c r="O231" s="19"/>
      <c r="P231" s="122"/>
      <c r="Q231" s="122"/>
      <c r="R231" s="122"/>
      <c r="S231" s="19"/>
      <c r="T231" s="122"/>
      <c r="U231" s="122"/>
    </row>
    <row r="232" spans="1:21" ht="12.75" x14ac:dyDescent="0.2">
      <c r="A232" s="122" t="s">
        <v>581</v>
      </c>
      <c r="B232" s="122">
        <v>40</v>
      </c>
      <c r="C232" s="122">
        <v>11</v>
      </c>
      <c r="D232" s="122">
        <v>35</v>
      </c>
      <c r="E232" s="122">
        <v>51</v>
      </c>
      <c r="F232" s="122">
        <v>27</v>
      </c>
      <c r="G232" s="122">
        <v>15</v>
      </c>
      <c r="H232" s="122">
        <v>25</v>
      </c>
      <c r="I232" s="122">
        <v>10</v>
      </c>
      <c r="J232" s="122">
        <v>2</v>
      </c>
      <c r="K232" s="122">
        <v>16</v>
      </c>
      <c r="L232" s="122">
        <v>59</v>
      </c>
      <c r="M232" s="122">
        <v>12</v>
      </c>
      <c r="N232" s="122">
        <v>26</v>
      </c>
      <c r="O232" s="122">
        <v>13</v>
      </c>
      <c r="P232" s="122">
        <v>13</v>
      </c>
      <c r="Q232" s="122">
        <v>63</v>
      </c>
      <c r="R232" s="122">
        <v>31</v>
      </c>
      <c r="S232" s="122">
        <v>8</v>
      </c>
      <c r="T232" s="122">
        <v>12</v>
      </c>
      <c r="U232" s="122">
        <v>4</v>
      </c>
    </row>
    <row r="233" spans="1:21" ht="12.75" x14ac:dyDescent="0.2">
      <c r="A233" s="122" t="s">
        <v>582</v>
      </c>
      <c r="B233" s="122">
        <v>28</v>
      </c>
      <c r="C233" s="122">
        <v>20</v>
      </c>
      <c r="D233" s="122">
        <v>21</v>
      </c>
      <c r="E233" s="122">
        <v>77</v>
      </c>
      <c r="F233" s="122">
        <v>16</v>
      </c>
      <c r="G233" s="122">
        <v>13</v>
      </c>
      <c r="H233" s="122">
        <v>4</v>
      </c>
      <c r="I233" s="122">
        <v>0</v>
      </c>
      <c r="J233" s="122">
        <v>4</v>
      </c>
      <c r="K233" s="122">
        <v>8</v>
      </c>
      <c r="L233" s="122">
        <v>104</v>
      </c>
      <c r="M233" s="122">
        <v>22</v>
      </c>
      <c r="N233" s="122">
        <v>30</v>
      </c>
      <c r="O233" s="122">
        <v>12</v>
      </c>
      <c r="P233" s="122">
        <v>0</v>
      </c>
      <c r="Q233" s="122">
        <v>36</v>
      </c>
      <c r="R233" s="122">
        <v>26</v>
      </c>
      <c r="S233" s="122">
        <v>1</v>
      </c>
      <c r="T233" s="122">
        <v>4</v>
      </c>
      <c r="U233" s="122">
        <v>5</v>
      </c>
    </row>
    <row r="234" spans="1:21" ht="12.75" x14ac:dyDescent="0.2">
      <c r="A234" s="122" t="s">
        <v>583</v>
      </c>
      <c r="B234" s="122">
        <v>34</v>
      </c>
      <c r="C234" s="122">
        <v>11</v>
      </c>
      <c r="D234" s="122">
        <v>29</v>
      </c>
      <c r="E234" s="122">
        <v>32</v>
      </c>
      <c r="F234" s="122">
        <v>23</v>
      </c>
      <c r="G234" s="122">
        <v>19</v>
      </c>
      <c r="H234" s="122">
        <v>9</v>
      </c>
      <c r="I234" s="122">
        <v>12</v>
      </c>
      <c r="J234" s="122">
        <v>3</v>
      </c>
      <c r="K234" s="122">
        <v>26</v>
      </c>
      <c r="L234" s="122">
        <v>93</v>
      </c>
      <c r="M234" s="122">
        <v>4</v>
      </c>
      <c r="N234" s="122">
        <v>34</v>
      </c>
      <c r="O234" s="122">
        <v>29</v>
      </c>
      <c r="P234" s="122">
        <v>11</v>
      </c>
      <c r="Q234" s="122">
        <v>73</v>
      </c>
      <c r="R234" s="122">
        <v>36</v>
      </c>
      <c r="S234" s="122">
        <v>5</v>
      </c>
      <c r="T234" s="122">
        <v>14</v>
      </c>
      <c r="U234" s="122">
        <v>8</v>
      </c>
    </row>
    <row r="235" spans="1:21" ht="12.75" x14ac:dyDescent="0.2">
      <c r="A235" s="122" t="s">
        <v>584</v>
      </c>
      <c r="B235" s="122">
        <v>13</v>
      </c>
      <c r="C235" s="122">
        <v>2</v>
      </c>
      <c r="D235" s="122">
        <v>22</v>
      </c>
      <c r="E235" s="122">
        <v>30</v>
      </c>
      <c r="F235" s="122">
        <v>12</v>
      </c>
      <c r="G235" s="122">
        <v>23</v>
      </c>
      <c r="H235" s="122">
        <v>11</v>
      </c>
      <c r="I235" s="122">
        <v>9</v>
      </c>
      <c r="J235" s="122">
        <v>1</v>
      </c>
      <c r="K235" s="122">
        <v>6</v>
      </c>
      <c r="L235" s="122">
        <v>51</v>
      </c>
      <c r="M235" s="122">
        <v>7</v>
      </c>
      <c r="N235" s="122">
        <v>23</v>
      </c>
      <c r="O235" s="122">
        <v>11</v>
      </c>
      <c r="P235" s="122">
        <v>5</v>
      </c>
      <c r="Q235" s="122">
        <v>31</v>
      </c>
      <c r="R235" s="122">
        <v>26</v>
      </c>
      <c r="S235" s="122">
        <v>9</v>
      </c>
      <c r="T235" s="122">
        <v>6</v>
      </c>
      <c r="U235" s="122">
        <v>5</v>
      </c>
    </row>
    <row r="236" spans="1:21" ht="12.75" x14ac:dyDescent="0.2">
      <c r="A236" s="122" t="s">
        <v>585</v>
      </c>
      <c r="B236" s="122">
        <v>55</v>
      </c>
      <c r="C236" s="122">
        <v>44</v>
      </c>
      <c r="D236" s="122">
        <v>53</v>
      </c>
      <c r="E236" s="122">
        <v>92</v>
      </c>
      <c r="F236" s="122">
        <v>21</v>
      </c>
      <c r="G236" s="122">
        <v>39</v>
      </c>
      <c r="H236" s="122">
        <v>29</v>
      </c>
      <c r="I236" s="122">
        <v>4</v>
      </c>
      <c r="J236" s="122">
        <v>4</v>
      </c>
      <c r="K236" s="122">
        <v>16</v>
      </c>
      <c r="L236" s="122">
        <v>112</v>
      </c>
      <c r="M236" s="122">
        <v>29</v>
      </c>
      <c r="N236" s="122">
        <v>59</v>
      </c>
      <c r="O236" s="122">
        <v>26</v>
      </c>
      <c r="P236" s="122">
        <v>25</v>
      </c>
      <c r="Q236" s="122">
        <v>95</v>
      </c>
      <c r="R236" s="122">
        <v>77</v>
      </c>
      <c r="S236" s="122">
        <v>15</v>
      </c>
      <c r="T236" s="122">
        <v>29</v>
      </c>
      <c r="U236" s="122">
        <v>3</v>
      </c>
    </row>
    <row r="237" spans="1:21" ht="12.75" x14ac:dyDescent="0.2">
      <c r="A237" s="122" t="s">
        <v>586</v>
      </c>
      <c r="B237" s="122">
        <v>12</v>
      </c>
      <c r="C237" s="122">
        <v>10</v>
      </c>
      <c r="D237" s="122">
        <v>10</v>
      </c>
      <c r="E237" s="122">
        <v>9</v>
      </c>
      <c r="F237" s="122">
        <v>11</v>
      </c>
      <c r="G237" s="122">
        <v>9</v>
      </c>
      <c r="H237" s="122">
        <v>2</v>
      </c>
      <c r="I237" s="122">
        <v>2</v>
      </c>
      <c r="J237" s="122">
        <v>0</v>
      </c>
      <c r="K237" s="122">
        <v>4</v>
      </c>
      <c r="L237" s="122">
        <v>35</v>
      </c>
      <c r="M237" s="122">
        <v>10</v>
      </c>
      <c r="N237" s="122">
        <v>16</v>
      </c>
      <c r="O237" s="122">
        <v>9</v>
      </c>
      <c r="P237" s="122">
        <v>0</v>
      </c>
      <c r="Q237" s="122">
        <v>29</v>
      </c>
      <c r="R237" s="122">
        <v>12</v>
      </c>
      <c r="S237" s="122">
        <v>0</v>
      </c>
      <c r="T237" s="122">
        <v>7</v>
      </c>
      <c r="U237" s="122">
        <v>0</v>
      </c>
    </row>
    <row r="238" spans="1:21" ht="12.75" x14ac:dyDescent="0.2">
      <c r="A238" s="122" t="s">
        <v>587</v>
      </c>
      <c r="B238" s="122">
        <v>63</v>
      </c>
      <c r="C238" s="122">
        <v>38</v>
      </c>
      <c r="D238" s="122">
        <v>44</v>
      </c>
      <c r="E238" s="122">
        <v>44</v>
      </c>
      <c r="F238" s="122">
        <v>39</v>
      </c>
      <c r="G238" s="122">
        <v>34</v>
      </c>
      <c r="H238" s="122">
        <v>20</v>
      </c>
      <c r="I238" s="122">
        <v>5</v>
      </c>
      <c r="J238" s="122">
        <v>4</v>
      </c>
      <c r="K238" s="122">
        <v>27</v>
      </c>
      <c r="L238" s="122">
        <v>69</v>
      </c>
      <c r="M238" s="122">
        <v>5</v>
      </c>
      <c r="N238" s="122">
        <v>68</v>
      </c>
      <c r="O238" s="122">
        <v>32</v>
      </c>
      <c r="P238" s="122">
        <v>27</v>
      </c>
      <c r="Q238" s="122">
        <v>109</v>
      </c>
      <c r="R238" s="122">
        <v>79</v>
      </c>
      <c r="S238" s="122">
        <v>10</v>
      </c>
      <c r="T238" s="122">
        <v>14</v>
      </c>
      <c r="U238" s="122">
        <v>6</v>
      </c>
    </row>
    <row r="239" spans="1:21" ht="12.75" x14ac:dyDescent="0.2">
      <c r="A239" s="122" t="s">
        <v>588</v>
      </c>
      <c r="B239" s="122">
        <v>11</v>
      </c>
      <c r="C239" s="122">
        <v>5</v>
      </c>
      <c r="D239" s="122">
        <v>6</v>
      </c>
      <c r="E239" s="122">
        <v>12</v>
      </c>
      <c r="F239" s="122">
        <v>6</v>
      </c>
      <c r="G239" s="122">
        <v>11</v>
      </c>
      <c r="H239" s="122">
        <v>0</v>
      </c>
      <c r="I239" s="122">
        <v>0</v>
      </c>
      <c r="J239" s="122">
        <v>0</v>
      </c>
      <c r="K239" s="122">
        <v>0</v>
      </c>
      <c r="L239" s="122">
        <v>22</v>
      </c>
      <c r="M239" s="122">
        <v>0</v>
      </c>
      <c r="N239" s="122">
        <v>11</v>
      </c>
      <c r="O239" s="122">
        <v>6</v>
      </c>
      <c r="P239" s="122">
        <v>6</v>
      </c>
      <c r="Q239" s="122">
        <v>17</v>
      </c>
      <c r="R239" s="122">
        <v>8</v>
      </c>
      <c r="S239" s="122">
        <v>1</v>
      </c>
      <c r="T239" s="122">
        <v>4</v>
      </c>
      <c r="U239" s="122">
        <v>0</v>
      </c>
    </row>
    <row r="240" spans="1:21" ht="12.75" x14ac:dyDescent="0.2">
      <c r="A240" s="122" t="s">
        <v>589</v>
      </c>
      <c r="B240" s="122">
        <v>9</v>
      </c>
      <c r="C240" s="122">
        <v>18</v>
      </c>
      <c r="D240" s="122">
        <v>16</v>
      </c>
      <c r="E240" s="122">
        <v>16</v>
      </c>
      <c r="F240" s="122">
        <v>14</v>
      </c>
      <c r="G240" s="122">
        <v>20</v>
      </c>
      <c r="H240" s="122">
        <v>10</v>
      </c>
      <c r="I240" s="122">
        <v>4</v>
      </c>
      <c r="J240" s="122">
        <v>1</v>
      </c>
      <c r="K240" s="122">
        <v>5</v>
      </c>
      <c r="L240" s="122">
        <v>52</v>
      </c>
      <c r="M240" s="122">
        <v>5</v>
      </c>
      <c r="N240" s="122">
        <v>17</v>
      </c>
      <c r="O240" s="122">
        <v>16</v>
      </c>
      <c r="P240" s="122">
        <v>4</v>
      </c>
      <c r="Q240" s="122">
        <v>53</v>
      </c>
      <c r="R240" s="122">
        <v>25</v>
      </c>
      <c r="S240" s="122">
        <v>7</v>
      </c>
      <c r="T240" s="122">
        <v>20</v>
      </c>
      <c r="U240" s="122">
        <v>2</v>
      </c>
    </row>
    <row r="241" spans="1:21" ht="12.75" x14ac:dyDescent="0.2">
      <c r="A241" s="122" t="s">
        <v>590</v>
      </c>
      <c r="B241" s="122">
        <v>168</v>
      </c>
      <c r="C241" s="122">
        <v>114</v>
      </c>
      <c r="D241" s="122">
        <v>160</v>
      </c>
      <c r="E241" s="122">
        <v>348</v>
      </c>
      <c r="F241" s="122">
        <v>261</v>
      </c>
      <c r="G241" s="122">
        <v>126</v>
      </c>
      <c r="H241" s="122">
        <v>71</v>
      </c>
      <c r="I241" s="122">
        <v>39</v>
      </c>
      <c r="J241" s="122">
        <v>29</v>
      </c>
      <c r="K241" s="122">
        <v>101</v>
      </c>
      <c r="L241" s="122">
        <v>496</v>
      </c>
      <c r="M241" s="122">
        <v>20</v>
      </c>
      <c r="N241" s="122">
        <v>639</v>
      </c>
      <c r="O241" s="122">
        <v>78</v>
      </c>
      <c r="P241" s="122">
        <v>71</v>
      </c>
      <c r="Q241" s="122">
        <v>1238</v>
      </c>
      <c r="R241" s="122">
        <v>521</v>
      </c>
      <c r="S241" s="122">
        <v>46</v>
      </c>
      <c r="T241" s="122">
        <v>121</v>
      </c>
      <c r="U241" s="122">
        <v>79</v>
      </c>
    </row>
    <row r="242" spans="1:21" ht="14.25" customHeight="1" x14ac:dyDescent="0.2">
      <c r="A242" s="19" t="s">
        <v>591</v>
      </c>
      <c r="B242" s="19"/>
      <c r="C242" s="19"/>
      <c r="D242" s="122"/>
      <c r="E242" s="122"/>
      <c r="F242" s="19"/>
      <c r="G242" s="122"/>
      <c r="H242" s="122"/>
      <c r="I242" s="19"/>
      <c r="J242" s="122"/>
      <c r="K242" s="122"/>
      <c r="L242" s="122"/>
      <c r="M242" s="122"/>
      <c r="N242" s="122"/>
      <c r="O242" s="19"/>
      <c r="P242" s="122"/>
      <c r="Q242" s="122"/>
      <c r="R242" s="122"/>
      <c r="S242" s="19"/>
      <c r="T242" s="122"/>
      <c r="U242" s="122"/>
    </row>
    <row r="243" spans="1:21" ht="12.75" x14ac:dyDescent="0.2">
      <c r="A243" s="122" t="s">
        <v>592</v>
      </c>
      <c r="B243" s="122">
        <v>37</v>
      </c>
      <c r="C243" s="122">
        <v>35</v>
      </c>
      <c r="D243" s="122">
        <v>35</v>
      </c>
      <c r="E243" s="122">
        <v>47</v>
      </c>
      <c r="F243" s="122">
        <v>29</v>
      </c>
      <c r="G243" s="122">
        <v>44</v>
      </c>
      <c r="H243" s="122">
        <v>34</v>
      </c>
      <c r="I243" s="122">
        <v>3</v>
      </c>
      <c r="J243" s="122">
        <v>0</v>
      </c>
      <c r="K243" s="122">
        <v>13</v>
      </c>
      <c r="L243" s="122">
        <v>122</v>
      </c>
      <c r="M243" s="122">
        <v>38</v>
      </c>
      <c r="N243" s="122">
        <v>60</v>
      </c>
      <c r="O243" s="122">
        <v>18</v>
      </c>
      <c r="P243" s="122">
        <v>11</v>
      </c>
      <c r="Q243" s="122">
        <v>104</v>
      </c>
      <c r="R243" s="122">
        <v>45</v>
      </c>
      <c r="S243" s="122">
        <v>11</v>
      </c>
      <c r="T243" s="122">
        <v>23</v>
      </c>
      <c r="U243" s="122">
        <v>5</v>
      </c>
    </row>
    <row r="244" spans="1:21" ht="12.75" x14ac:dyDescent="0.2">
      <c r="A244" s="122" t="s">
        <v>593</v>
      </c>
      <c r="B244" s="122">
        <v>111</v>
      </c>
      <c r="C244" s="122">
        <v>45</v>
      </c>
      <c r="D244" s="122">
        <v>74</v>
      </c>
      <c r="E244" s="122">
        <v>162</v>
      </c>
      <c r="F244" s="122">
        <v>88</v>
      </c>
      <c r="G244" s="122">
        <v>64</v>
      </c>
      <c r="H244" s="122">
        <v>39</v>
      </c>
      <c r="I244" s="122">
        <v>12</v>
      </c>
      <c r="J244" s="122">
        <v>39</v>
      </c>
      <c r="K244" s="122">
        <v>34</v>
      </c>
      <c r="L244" s="122">
        <v>256</v>
      </c>
      <c r="M244" s="122">
        <v>17</v>
      </c>
      <c r="N244" s="122">
        <v>220</v>
      </c>
      <c r="O244" s="122">
        <v>26</v>
      </c>
      <c r="P244" s="122">
        <v>36</v>
      </c>
      <c r="Q244" s="122">
        <v>209</v>
      </c>
      <c r="R244" s="122">
        <v>200</v>
      </c>
      <c r="S244" s="122">
        <v>11</v>
      </c>
      <c r="T244" s="122">
        <v>63</v>
      </c>
      <c r="U244" s="122">
        <v>1</v>
      </c>
    </row>
    <row r="245" spans="1:21" ht="12.75" x14ac:dyDescent="0.2">
      <c r="A245" s="122" t="s">
        <v>594</v>
      </c>
      <c r="B245" s="122">
        <v>113</v>
      </c>
      <c r="C245" s="122">
        <v>40</v>
      </c>
      <c r="D245" s="122">
        <v>76</v>
      </c>
      <c r="E245" s="122">
        <v>237</v>
      </c>
      <c r="F245" s="122">
        <v>166</v>
      </c>
      <c r="G245" s="122">
        <v>105</v>
      </c>
      <c r="H245" s="122">
        <v>15</v>
      </c>
      <c r="I245" s="122">
        <v>26</v>
      </c>
      <c r="J245" s="122">
        <v>32</v>
      </c>
      <c r="K245" s="122">
        <v>50</v>
      </c>
      <c r="L245" s="122">
        <v>202</v>
      </c>
      <c r="M245" s="122">
        <v>14</v>
      </c>
      <c r="N245" s="122">
        <v>252</v>
      </c>
      <c r="O245" s="122">
        <v>46</v>
      </c>
      <c r="P245" s="122">
        <v>38</v>
      </c>
      <c r="Q245" s="122">
        <v>221</v>
      </c>
      <c r="R245" s="122">
        <v>200</v>
      </c>
      <c r="S245" s="122">
        <v>6</v>
      </c>
      <c r="T245" s="122">
        <v>62</v>
      </c>
      <c r="U245" s="122">
        <v>4</v>
      </c>
    </row>
    <row r="246" spans="1:21" ht="12.75" x14ac:dyDescent="0.2">
      <c r="A246" s="122" t="s">
        <v>595</v>
      </c>
      <c r="B246" s="122">
        <v>37</v>
      </c>
      <c r="C246" s="122">
        <v>18</v>
      </c>
      <c r="D246" s="122">
        <v>19</v>
      </c>
      <c r="E246" s="122">
        <v>21</v>
      </c>
      <c r="F246" s="122">
        <v>31</v>
      </c>
      <c r="G246" s="122">
        <v>19</v>
      </c>
      <c r="H246" s="122">
        <v>12</v>
      </c>
      <c r="I246" s="122">
        <v>6</v>
      </c>
      <c r="J246" s="122">
        <v>7</v>
      </c>
      <c r="K246" s="122">
        <v>12</v>
      </c>
      <c r="L246" s="122">
        <v>24</v>
      </c>
      <c r="M246" s="122">
        <v>6</v>
      </c>
      <c r="N246" s="122">
        <v>44</v>
      </c>
      <c r="O246" s="122">
        <v>22</v>
      </c>
      <c r="P246" s="122">
        <v>12</v>
      </c>
      <c r="Q246" s="122">
        <v>48</v>
      </c>
      <c r="R246" s="122">
        <v>36</v>
      </c>
      <c r="S246" s="122">
        <v>1</v>
      </c>
      <c r="T246" s="122">
        <v>15</v>
      </c>
      <c r="U246" s="122">
        <v>1</v>
      </c>
    </row>
    <row r="247" spans="1:21" ht="12.75" x14ac:dyDescent="0.2">
      <c r="A247" s="122" t="s">
        <v>596</v>
      </c>
      <c r="B247" s="122">
        <v>41</v>
      </c>
      <c r="C247" s="122">
        <v>22</v>
      </c>
      <c r="D247" s="122">
        <v>28</v>
      </c>
      <c r="E247" s="122">
        <v>53</v>
      </c>
      <c r="F247" s="122">
        <v>53</v>
      </c>
      <c r="G247" s="122">
        <v>37</v>
      </c>
      <c r="H247" s="122">
        <v>36</v>
      </c>
      <c r="I247" s="122">
        <v>6</v>
      </c>
      <c r="J247" s="122">
        <v>2</v>
      </c>
      <c r="K247" s="122">
        <v>8</v>
      </c>
      <c r="L247" s="122">
        <v>54</v>
      </c>
      <c r="M247" s="122">
        <v>14</v>
      </c>
      <c r="N247" s="122">
        <v>27</v>
      </c>
      <c r="O247" s="122">
        <v>16</v>
      </c>
      <c r="P247" s="122">
        <v>8</v>
      </c>
      <c r="Q247" s="122">
        <v>47</v>
      </c>
      <c r="R247" s="122">
        <v>33</v>
      </c>
      <c r="S247" s="122">
        <v>3</v>
      </c>
      <c r="T247" s="122">
        <v>14</v>
      </c>
      <c r="U247" s="122">
        <v>0</v>
      </c>
    </row>
    <row r="248" spans="1:21" ht="12.75" x14ac:dyDescent="0.2">
      <c r="A248" s="122" t="s">
        <v>597</v>
      </c>
      <c r="B248" s="122">
        <v>29</v>
      </c>
      <c r="C248" s="122">
        <v>23</v>
      </c>
      <c r="D248" s="122">
        <v>29</v>
      </c>
      <c r="E248" s="122">
        <v>62</v>
      </c>
      <c r="F248" s="122">
        <v>40</v>
      </c>
      <c r="G248" s="122">
        <v>19</v>
      </c>
      <c r="H248" s="122">
        <v>55</v>
      </c>
      <c r="I248" s="122">
        <v>2</v>
      </c>
      <c r="J248" s="122">
        <v>2</v>
      </c>
      <c r="K248" s="122">
        <v>17</v>
      </c>
      <c r="L248" s="122">
        <v>44</v>
      </c>
      <c r="M248" s="122">
        <v>2</v>
      </c>
      <c r="N248" s="122">
        <v>52</v>
      </c>
      <c r="O248" s="122">
        <v>13</v>
      </c>
      <c r="P248" s="122">
        <v>26</v>
      </c>
      <c r="Q248" s="122">
        <v>68</v>
      </c>
      <c r="R248" s="122">
        <v>47</v>
      </c>
      <c r="S248" s="122">
        <v>3</v>
      </c>
      <c r="T248" s="122">
        <v>8</v>
      </c>
      <c r="U248" s="122">
        <v>6</v>
      </c>
    </row>
    <row r="249" spans="1:21" ht="12.75" x14ac:dyDescent="0.2">
      <c r="A249" s="122" t="s">
        <v>598</v>
      </c>
      <c r="B249" s="122">
        <v>33</v>
      </c>
      <c r="C249" s="122">
        <v>12</v>
      </c>
      <c r="D249" s="122">
        <v>62</v>
      </c>
      <c r="E249" s="122">
        <v>56</v>
      </c>
      <c r="F249" s="122">
        <v>43</v>
      </c>
      <c r="G249" s="122">
        <v>38</v>
      </c>
      <c r="H249" s="122">
        <v>43</v>
      </c>
      <c r="I249" s="122">
        <v>6</v>
      </c>
      <c r="J249" s="122">
        <v>10</v>
      </c>
      <c r="K249" s="122">
        <v>8</v>
      </c>
      <c r="L249" s="122">
        <v>130</v>
      </c>
      <c r="M249" s="122">
        <v>46</v>
      </c>
      <c r="N249" s="122">
        <v>70</v>
      </c>
      <c r="O249" s="122">
        <v>17</v>
      </c>
      <c r="P249" s="122">
        <v>30</v>
      </c>
      <c r="Q249" s="122">
        <v>108</v>
      </c>
      <c r="R249" s="122">
        <v>130</v>
      </c>
      <c r="S249" s="122">
        <v>7</v>
      </c>
      <c r="T249" s="122">
        <v>19</v>
      </c>
      <c r="U249" s="122">
        <v>2</v>
      </c>
    </row>
    <row r="250" spans="1:21" ht="12.75" x14ac:dyDescent="0.2">
      <c r="A250" s="122" t="s">
        <v>599</v>
      </c>
      <c r="B250" s="122">
        <v>31</v>
      </c>
      <c r="C250" s="122">
        <v>1</v>
      </c>
      <c r="D250" s="122">
        <v>18</v>
      </c>
      <c r="E250" s="122">
        <v>30</v>
      </c>
      <c r="F250" s="122">
        <v>15</v>
      </c>
      <c r="G250" s="122">
        <v>18</v>
      </c>
      <c r="H250" s="122">
        <v>20</v>
      </c>
      <c r="I250" s="122">
        <v>4</v>
      </c>
      <c r="J250" s="122">
        <v>0</v>
      </c>
      <c r="K250" s="122">
        <v>6</v>
      </c>
      <c r="L250" s="122">
        <v>35</v>
      </c>
      <c r="M250" s="122">
        <v>8</v>
      </c>
      <c r="N250" s="122">
        <v>30</v>
      </c>
      <c r="O250" s="122">
        <v>11</v>
      </c>
      <c r="P250" s="122">
        <v>6</v>
      </c>
      <c r="Q250" s="122">
        <v>37</v>
      </c>
      <c r="R250" s="122">
        <v>20</v>
      </c>
      <c r="S250" s="122">
        <v>0</v>
      </c>
      <c r="T250" s="122">
        <v>8</v>
      </c>
      <c r="U250" s="122">
        <v>1</v>
      </c>
    </row>
    <row r="251" spans="1:21" ht="12.75" x14ac:dyDescent="0.2">
      <c r="A251" s="122" t="s">
        <v>600</v>
      </c>
      <c r="B251" s="122">
        <v>41</v>
      </c>
      <c r="C251" s="122">
        <v>36</v>
      </c>
      <c r="D251" s="122">
        <v>30</v>
      </c>
      <c r="E251" s="122">
        <v>89</v>
      </c>
      <c r="F251" s="122">
        <v>35</v>
      </c>
      <c r="G251" s="122">
        <v>35</v>
      </c>
      <c r="H251" s="122">
        <v>10</v>
      </c>
      <c r="I251" s="122">
        <v>6</v>
      </c>
      <c r="J251" s="122">
        <v>10</v>
      </c>
      <c r="K251" s="122">
        <v>9</v>
      </c>
      <c r="L251" s="122">
        <v>85</v>
      </c>
      <c r="M251" s="122">
        <v>3</v>
      </c>
      <c r="N251" s="122">
        <v>32</v>
      </c>
      <c r="O251" s="122">
        <v>29</v>
      </c>
      <c r="P251" s="122">
        <v>14</v>
      </c>
      <c r="Q251" s="122">
        <v>65</v>
      </c>
      <c r="R251" s="122">
        <v>56</v>
      </c>
      <c r="S251" s="122">
        <v>0</v>
      </c>
      <c r="T251" s="122">
        <v>28</v>
      </c>
      <c r="U251" s="122">
        <v>4</v>
      </c>
    </row>
    <row r="252" spans="1:21" ht="12.75" x14ac:dyDescent="0.2">
      <c r="A252" s="122" t="s">
        <v>601</v>
      </c>
      <c r="B252" s="122">
        <v>24</v>
      </c>
      <c r="C252" s="122">
        <v>10</v>
      </c>
      <c r="D252" s="122">
        <v>9</v>
      </c>
      <c r="E252" s="122">
        <v>25</v>
      </c>
      <c r="F252" s="122">
        <v>20</v>
      </c>
      <c r="G252" s="122">
        <v>19</v>
      </c>
      <c r="H252" s="122">
        <v>2</v>
      </c>
      <c r="I252" s="122">
        <v>2</v>
      </c>
      <c r="J252" s="122">
        <v>0</v>
      </c>
      <c r="K252" s="122">
        <v>2</v>
      </c>
      <c r="L252" s="122">
        <v>46</v>
      </c>
      <c r="M252" s="122">
        <v>1</v>
      </c>
      <c r="N252" s="122">
        <v>16</v>
      </c>
      <c r="O252" s="122">
        <v>12</v>
      </c>
      <c r="P252" s="122">
        <v>8</v>
      </c>
      <c r="Q252" s="122">
        <v>20</v>
      </c>
      <c r="R252" s="122">
        <v>8</v>
      </c>
      <c r="S252" s="122">
        <v>2</v>
      </c>
      <c r="T252" s="122">
        <v>8</v>
      </c>
      <c r="U252" s="122">
        <v>1</v>
      </c>
    </row>
    <row r="253" spans="1:21" ht="12.75" x14ac:dyDescent="0.2">
      <c r="A253" s="122" t="s">
        <v>602</v>
      </c>
      <c r="B253" s="122">
        <v>32</v>
      </c>
      <c r="C253" s="122">
        <v>15</v>
      </c>
      <c r="D253" s="122">
        <v>29</v>
      </c>
      <c r="E253" s="122">
        <v>20</v>
      </c>
      <c r="F253" s="122">
        <v>14</v>
      </c>
      <c r="G253" s="122">
        <v>21</v>
      </c>
      <c r="H253" s="122">
        <v>4</v>
      </c>
      <c r="I253" s="122">
        <v>3</v>
      </c>
      <c r="J253" s="122">
        <v>4</v>
      </c>
      <c r="K253" s="122">
        <v>11</v>
      </c>
      <c r="L253" s="122">
        <v>21</v>
      </c>
      <c r="M253" s="122">
        <v>1</v>
      </c>
      <c r="N253" s="122">
        <v>43</v>
      </c>
      <c r="O253" s="122">
        <v>22</v>
      </c>
      <c r="P253" s="122">
        <v>4</v>
      </c>
      <c r="Q253" s="122">
        <v>64</v>
      </c>
      <c r="R253" s="122">
        <v>17</v>
      </c>
      <c r="S253" s="122">
        <v>1</v>
      </c>
      <c r="T253" s="122">
        <v>12</v>
      </c>
      <c r="U253" s="122">
        <v>1</v>
      </c>
    </row>
    <row r="254" spans="1:21" ht="12.75" x14ac:dyDescent="0.2">
      <c r="A254" s="122" t="s">
        <v>603</v>
      </c>
      <c r="B254" s="122">
        <v>15</v>
      </c>
      <c r="C254" s="122">
        <v>7</v>
      </c>
      <c r="D254" s="122">
        <v>32</v>
      </c>
      <c r="E254" s="122">
        <v>31</v>
      </c>
      <c r="F254" s="122">
        <v>14</v>
      </c>
      <c r="G254" s="122">
        <v>9</v>
      </c>
      <c r="H254" s="122">
        <v>14</v>
      </c>
      <c r="I254" s="122">
        <v>4</v>
      </c>
      <c r="J254" s="122">
        <v>1</v>
      </c>
      <c r="K254" s="122">
        <v>8</v>
      </c>
      <c r="L254" s="122">
        <v>72</v>
      </c>
      <c r="M254" s="122">
        <v>15</v>
      </c>
      <c r="N254" s="122">
        <v>24</v>
      </c>
      <c r="O254" s="122">
        <v>7</v>
      </c>
      <c r="P254" s="122">
        <v>9</v>
      </c>
      <c r="Q254" s="122">
        <v>31</v>
      </c>
      <c r="R254" s="122">
        <v>50</v>
      </c>
      <c r="S254" s="122">
        <v>1</v>
      </c>
      <c r="T254" s="122">
        <v>12</v>
      </c>
      <c r="U254" s="122">
        <v>2</v>
      </c>
    </row>
    <row r="255" spans="1:21" ht="12.75" x14ac:dyDescent="0.2">
      <c r="A255" s="122" t="s">
        <v>604</v>
      </c>
      <c r="B255" s="122">
        <v>35</v>
      </c>
      <c r="C255" s="122">
        <v>3</v>
      </c>
      <c r="D255" s="122">
        <v>21</v>
      </c>
      <c r="E255" s="122">
        <v>28</v>
      </c>
      <c r="F255" s="122">
        <v>22</v>
      </c>
      <c r="G255" s="122">
        <v>29</v>
      </c>
      <c r="H255" s="122">
        <v>9</v>
      </c>
      <c r="I255" s="122">
        <v>3</v>
      </c>
      <c r="J255" s="122">
        <v>0</v>
      </c>
      <c r="K255" s="122">
        <v>8</v>
      </c>
      <c r="L255" s="122">
        <v>40</v>
      </c>
      <c r="M255" s="122">
        <v>4</v>
      </c>
      <c r="N255" s="122">
        <v>24</v>
      </c>
      <c r="O255" s="122">
        <v>13</v>
      </c>
      <c r="P255" s="122">
        <v>7</v>
      </c>
      <c r="Q255" s="122">
        <v>43</v>
      </c>
      <c r="R255" s="122">
        <v>31</v>
      </c>
      <c r="S255" s="122">
        <v>3</v>
      </c>
      <c r="T255" s="122">
        <v>12</v>
      </c>
      <c r="U255" s="122">
        <v>2</v>
      </c>
    </row>
    <row r="256" spans="1:21" ht="12.75" x14ac:dyDescent="0.2">
      <c r="A256" s="122" t="s">
        <v>605</v>
      </c>
      <c r="B256" s="122">
        <v>15</v>
      </c>
      <c r="C256" s="122">
        <v>31</v>
      </c>
      <c r="D256" s="122">
        <v>9</v>
      </c>
      <c r="E256" s="122">
        <v>9</v>
      </c>
      <c r="F256" s="122">
        <v>10</v>
      </c>
      <c r="G256" s="122">
        <v>14</v>
      </c>
      <c r="H256" s="122">
        <v>3</v>
      </c>
      <c r="I256" s="122">
        <v>8</v>
      </c>
      <c r="J256" s="122">
        <v>0</v>
      </c>
      <c r="K256" s="122">
        <v>3</v>
      </c>
      <c r="L256" s="122">
        <v>27</v>
      </c>
      <c r="M256" s="122">
        <v>18</v>
      </c>
      <c r="N256" s="122">
        <v>7</v>
      </c>
      <c r="O256" s="122">
        <v>17</v>
      </c>
      <c r="P256" s="122">
        <v>6</v>
      </c>
      <c r="Q256" s="122">
        <v>25</v>
      </c>
      <c r="R256" s="122">
        <v>16</v>
      </c>
      <c r="S256" s="122">
        <v>0</v>
      </c>
      <c r="T256" s="122">
        <v>2</v>
      </c>
      <c r="U256" s="122">
        <v>0</v>
      </c>
    </row>
    <row r="257" spans="1:21" ht="12.75" x14ac:dyDescent="0.2">
      <c r="A257" s="122" t="s">
        <v>606</v>
      </c>
      <c r="B257" s="122">
        <v>16</v>
      </c>
      <c r="C257" s="122">
        <v>5</v>
      </c>
      <c r="D257" s="122">
        <v>10</v>
      </c>
      <c r="E257" s="122">
        <v>9</v>
      </c>
      <c r="F257" s="122">
        <v>11</v>
      </c>
      <c r="G257" s="122">
        <v>25</v>
      </c>
      <c r="H257" s="122">
        <v>2</v>
      </c>
      <c r="I257" s="122">
        <v>1</v>
      </c>
      <c r="J257" s="122">
        <v>0</v>
      </c>
      <c r="K257" s="122">
        <v>4</v>
      </c>
      <c r="L257" s="122">
        <v>41</v>
      </c>
      <c r="M257" s="122">
        <v>9</v>
      </c>
      <c r="N257" s="122">
        <v>11</v>
      </c>
      <c r="O257" s="122">
        <v>12</v>
      </c>
      <c r="P257" s="122">
        <v>7</v>
      </c>
      <c r="Q257" s="122">
        <v>28</v>
      </c>
      <c r="R257" s="122">
        <v>9</v>
      </c>
      <c r="S257" s="122">
        <v>0</v>
      </c>
      <c r="T257" s="122">
        <v>16</v>
      </c>
      <c r="U257" s="122">
        <v>1</v>
      </c>
    </row>
    <row r="258" spans="1:21" ht="14.25" customHeight="1" x14ac:dyDescent="0.2">
      <c r="A258" s="19" t="s">
        <v>607</v>
      </c>
      <c r="B258" s="19"/>
      <c r="C258" s="19"/>
      <c r="D258" s="122"/>
      <c r="E258" s="122"/>
      <c r="F258" s="19"/>
      <c r="G258" s="122"/>
      <c r="H258" s="122"/>
      <c r="I258" s="19"/>
      <c r="J258" s="122"/>
      <c r="K258" s="122"/>
      <c r="L258" s="122"/>
      <c r="M258" s="122"/>
      <c r="N258" s="122"/>
      <c r="O258" s="19"/>
      <c r="P258" s="122"/>
      <c r="Q258" s="122"/>
      <c r="R258" s="122"/>
      <c r="S258" s="19"/>
      <c r="T258" s="122"/>
      <c r="U258" s="122"/>
    </row>
    <row r="259" spans="1:21" ht="12.75" x14ac:dyDescent="0.2">
      <c r="A259" s="122" t="s">
        <v>608</v>
      </c>
      <c r="B259" s="122">
        <v>64</v>
      </c>
      <c r="C259" s="122">
        <v>38</v>
      </c>
      <c r="D259" s="122">
        <v>15</v>
      </c>
      <c r="E259" s="122">
        <v>108</v>
      </c>
      <c r="F259" s="122">
        <v>44</v>
      </c>
      <c r="G259" s="122">
        <v>53</v>
      </c>
      <c r="H259" s="122">
        <v>7</v>
      </c>
      <c r="I259" s="122">
        <v>3</v>
      </c>
      <c r="J259" s="122">
        <v>4</v>
      </c>
      <c r="K259" s="122">
        <v>26</v>
      </c>
      <c r="L259" s="122">
        <v>152</v>
      </c>
      <c r="M259" s="122">
        <v>18</v>
      </c>
      <c r="N259" s="122">
        <v>69</v>
      </c>
      <c r="O259" s="122">
        <v>51</v>
      </c>
      <c r="P259" s="122">
        <v>28</v>
      </c>
      <c r="Q259" s="122">
        <v>94</v>
      </c>
      <c r="R259" s="122">
        <v>58</v>
      </c>
      <c r="S259" s="122">
        <v>2</v>
      </c>
      <c r="T259" s="122">
        <v>31</v>
      </c>
      <c r="U259" s="122">
        <v>28</v>
      </c>
    </row>
    <row r="260" spans="1:21" ht="12.75" x14ac:dyDescent="0.2">
      <c r="A260" s="122" t="s">
        <v>609</v>
      </c>
      <c r="B260" s="122">
        <v>134</v>
      </c>
      <c r="C260" s="122">
        <v>116</v>
      </c>
      <c r="D260" s="122">
        <v>132</v>
      </c>
      <c r="E260" s="122">
        <v>274</v>
      </c>
      <c r="F260" s="122">
        <v>175</v>
      </c>
      <c r="G260" s="122">
        <v>83</v>
      </c>
      <c r="H260" s="122">
        <v>97</v>
      </c>
      <c r="I260" s="122">
        <v>37</v>
      </c>
      <c r="J260" s="122">
        <v>37</v>
      </c>
      <c r="K260" s="122">
        <v>135</v>
      </c>
      <c r="L260" s="122">
        <v>420</v>
      </c>
      <c r="M260" s="122">
        <v>54</v>
      </c>
      <c r="N260" s="122">
        <v>300</v>
      </c>
      <c r="O260" s="122">
        <v>65</v>
      </c>
      <c r="P260" s="122">
        <v>55</v>
      </c>
      <c r="Q260" s="122">
        <v>595</v>
      </c>
      <c r="R260" s="122">
        <v>288</v>
      </c>
      <c r="S260" s="122">
        <v>59</v>
      </c>
      <c r="T260" s="122">
        <v>84</v>
      </c>
      <c r="U260" s="122">
        <v>21</v>
      </c>
    </row>
    <row r="261" spans="1:21" ht="12.75" x14ac:dyDescent="0.2">
      <c r="A261" s="122" t="s">
        <v>610</v>
      </c>
      <c r="B261" s="122">
        <v>27</v>
      </c>
      <c r="C261" s="122">
        <v>20</v>
      </c>
      <c r="D261" s="122">
        <v>35</v>
      </c>
      <c r="E261" s="122">
        <v>12</v>
      </c>
      <c r="F261" s="122">
        <v>18</v>
      </c>
      <c r="G261" s="122">
        <v>18</v>
      </c>
      <c r="H261" s="122">
        <v>6</v>
      </c>
      <c r="I261" s="122">
        <v>2</v>
      </c>
      <c r="J261" s="122">
        <v>2</v>
      </c>
      <c r="K261" s="122">
        <v>9</v>
      </c>
      <c r="L261" s="122">
        <v>62</v>
      </c>
      <c r="M261" s="122">
        <v>37</v>
      </c>
      <c r="N261" s="122">
        <v>24</v>
      </c>
      <c r="O261" s="122">
        <v>20</v>
      </c>
      <c r="P261" s="122">
        <v>17</v>
      </c>
      <c r="Q261" s="122">
        <v>35</v>
      </c>
      <c r="R261" s="122">
        <v>22</v>
      </c>
      <c r="S261" s="122">
        <v>4</v>
      </c>
      <c r="T261" s="122">
        <v>7</v>
      </c>
      <c r="U261" s="122">
        <v>1</v>
      </c>
    </row>
    <row r="262" spans="1:21" ht="12.75" x14ac:dyDescent="0.2">
      <c r="A262" s="122" t="s">
        <v>611</v>
      </c>
      <c r="B262" s="122">
        <v>71</v>
      </c>
      <c r="C262" s="122">
        <v>27</v>
      </c>
      <c r="D262" s="122">
        <v>24</v>
      </c>
      <c r="E262" s="122">
        <v>174</v>
      </c>
      <c r="F262" s="122">
        <v>77</v>
      </c>
      <c r="G262" s="122">
        <v>36</v>
      </c>
      <c r="H262" s="122">
        <v>62</v>
      </c>
      <c r="I262" s="122">
        <v>31</v>
      </c>
      <c r="J262" s="122">
        <v>1</v>
      </c>
      <c r="K262" s="122">
        <v>10</v>
      </c>
      <c r="L262" s="122">
        <v>136</v>
      </c>
      <c r="M262" s="122">
        <v>33</v>
      </c>
      <c r="N262" s="122">
        <v>89</v>
      </c>
      <c r="O262" s="122">
        <v>39</v>
      </c>
      <c r="P262" s="122">
        <v>31</v>
      </c>
      <c r="Q262" s="122">
        <v>129</v>
      </c>
      <c r="R262" s="122">
        <v>120</v>
      </c>
      <c r="S262" s="122">
        <v>15</v>
      </c>
      <c r="T262" s="122">
        <v>49</v>
      </c>
      <c r="U262" s="122">
        <v>3</v>
      </c>
    </row>
    <row r="263" spans="1:21" ht="12.75" x14ac:dyDescent="0.2">
      <c r="A263" s="122" t="s">
        <v>612</v>
      </c>
      <c r="B263" s="122">
        <v>38</v>
      </c>
      <c r="C263" s="122">
        <v>35</v>
      </c>
      <c r="D263" s="122">
        <v>16</v>
      </c>
      <c r="E263" s="122">
        <v>58</v>
      </c>
      <c r="F263" s="122">
        <v>49</v>
      </c>
      <c r="G263" s="122">
        <v>21</v>
      </c>
      <c r="H263" s="122">
        <v>12</v>
      </c>
      <c r="I263" s="122">
        <v>16</v>
      </c>
      <c r="J263" s="122">
        <v>1</v>
      </c>
      <c r="K263" s="122">
        <v>15</v>
      </c>
      <c r="L263" s="122">
        <v>124</v>
      </c>
      <c r="M263" s="122">
        <v>28</v>
      </c>
      <c r="N263" s="122">
        <v>54</v>
      </c>
      <c r="O263" s="122">
        <v>40</v>
      </c>
      <c r="P263" s="122">
        <v>18</v>
      </c>
      <c r="Q263" s="122">
        <v>70</v>
      </c>
      <c r="R263" s="122">
        <v>37</v>
      </c>
      <c r="S263" s="122">
        <v>7</v>
      </c>
      <c r="T263" s="122">
        <v>13</v>
      </c>
      <c r="U263" s="122">
        <v>8</v>
      </c>
    </row>
    <row r="264" spans="1:21" ht="12.75" x14ac:dyDescent="0.2">
      <c r="A264" s="122" t="s">
        <v>613</v>
      </c>
      <c r="B264" s="122">
        <v>20</v>
      </c>
      <c r="C264" s="122">
        <v>2</v>
      </c>
      <c r="D264" s="122">
        <v>11</v>
      </c>
      <c r="E264" s="122">
        <v>33</v>
      </c>
      <c r="F264" s="122">
        <v>20</v>
      </c>
      <c r="G264" s="122">
        <v>24</v>
      </c>
      <c r="H264" s="122">
        <v>6</v>
      </c>
      <c r="I264" s="122">
        <v>6</v>
      </c>
      <c r="J264" s="122">
        <v>2</v>
      </c>
      <c r="K264" s="122">
        <v>4</v>
      </c>
      <c r="L264" s="122">
        <v>33</v>
      </c>
      <c r="M264" s="122">
        <v>6</v>
      </c>
      <c r="N264" s="122">
        <v>28</v>
      </c>
      <c r="O264" s="122">
        <v>13</v>
      </c>
      <c r="P264" s="122">
        <v>6</v>
      </c>
      <c r="Q264" s="122">
        <v>24</v>
      </c>
      <c r="R264" s="122">
        <v>22</v>
      </c>
      <c r="S264" s="122">
        <v>7</v>
      </c>
      <c r="T264" s="122">
        <v>22</v>
      </c>
      <c r="U264" s="122">
        <v>1</v>
      </c>
    </row>
    <row r="265" spans="1:21" ht="12.75" x14ac:dyDescent="0.2">
      <c r="A265" s="122" t="s">
        <v>614</v>
      </c>
      <c r="B265" s="122">
        <v>11</v>
      </c>
      <c r="C265" s="122">
        <v>7</v>
      </c>
      <c r="D265" s="122">
        <v>13</v>
      </c>
      <c r="E265" s="122">
        <v>9</v>
      </c>
      <c r="F265" s="122">
        <v>11</v>
      </c>
      <c r="G265" s="122">
        <v>10</v>
      </c>
      <c r="H265" s="122">
        <v>7</v>
      </c>
      <c r="I265" s="122">
        <v>0</v>
      </c>
      <c r="J265" s="122">
        <v>5</v>
      </c>
      <c r="K265" s="122">
        <v>6</v>
      </c>
      <c r="L265" s="122">
        <v>26</v>
      </c>
      <c r="M265" s="122">
        <v>10</v>
      </c>
      <c r="N265" s="122">
        <v>9</v>
      </c>
      <c r="O265" s="122">
        <v>12</v>
      </c>
      <c r="P265" s="122">
        <v>4</v>
      </c>
      <c r="Q265" s="122">
        <v>19</v>
      </c>
      <c r="R265" s="122">
        <v>9</v>
      </c>
      <c r="S265" s="122">
        <v>2</v>
      </c>
      <c r="T265" s="122">
        <v>6</v>
      </c>
      <c r="U265" s="122">
        <v>1</v>
      </c>
    </row>
    <row r="266" spans="1:21" ht="12.75" x14ac:dyDescent="0.2">
      <c r="A266" s="122" t="s">
        <v>615</v>
      </c>
      <c r="B266" s="122">
        <v>10</v>
      </c>
      <c r="C266" s="122">
        <v>45</v>
      </c>
      <c r="D266" s="122">
        <v>12</v>
      </c>
      <c r="E266" s="122">
        <v>43</v>
      </c>
      <c r="F266" s="122">
        <v>19</v>
      </c>
      <c r="G266" s="122">
        <v>12</v>
      </c>
      <c r="H266" s="122">
        <v>0</v>
      </c>
      <c r="I266" s="122">
        <v>2</v>
      </c>
      <c r="J266" s="122">
        <v>0</v>
      </c>
      <c r="K266" s="122">
        <v>7</v>
      </c>
      <c r="L266" s="122">
        <v>61</v>
      </c>
      <c r="M266" s="122">
        <v>38</v>
      </c>
      <c r="N266" s="122">
        <v>20</v>
      </c>
      <c r="O266" s="122">
        <v>16</v>
      </c>
      <c r="P266" s="122">
        <v>8</v>
      </c>
      <c r="Q266" s="122">
        <v>30</v>
      </c>
      <c r="R266" s="122">
        <v>37</v>
      </c>
      <c r="S266" s="122">
        <v>0</v>
      </c>
      <c r="T266" s="122">
        <v>10</v>
      </c>
      <c r="U266" s="122">
        <v>8</v>
      </c>
    </row>
    <row r="267" spans="1:21" ht="12.75" x14ac:dyDescent="0.2">
      <c r="A267" s="122" t="s">
        <v>616</v>
      </c>
      <c r="B267" s="122">
        <v>62</v>
      </c>
      <c r="C267" s="122">
        <v>17</v>
      </c>
      <c r="D267" s="122">
        <v>68</v>
      </c>
      <c r="E267" s="122">
        <v>81</v>
      </c>
      <c r="F267" s="122">
        <v>101</v>
      </c>
      <c r="G267" s="122">
        <v>57</v>
      </c>
      <c r="H267" s="122">
        <v>72</v>
      </c>
      <c r="I267" s="122">
        <v>7</v>
      </c>
      <c r="J267" s="122">
        <v>11</v>
      </c>
      <c r="K267" s="122">
        <v>54</v>
      </c>
      <c r="L267" s="122">
        <v>222</v>
      </c>
      <c r="M267" s="122">
        <v>167</v>
      </c>
      <c r="N267" s="122">
        <v>69</v>
      </c>
      <c r="O267" s="122">
        <v>32</v>
      </c>
      <c r="P267" s="122">
        <v>34</v>
      </c>
      <c r="Q267" s="122">
        <v>145</v>
      </c>
      <c r="R267" s="122">
        <v>49</v>
      </c>
      <c r="S267" s="122">
        <v>5</v>
      </c>
      <c r="T267" s="122">
        <v>58</v>
      </c>
      <c r="U267" s="122">
        <v>5</v>
      </c>
    </row>
    <row r="268" spans="1:21" ht="12.75" x14ac:dyDescent="0.2">
      <c r="A268" s="122" t="s">
        <v>617</v>
      </c>
      <c r="B268" s="122">
        <v>43</v>
      </c>
      <c r="C268" s="122">
        <v>7</v>
      </c>
      <c r="D268" s="122">
        <v>39</v>
      </c>
      <c r="E268" s="122">
        <v>52</v>
      </c>
      <c r="F268" s="122">
        <v>43</v>
      </c>
      <c r="G268" s="122">
        <v>35</v>
      </c>
      <c r="H268" s="122">
        <v>28</v>
      </c>
      <c r="I268" s="122">
        <v>11</v>
      </c>
      <c r="J268" s="122">
        <v>2</v>
      </c>
      <c r="K268" s="122">
        <v>21</v>
      </c>
      <c r="L268" s="122">
        <v>127</v>
      </c>
      <c r="M268" s="122">
        <v>26</v>
      </c>
      <c r="N268" s="122">
        <v>72</v>
      </c>
      <c r="O268" s="122">
        <v>25</v>
      </c>
      <c r="P268" s="122">
        <v>13</v>
      </c>
      <c r="Q268" s="122">
        <v>94</v>
      </c>
      <c r="R268" s="122">
        <v>105</v>
      </c>
      <c r="S268" s="122">
        <v>3</v>
      </c>
      <c r="T268" s="122">
        <v>44</v>
      </c>
      <c r="U268" s="122">
        <v>6</v>
      </c>
    </row>
    <row r="269" spans="1:21" ht="14.25" customHeight="1" x14ac:dyDescent="0.2">
      <c r="A269" s="19" t="s">
        <v>618</v>
      </c>
      <c r="B269" s="19"/>
      <c r="C269" s="19"/>
      <c r="D269" s="122"/>
      <c r="E269" s="122"/>
      <c r="F269" s="19"/>
      <c r="G269" s="122"/>
      <c r="H269" s="122"/>
      <c r="I269" s="19"/>
      <c r="J269" s="122"/>
      <c r="K269" s="122"/>
      <c r="L269" s="122"/>
      <c r="M269" s="122"/>
      <c r="N269" s="122"/>
      <c r="O269" s="19"/>
      <c r="P269" s="122"/>
      <c r="Q269" s="122"/>
      <c r="R269" s="122"/>
      <c r="S269" s="19"/>
      <c r="T269" s="122"/>
      <c r="U269" s="122"/>
    </row>
    <row r="270" spans="1:21" ht="12.75" x14ac:dyDescent="0.2">
      <c r="A270" s="122" t="s">
        <v>619</v>
      </c>
      <c r="B270" s="122">
        <v>24</v>
      </c>
      <c r="C270" s="122">
        <v>60</v>
      </c>
      <c r="D270" s="122">
        <v>13</v>
      </c>
      <c r="E270" s="122">
        <v>93</v>
      </c>
      <c r="F270" s="122">
        <v>51</v>
      </c>
      <c r="G270" s="122">
        <v>29</v>
      </c>
      <c r="H270" s="122">
        <v>15</v>
      </c>
      <c r="I270" s="122">
        <v>4</v>
      </c>
      <c r="J270" s="122">
        <v>14</v>
      </c>
      <c r="K270" s="122">
        <v>14</v>
      </c>
      <c r="L270" s="122">
        <v>118</v>
      </c>
      <c r="M270" s="122">
        <v>0</v>
      </c>
      <c r="N270" s="122">
        <v>73</v>
      </c>
      <c r="O270" s="122">
        <v>23</v>
      </c>
      <c r="P270" s="122">
        <v>33</v>
      </c>
      <c r="Q270" s="122">
        <v>102</v>
      </c>
      <c r="R270" s="122">
        <v>91</v>
      </c>
      <c r="S270" s="122">
        <v>36</v>
      </c>
      <c r="T270" s="122">
        <v>9</v>
      </c>
      <c r="U270" s="122">
        <v>9</v>
      </c>
    </row>
    <row r="271" spans="1:21" ht="12.75" x14ac:dyDescent="0.2">
      <c r="A271" s="122" t="s">
        <v>620</v>
      </c>
      <c r="B271" s="122">
        <v>10</v>
      </c>
      <c r="C271" s="122">
        <v>43</v>
      </c>
      <c r="D271" s="122">
        <v>48</v>
      </c>
      <c r="E271" s="122">
        <v>18</v>
      </c>
      <c r="F271" s="122">
        <v>36</v>
      </c>
      <c r="G271" s="122">
        <v>39</v>
      </c>
      <c r="H271" s="122">
        <v>3</v>
      </c>
      <c r="I271" s="122">
        <v>8</v>
      </c>
      <c r="J271" s="122">
        <v>5</v>
      </c>
      <c r="K271" s="122">
        <v>23</v>
      </c>
      <c r="L271" s="122">
        <v>57</v>
      </c>
      <c r="M271" s="122">
        <v>14</v>
      </c>
      <c r="N271" s="122">
        <v>87</v>
      </c>
      <c r="O271" s="122">
        <v>26</v>
      </c>
      <c r="P271" s="122">
        <v>11</v>
      </c>
      <c r="Q271" s="122">
        <v>98</v>
      </c>
      <c r="R271" s="122">
        <v>67</v>
      </c>
      <c r="S271" s="122">
        <v>1</v>
      </c>
      <c r="T271" s="122">
        <v>9</v>
      </c>
      <c r="U271" s="122">
        <v>4</v>
      </c>
    </row>
    <row r="272" spans="1:21" ht="12.75" x14ac:dyDescent="0.2">
      <c r="A272" s="122" t="s">
        <v>621</v>
      </c>
      <c r="B272" s="122">
        <v>27</v>
      </c>
      <c r="C272" s="122">
        <v>26</v>
      </c>
      <c r="D272" s="122">
        <v>37</v>
      </c>
      <c r="E272" s="122">
        <v>25</v>
      </c>
      <c r="F272" s="122">
        <v>23</v>
      </c>
      <c r="G272" s="122">
        <v>70</v>
      </c>
      <c r="H272" s="122">
        <v>26</v>
      </c>
      <c r="I272" s="122">
        <v>28</v>
      </c>
      <c r="J272" s="122">
        <v>0</v>
      </c>
      <c r="K272" s="122">
        <v>11</v>
      </c>
      <c r="L272" s="122">
        <v>101</v>
      </c>
      <c r="M272" s="122">
        <v>5</v>
      </c>
      <c r="N272" s="122">
        <v>75</v>
      </c>
      <c r="O272" s="122">
        <v>27</v>
      </c>
      <c r="P272" s="122">
        <v>6</v>
      </c>
      <c r="Q272" s="122">
        <v>78</v>
      </c>
      <c r="R272" s="122">
        <v>56</v>
      </c>
      <c r="S272" s="122">
        <v>0</v>
      </c>
      <c r="T272" s="122">
        <v>29</v>
      </c>
      <c r="U272" s="122">
        <v>4</v>
      </c>
    </row>
    <row r="273" spans="1:21" ht="12.75" x14ac:dyDescent="0.2">
      <c r="A273" s="122" t="s">
        <v>622</v>
      </c>
      <c r="B273" s="122">
        <v>101</v>
      </c>
      <c r="C273" s="122">
        <v>94</v>
      </c>
      <c r="D273" s="122">
        <v>158</v>
      </c>
      <c r="E273" s="122">
        <v>336</v>
      </c>
      <c r="F273" s="122">
        <v>211</v>
      </c>
      <c r="G273" s="122">
        <v>79</v>
      </c>
      <c r="H273" s="122">
        <v>58</v>
      </c>
      <c r="I273" s="122">
        <v>32</v>
      </c>
      <c r="J273" s="122">
        <v>4</v>
      </c>
      <c r="K273" s="122">
        <v>93</v>
      </c>
      <c r="L273" s="122">
        <v>429</v>
      </c>
      <c r="M273" s="122">
        <v>39</v>
      </c>
      <c r="N273" s="122">
        <v>364</v>
      </c>
      <c r="O273" s="122">
        <v>72</v>
      </c>
      <c r="P273" s="122">
        <v>39</v>
      </c>
      <c r="Q273" s="122">
        <v>547</v>
      </c>
      <c r="R273" s="122">
        <v>291</v>
      </c>
      <c r="S273" s="122">
        <v>15</v>
      </c>
      <c r="T273" s="122">
        <v>52</v>
      </c>
      <c r="U273" s="122">
        <v>6</v>
      </c>
    </row>
    <row r="274" spans="1:21" ht="12.75" x14ac:dyDescent="0.2">
      <c r="A274" s="122" t="s">
        <v>623</v>
      </c>
      <c r="B274" s="122">
        <v>24</v>
      </c>
      <c r="C274" s="122">
        <v>6</v>
      </c>
      <c r="D274" s="122">
        <v>54</v>
      </c>
      <c r="E274" s="122">
        <v>80</v>
      </c>
      <c r="F274" s="122">
        <v>28</v>
      </c>
      <c r="G274" s="122">
        <v>49</v>
      </c>
      <c r="H274" s="122">
        <v>30</v>
      </c>
      <c r="I274" s="122">
        <v>5</v>
      </c>
      <c r="J274" s="122">
        <v>2</v>
      </c>
      <c r="K274" s="122">
        <v>17</v>
      </c>
      <c r="L274" s="122">
        <v>105</v>
      </c>
      <c r="M274" s="122">
        <v>1</v>
      </c>
      <c r="N274" s="122">
        <v>47</v>
      </c>
      <c r="O274" s="122">
        <v>16</v>
      </c>
      <c r="P274" s="122">
        <v>25</v>
      </c>
      <c r="Q274" s="122">
        <v>125</v>
      </c>
      <c r="R274" s="122">
        <v>52</v>
      </c>
      <c r="S274" s="122">
        <v>4</v>
      </c>
      <c r="T274" s="122">
        <v>11</v>
      </c>
      <c r="U274" s="122">
        <v>0</v>
      </c>
    </row>
    <row r="275" spans="1:21" ht="12.75" x14ac:dyDescent="0.2">
      <c r="A275" s="122" t="s">
        <v>624</v>
      </c>
      <c r="B275" s="122">
        <v>17</v>
      </c>
      <c r="C275" s="122">
        <v>3</v>
      </c>
      <c r="D275" s="122">
        <v>11</v>
      </c>
      <c r="E275" s="122">
        <v>8</v>
      </c>
      <c r="F275" s="122">
        <v>14</v>
      </c>
      <c r="G275" s="122">
        <v>10</v>
      </c>
      <c r="H275" s="122">
        <v>2</v>
      </c>
      <c r="I275" s="122">
        <v>4</v>
      </c>
      <c r="J275" s="122">
        <v>1</v>
      </c>
      <c r="K275" s="122">
        <v>16</v>
      </c>
      <c r="L275" s="122">
        <v>50</v>
      </c>
      <c r="M275" s="122">
        <v>17</v>
      </c>
      <c r="N275" s="122">
        <v>23</v>
      </c>
      <c r="O275" s="122">
        <v>16</v>
      </c>
      <c r="P275" s="122">
        <v>4</v>
      </c>
      <c r="Q275" s="122">
        <v>48</v>
      </c>
      <c r="R275" s="122">
        <v>28</v>
      </c>
      <c r="S275" s="122">
        <v>2</v>
      </c>
      <c r="T275" s="122">
        <v>36</v>
      </c>
      <c r="U275" s="122">
        <v>0</v>
      </c>
    </row>
    <row r="276" spans="1:21" ht="12.75" x14ac:dyDescent="0.2">
      <c r="A276" s="122" t="s">
        <v>625</v>
      </c>
      <c r="B276" s="122">
        <v>91</v>
      </c>
      <c r="C276" s="122">
        <v>58</v>
      </c>
      <c r="D276" s="122">
        <v>98</v>
      </c>
      <c r="E276" s="122">
        <v>199</v>
      </c>
      <c r="F276" s="122">
        <v>122</v>
      </c>
      <c r="G276" s="122">
        <v>102</v>
      </c>
      <c r="H276" s="122">
        <v>52</v>
      </c>
      <c r="I276" s="122">
        <v>11</v>
      </c>
      <c r="J276" s="122">
        <v>4</v>
      </c>
      <c r="K276" s="122">
        <v>38</v>
      </c>
      <c r="L276" s="122">
        <v>222</v>
      </c>
      <c r="M276" s="122">
        <v>34</v>
      </c>
      <c r="N276" s="122">
        <v>286</v>
      </c>
      <c r="O276" s="122">
        <v>35</v>
      </c>
      <c r="P276" s="122">
        <v>31</v>
      </c>
      <c r="Q276" s="122">
        <v>304</v>
      </c>
      <c r="R276" s="122">
        <v>132</v>
      </c>
      <c r="S276" s="122">
        <v>25</v>
      </c>
      <c r="T276" s="122">
        <v>57</v>
      </c>
      <c r="U276" s="122">
        <v>1</v>
      </c>
    </row>
    <row r="277" spans="1:21" ht="14.25" customHeight="1" x14ac:dyDescent="0.2">
      <c r="A277" s="19" t="s">
        <v>626</v>
      </c>
      <c r="B277" s="19"/>
      <c r="C277" s="19"/>
      <c r="D277" s="122"/>
      <c r="E277" s="122"/>
      <c r="F277" s="19"/>
      <c r="G277" s="122"/>
      <c r="H277" s="122"/>
      <c r="I277" s="19"/>
      <c r="J277" s="122"/>
      <c r="K277" s="122"/>
      <c r="L277" s="122"/>
      <c r="M277" s="122"/>
      <c r="N277" s="122"/>
      <c r="O277" s="19"/>
      <c r="P277" s="122"/>
      <c r="Q277" s="122"/>
      <c r="R277" s="122"/>
      <c r="S277" s="19"/>
      <c r="T277" s="122"/>
      <c r="U277" s="122"/>
    </row>
    <row r="278" spans="1:21" ht="12.75" x14ac:dyDescent="0.2">
      <c r="A278" s="122" t="s">
        <v>627</v>
      </c>
      <c r="B278" s="122">
        <v>17</v>
      </c>
      <c r="C278" s="122">
        <v>11</v>
      </c>
      <c r="D278" s="122">
        <v>4</v>
      </c>
      <c r="E278" s="122">
        <v>10</v>
      </c>
      <c r="F278" s="122">
        <v>14</v>
      </c>
      <c r="G278" s="122">
        <v>18</v>
      </c>
      <c r="H278" s="122">
        <v>3</v>
      </c>
      <c r="I278" s="122">
        <v>6</v>
      </c>
      <c r="J278" s="122">
        <v>3</v>
      </c>
      <c r="K278" s="122">
        <v>4</v>
      </c>
      <c r="L278" s="122">
        <v>23</v>
      </c>
      <c r="M278" s="122">
        <v>3</v>
      </c>
      <c r="N278" s="122">
        <v>23</v>
      </c>
      <c r="O278" s="122">
        <v>18</v>
      </c>
      <c r="P278" s="122">
        <v>3</v>
      </c>
      <c r="Q278" s="122">
        <v>37</v>
      </c>
      <c r="R278" s="122">
        <v>9</v>
      </c>
      <c r="S278" s="122">
        <v>2</v>
      </c>
      <c r="T278" s="122">
        <v>9</v>
      </c>
      <c r="U278" s="122">
        <v>0</v>
      </c>
    </row>
    <row r="279" spans="1:21" ht="12.75" x14ac:dyDescent="0.2">
      <c r="A279" s="122" t="s">
        <v>628</v>
      </c>
      <c r="B279" s="122">
        <v>20</v>
      </c>
      <c r="C279" s="122">
        <v>11</v>
      </c>
      <c r="D279" s="122">
        <v>24</v>
      </c>
      <c r="E279" s="122">
        <v>12</v>
      </c>
      <c r="F279" s="122">
        <v>19</v>
      </c>
      <c r="G279" s="122">
        <v>20</v>
      </c>
      <c r="H279" s="122">
        <v>8</v>
      </c>
      <c r="I279" s="122">
        <v>4</v>
      </c>
      <c r="J279" s="122">
        <v>8</v>
      </c>
      <c r="K279" s="122">
        <v>4</v>
      </c>
      <c r="L279" s="122">
        <v>40</v>
      </c>
      <c r="M279" s="122">
        <v>3</v>
      </c>
      <c r="N279" s="122">
        <v>18</v>
      </c>
      <c r="O279" s="122">
        <v>19</v>
      </c>
      <c r="P279" s="122">
        <v>7</v>
      </c>
      <c r="Q279" s="122">
        <v>20</v>
      </c>
      <c r="R279" s="122">
        <v>12</v>
      </c>
      <c r="S279" s="122">
        <v>1</v>
      </c>
      <c r="T279" s="122">
        <v>13</v>
      </c>
      <c r="U279" s="122">
        <v>1</v>
      </c>
    </row>
    <row r="280" spans="1:21" ht="12.75" x14ac:dyDescent="0.2">
      <c r="A280" s="122" t="s">
        <v>629</v>
      </c>
      <c r="B280" s="122">
        <v>15</v>
      </c>
      <c r="C280" s="122">
        <v>11</v>
      </c>
      <c r="D280" s="122">
        <v>8</v>
      </c>
      <c r="E280" s="122">
        <v>23</v>
      </c>
      <c r="F280" s="122">
        <v>23</v>
      </c>
      <c r="G280" s="122">
        <v>23</v>
      </c>
      <c r="H280" s="122">
        <v>13</v>
      </c>
      <c r="I280" s="122">
        <v>6</v>
      </c>
      <c r="J280" s="122">
        <v>2</v>
      </c>
      <c r="K280" s="122">
        <v>8</v>
      </c>
      <c r="L280" s="122">
        <v>49</v>
      </c>
      <c r="M280" s="122">
        <v>9</v>
      </c>
      <c r="N280" s="122">
        <v>35</v>
      </c>
      <c r="O280" s="122">
        <v>18</v>
      </c>
      <c r="P280" s="122">
        <v>4</v>
      </c>
      <c r="Q280" s="122">
        <v>57</v>
      </c>
      <c r="R280" s="122">
        <v>7</v>
      </c>
      <c r="S280" s="122">
        <v>3</v>
      </c>
      <c r="T280" s="122">
        <v>3</v>
      </c>
      <c r="U280" s="122">
        <v>2</v>
      </c>
    </row>
    <row r="281" spans="1:21" ht="12.75" x14ac:dyDescent="0.2">
      <c r="A281" s="122" t="s">
        <v>630</v>
      </c>
      <c r="B281" s="122">
        <v>20</v>
      </c>
      <c r="C281" s="122">
        <v>22</v>
      </c>
      <c r="D281" s="122">
        <v>17</v>
      </c>
      <c r="E281" s="122">
        <v>39</v>
      </c>
      <c r="F281" s="122">
        <v>42</v>
      </c>
      <c r="G281" s="122">
        <v>36</v>
      </c>
      <c r="H281" s="122">
        <v>6</v>
      </c>
      <c r="I281" s="122">
        <v>7</v>
      </c>
      <c r="J281" s="122">
        <v>14</v>
      </c>
      <c r="K281" s="122">
        <v>16</v>
      </c>
      <c r="L281" s="122">
        <v>42</v>
      </c>
      <c r="M281" s="122">
        <v>3</v>
      </c>
      <c r="N281" s="122">
        <v>55</v>
      </c>
      <c r="O281" s="122">
        <v>22</v>
      </c>
      <c r="P281" s="122">
        <v>11</v>
      </c>
      <c r="Q281" s="122">
        <v>72</v>
      </c>
      <c r="R281" s="122">
        <v>34</v>
      </c>
      <c r="S281" s="122">
        <v>4</v>
      </c>
      <c r="T281" s="122">
        <v>13</v>
      </c>
      <c r="U281" s="122">
        <v>2</v>
      </c>
    </row>
    <row r="282" spans="1:21" ht="12.75" x14ac:dyDescent="0.2">
      <c r="A282" s="122" t="s">
        <v>631</v>
      </c>
      <c r="B282" s="122">
        <v>6</v>
      </c>
      <c r="C282" s="122">
        <v>5</v>
      </c>
      <c r="D282" s="122">
        <v>13</v>
      </c>
      <c r="E282" s="122">
        <v>4</v>
      </c>
      <c r="F282" s="122">
        <v>14</v>
      </c>
      <c r="G282" s="122">
        <v>14</v>
      </c>
      <c r="H282" s="122">
        <v>4</v>
      </c>
      <c r="I282" s="122">
        <v>3</v>
      </c>
      <c r="J282" s="122">
        <v>4</v>
      </c>
      <c r="K282" s="122">
        <v>4</v>
      </c>
      <c r="L282" s="122">
        <v>28</v>
      </c>
      <c r="M282" s="122">
        <v>3</v>
      </c>
      <c r="N282" s="122">
        <v>13</v>
      </c>
      <c r="O282" s="122">
        <v>8</v>
      </c>
      <c r="P282" s="122">
        <v>3</v>
      </c>
      <c r="Q282" s="122">
        <v>12</v>
      </c>
      <c r="R282" s="122">
        <v>5</v>
      </c>
      <c r="S282" s="122">
        <v>1</v>
      </c>
      <c r="T282" s="122">
        <v>9</v>
      </c>
      <c r="U282" s="122">
        <v>1</v>
      </c>
    </row>
    <row r="283" spans="1:21" ht="12.75" x14ac:dyDescent="0.2">
      <c r="A283" s="122" t="s">
        <v>632</v>
      </c>
      <c r="B283" s="122">
        <v>24</v>
      </c>
      <c r="C283" s="122">
        <v>16</v>
      </c>
      <c r="D283" s="122">
        <v>21</v>
      </c>
      <c r="E283" s="122">
        <v>25</v>
      </c>
      <c r="F283" s="122">
        <v>15</v>
      </c>
      <c r="G283" s="122">
        <v>55</v>
      </c>
      <c r="H283" s="122">
        <v>14</v>
      </c>
      <c r="I283" s="122">
        <v>3</v>
      </c>
      <c r="J283" s="122">
        <v>2</v>
      </c>
      <c r="K283" s="122">
        <v>3</v>
      </c>
      <c r="L283" s="122">
        <v>58</v>
      </c>
      <c r="M283" s="122">
        <v>25</v>
      </c>
      <c r="N283" s="122">
        <v>31</v>
      </c>
      <c r="O283" s="122">
        <v>11</v>
      </c>
      <c r="P283" s="122">
        <v>2</v>
      </c>
      <c r="Q283" s="122">
        <v>47</v>
      </c>
      <c r="R283" s="122">
        <v>13</v>
      </c>
      <c r="S283" s="122">
        <v>1</v>
      </c>
      <c r="T283" s="122">
        <v>9</v>
      </c>
      <c r="U283" s="122">
        <v>0</v>
      </c>
    </row>
    <row r="284" spans="1:21" ht="12.75" x14ac:dyDescent="0.2">
      <c r="A284" s="122" t="s">
        <v>633</v>
      </c>
      <c r="B284" s="122">
        <v>8</v>
      </c>
      <c r="C284" s="122">
        <v>15</v>
      </c>
      <c r="D284" s="122">
        <v>14</v>
      </c>
      <c r="E284" s="122">
        <v>27</v>
      </c>
      <c r="F284" s="122">
        <v>28</v>
      </c>
      <c r="G284" s="122">
        <v>27</v>
      </c>
      <c r="H284" s="122">
        <v>1</v>
      </c>
      <c r="I284" s="122">
        <v>15</v>
      </c>
      <c r="J284" s="122">
        <v>4</v>
      </c>
      <c r="K284" s="122">
        <v>3</v>
      </c>
      <c r="L284" s="122">
        <v>47</v>
      </c>
      <c r="M284" s="122">
        <v>0</v>
      </c>
      <c r="N284" s="122">
        <v>28</v>
      </c>
      <c r="O284" s="122">
        <v>10</v>
      </c>
      <c r="P284" s="122">
        <v>19</v>
      </c>
      <c r="Q284" s="122">
        <v>58</v>
      </c>
      <c r="R284" s="122">
        <v>40</v>
      </c>
      <c r="S284" s="122">
        <v>3</v>
      </c>
      <c r="T284" s="122">
        <v>2</v>
      </c>
      <c r="U284" s="122">
        <v>2</v>
      </c>
    </row>
    <row r="285" spans="1:21" ht="12.75" x14ac:dyDescent="0.2">
      <c r="A285" s="122" t="s">
        <v>634</v>
      </c>
      <c r="B285" s="122">
        <v>73</v>
      </c>
      <c r="C285" s="122">
        <v>96</v>
      </c>
      <c r="D285" s="122">
        <v>56</v>
      </c>
      <c r="E285" s="122">
        <v>201</v>
      </c>
      <c r="F285" s="122">
        <v>130</v>
      </c>
      <c r="G285" s="122">
        <v>70</v>
      </c>
      <c r="H285" s="122">
        <v>37</v>
      </c>
      <c r="I285" s="122">
        <v>30</v>
      </c>
      <c r="J285" s="122">
        <v>36</v>
      </c>
      <c r="K285" s="122">
        <v>33</v>
      </c>
      <c r="L285" s="122">
        <v>152</v>
      </c>
      <c r="M285" s="122">
        <v>6</v>
      </c>
      <c r="N285" s="122">
        <v>204</v>
      </c>
      <c r="O285" s="122">
        <v>44</v>
      </c>
      <c r="P285" s="122">
        <v>27</v>
      </c>
      <c r="Q285" s="122">
        <v>356</v>
      </c>
      <c r="R285" s="122">
        <v>146</v>
      </c>
      <c r="S285" s="122">
        <v>19</v>
      </c>
      <c r="T285" s="122">
        <v>29</v>
      </c>
      <c r="U285" s="122">
        <v>3</v>
      </c>
    </row>
    <row r="286" spans="1:21" ht="14.25" customHeight="1" x14ac:dyDescent="0.2">
      <c r="A286" s="19" t="s">
        <v>635</v>
      </c>
      <c r="B286" s="19"/>
      <c r="C286" s="19"/>
      <c r="D286" s="122"/>
      <c r="E286" s="122"/>
      <c r="F286" s="19"/>
      <c r="G286" s="122"/>
      <c r="H286" s="122"/>
      <c r="I286" s="19"/>
      <c r="J286" s="122"/>
      <c r="K286" s="122"/>
      <c r="L286" s="122"/>
      <c r="M286" s="122"/>
      <c r="N286" s="122"/>
      <c r="O286" s="19"/>
      <c r="P286" s="122"/>
      <c r="Q286" s="122"/>
      <c r="R286" s="122"/>
      <c r="S286" s="19"/>
      <c r="T286" s="122"/>
      <c r="U286" s="122"/>
    </row>
    <row r="287" spans="1:21" ht="12.75" x14ac:dyDescent="0.2">
      <c r="A287" s="122" t="s">
        <v>636</v>
      </c>
      <c r="B287" s="122">
        <v>4</v>
      </c>
      <c r="C287" s="122">
        <v>11</v>
      </c>
      <c r="D287" s="122">
        <v>8</v>
      </c>
      <c r="E287" s="122">
        <v>5</v>
      </c>
      <c r="F287" s="122">
        <v>11</v>
      </c>
      <c r="G287" s="122">
        <v>15</v>
      </c>
      <c r="H287" s="122">
        <v>0</v>
      </c>
      <c r="I287" s="122">
        <v>1</v>
      </c>
      <c r="J287" s="122">
        <v>1</v>
      </c>
      <c r="K287" s="122">
        <v>1</v>
      </c>
      <c r="L287" s="122">
        <v>17</v>
      </c>
      <c r="M287" s="122">
        <v>1</v>
      </c>
      <c r="N287" s="122">
        <v>6</v>
      </c>
      <c r="O287" s="122">
        <v>0</v>
      </c>
      <c r="P287" s="122">
        <v>2</v>
      </c>
      <c r="Q287" s="122">
        <v>7</v>
      </c>
      <c r="R287" s="122">
        <v>4</v>
      </c>
      <c r="S287" s="122">
        <v>2</v>
      </c>
      <c r="T287" s="122">
        <v>1</v>
      </c>
      <c r="U287" s="122">
        <v>0</v>
      </c>
    </row>
    <row r="288" spans="1:21" ht="12.75" x14ac:dyDescent="0.2">
      <c r="A288" s="122" t="s">
        <v>637</v>
      </c>
      <c r="B288" s="122">
        <v>4</v>
      </c>
      <c r="C288" s="122">
        <v>1</v>
      </c>
      <c r="D288" s="122">
        <v>6</v>
      </c>
      <c r="E288" s="122">
        <v>2</v>
      </c>
      <c r="F288" s="122">
        <v>2</v>
      </c>
      <c r="G288" s="122">
        <v>8</v>
      </c>
      <c r="H288" s="122">
        <v>5</v>
      </c>
      <c r="I288" s="122">
        <v>1</v>
      </c>
      <c r="J288" s="122">
        <v>1</v>
      </c>
      <c r="K288" s="122">
        <v>1</v>
      </c>
      <c r="L288" s="122">
        <v>15</v>
      </c>
      <c r="M288" s="122">
        <v>0</v>
      </c>
      <c r="N288" s="122">
        <v>5</v>
      </c>
      <c r="O288" s="122">
        <v>6</v>
      </c>
      <c r="P288" s="122">
        <v>4</v>
      </c>
      <c r="Q288" s="122">
        <v>14</v>
      </c>
      <c r="R288" s="122">
        <v>5</v>
      </c>
      <c r="S288" s="122">
        <v>0</v>
      </c>
      <c r="T288" s="122">
        <v>3</v>
      </c>
      <c r="U288" s="122">
        <v>0</v>
      </c>
    </row>
    <row r="289" spans="1:21" ht="12.75" x14ac:dyDescent="0.2">
      <c r="A289" s="122" t="s">
        <v>638</v>
      </c>
      <c r="B289" s="122">
        <v>33</v>
      </c>
      <c r="C289" s="122">
        <v>16</v>
      </c>
      <c r="D289" s="122">
        <v>19</v>
      </c>
      <c r="E289" s="122">
        <v>27</v>
      </c>
      <c r="F289" s="122">
        <v>24</v>
      </c>
      <c r="G289" s="122">
        <v>43</v>
      </c>
      <c r="H289" s="122">
        <v>10</v>
      </c>
      <c r="I289" s="122">
        <v>2</v>
      </c>
      <c r="J289" s="122">
        <v>2</v>
      </c>
      <c r="K289" s="122">
        <v>4</v>
      </c>
      <c r="L289" s="122">
        <v>55</v>
      </c>
      <c r="M289" s="122">
        <v>5</v>
      </c>
      <c r="N289" s="122">
        <v>39</v>
      </c>
      <c r="O289" s="122">
        <v>8</v>
      </c>
      <c r="P289" s="122">
        <v>8</v>
      </c>
      <c r="Q289" s="122">
        <v>38</v>
      </c>
      <c r="R289" s="122">
        <v>60</v>
      </c>
      <c r="S289" s="122">
        <v>1</v>
      </c>
      <c r="T289" s="122">
        <v>39</v>
      </c>
      <c r="U289" s="122">
        <v>1</v>
      </c>
    </row>
    <row r="290" spans="1:21" ht="12.75" x14ac:dyDescent="0.2">
      <c r="A290" s="122" t="s">
        <v>639</v>
      </c>
      <c r="B290" s="122">
        <v>5</v>
      </c>
      <c r="C290" s="122">
        <v>6</v>
      </c>
      <c r="D290" s="122">
        <v>5</v>
      </c>
      <c r="E290" s="122">
        <v>5</v>
      </c>
      <c r="F290" s="122">
        <v>2</v>
      </c>
      <c r="G290" s="122">
        <v>15</v>
      </c>
      <c r="H290" s="122">
        <v>4</v>
      </c>
      <c r="I290" s="122">
        <v>3</v>
      </c>
      <c r="J290" s="122">
        <v>0</v>
      </c>
      <c r="K290" s="122">
        <v>2</v>
      </c>
      <c r="L290" s="122">
        <v>24</v>
      </c>
      <c r="M290" s="122">
        <v>0</v>
      </c>
      <c r="N290" s="122">
        <v>6</v>
      </c>
      <c r="O290" s="122">
        <v>8</v>
      </c>
      <c r="P290" s="122">
        <v>1</v>
      </c>
      <c r="Q290" s="122">
        <v>4</v>
      </c>
      <c r="R290" s="122">
        <v>3</v>
      </c>
      <c r="S290" s="122">
        <v>0</v>
      </c>
      <c r="T290" s="122">
        <v>6</v>
      </c>
      <c r="U290" s="122">
        <v>1</v>
      </c>
    </row>
    <row r="291" spans="1:21" ht="12.75" x14ac:dyDescent="0.2">
      <c r="A291" s="122" t="s">
        <v>640</v>
      </c>
      <c r="B291" s="122">
        <v>29</v>
      </c>
      <c r="C291" s="122">
        <v>18</v>
      </c>
      <c r="D291" s="122">
        <v>11</v>
      </c>
      <c r="E291" s="122">
        <v>11</v>
      </c>
      <c r="F291" s="122">
        <v>12</v>
      </c>
      <c r="G291" s="122">
        <v>21</v>
      </c>
      <c r="H291" s="122">
        <v>2</v>
      </c>
      <c r="I291" s="122">
        <v>6</v>
      </c>
      <c r="J291" s="122">
        <v>2</v>
      </c>
      <c r="K291" s="122">
        <v>11</v>
      </c>
      <c r="L291" s="122">
        <v>45</v>
      </c>
      <c r="M291" s="122">
        <v>6</v>
      </c>
      <c r="N291" s="122">
        <v>14</v>
      </c>
      <c r="O291" s="122">
        <v>6</v>
      </c>
      <c r="P291" s="122">
        <v>12</v>
      </c>
      <c r="Q291" s="122">
        <v>21</v>
      </c>
      <c r="R291" s="122">
        <v>20</v>
      </c>
      <c r="S291" s="122">
        <v>2</v>
      </c>
      <c r="T291" s="122">
        <v>5</v>
      </c>
      <c r="U291" s="122">
        <v>0</v>
      </c>
    </row>
    <row r="292" spans="1:21" ht="12.75" x14ac:dyDescent="0.2">
      <c r="A292" s="122" t="s">
        <v>641</v>
      </c>
      <c r="B292" s="122">
        <v>9</v>
      </c>
      <c r="C292" s="122">
        <v>8</v>
      </c>
      <c r="D292" s="122">
        <v>19</v>
      </c>
      <c r="E292" s="122">
        <v>7</v>
      </c>
      <c r="F292" s="122">
        <v>8</v>
      </c>
      <c r="G292" s="122">
        <v>15</v>
      </c>
      <c r="H292" s="122">
        <v>3</v>
      </c>
      <c r="I292" s="122">
        <v>6</v>
      </c>
      <c r="J292" s="122">
        <v>5</v>
      </c>
      <c r="K292" s="122">
        <v>4</v>
      </c>
      <c r="L292" s="122">
        <v>34</v>
      </c>
      <c r="M292" s="122">
        <v>3</v>
      </c>
      <c r="N292" s="122">
        <v>11</v>
      </c>
      <c r="O292" s="122">
        <v>4</v>
      </c>
      <c r="P292" s="122">
        <v>4</v>
      </c>
      <c r="Q292" s="122">
        <v>5</v>
      </c>
      <c r="R292" s="122">
        <v>13</v>
      </c>
      <c r="S292" s="122">
        <v>0</v>
      </c>
      <c r="T292" s="122">
        <v>13</v>
      </c>
      <c r="U292" s="122">
        <v>0</v>
      </c>
    </row>
    <row r="293" spans="1:21" ht="12.75" x14ac:dyDescent="0.2">
      <c r="A293" s="122" t="s">
        <v>642</v>
      </c>
      <c r="B293" s="122">
        <v>13</v>
      </c>
      <c r="C293" s="122">
        <v>10</v>
      </c>
      <c r="D293" s="122">
        <v>21</v>
      </c>
      <c r="E293" s="122">
        <v>13</v>
      </c>
      <c r="F293" s="122">
        <v>21</v>
      </c>
      <c r="G293" s="122">
        <v>15</v>
      </c>
      <c r="H293" s="122">
        <v>5</v>
      </c>
      <c r="I293" s="122">
        <v>2</v>
      </c>
      <c r="J293" s="122">
        <v>1</v>
      </c>
      <c r="K293" s="122">
        <v>2</v>
      </c>
      <c r="L293" s="122">
        <v>22</v>
      </c>
      <c r="M293" s="122">
        <v>1</v>
      </c>
      <c r="N293" s="122">
        <v>28</v>
      </c>
      <c r="O293" s="122">
        <v>9</v>
      </c>
      <c r="P293" s="122">
        <v>2</v>
      </c>
      <c r="Q293" s="122">
        <v>18</v>
      </c>
      <c r="R293" s="122">
        <v>12</v>
      </c>
      <c r="S293" s="122">
        <v>2</v>
      </c>
      <c r="T293" s="122">
        <v>6</v>
      </c>
      <c r="U293" s="122">
        <v>1</v>
      </c>
    </row>
    <row r="294" spans="1:21" ht="12.75" x14ac:dyDescent="0.2">
      <c r="A294" s="122" t="s">
        <v>643</v>
      </c>
      <c r="B294" s="122">
        <v>135</v>
      </c>
      <c r="C294" s="122">
        <v>116</v>
      </c>
      <c r="D294" s="122">
        <v>156</v>
      </c>
      <c r="E294" s="122">
        <v>203</v>
      </c>
      <c r="F294" s="122">
        <v>294</v>
      </c>
      <c r="G294" s="122">
        <v>141</v>
      </c>
      <c r="H294" s="122">
        <v>52</v>
      </c>
      <c r="I294" s="122">
        <v>78</v>
      </c>
      <c r="J294" s="122">
        <v>34</v>
      </c>
      <c r="K294" s="122">
        <v>30</v>
      </c>
      <c r="L294" s="122">
        <v>216</v>
      </c>
      <c r="M294" s="122">
        <v>30</v>
      </c>
      <c r="N294" s="122">
        <v>193</v>
      </c>
      <c r="O294" s="122">
        <v>38</v>
      </c>
      <c r="P294" s="122">
        <v>38</v>
      </c>
      <c r="Q294" s="122">
        <v>267</v>
      </c>
      <c r="R294" s="122">
        <v>268</v>
      </c>
      <c r="S294" s="122">
        <v>46</v>
      </c>
      <c r="T294" s="122">
        <v>114</v>
      </c>
      <c r="U294" s="122">
        <v>3</v>
      </c>
    </row>
    <row r="295" spans="1:21" ht="12.75" x14ac:dyDescent="0.2">
      <c r="A295" s="122" t="s">
        <v>644</v>
      </c>
      <c r="B295" s="122">
        <v>6</v>
      </c>
      <c r="C295" s="122">
        <v>9</v>
      </c>
      <c r="D295" s="122">
        <v>8</v>
      </c>
      <c r="E295" s="122">
        <v>4</v>
      </c>
      <c r="F295" s="122">
        <v>3</v>
      </c>
      <c r="G295" s="122">
        <v>12</v>
      </c>
      <c r="H295" s="122">
        <v>0</v>
      </c>
      <c r="I295" s="122">
        <v>0</v>
      </c>
      <c r="J295" s="122">
        <v>0</v>
      </c>
      <c r="K295" s="122">
        <v>1</v>
      </c>
      <c r="L295" s="122">
        <v>35</v>
      </c>
      <c r="M295" s="122">
        <v>1</v>
      </c>
      <c r="N295" s="122">
        <v>10</v>
      </c>
      <c r="O295" s="122">
        <v>1</v>
      </c>
      <c r="P295" s="122">
        <v>4</v>
      </c>
      <c r="Q295" s="122">
        <v>5</v>
      </c>
      <c r="R295" s="122">
        <v>1</v>
      </c>
      <c r="S295" s="122">
        <v>0</v>
      </c>
      <c r="T295" s="122">
        <v>9</v>
      </c>
      <c r="U295" s="122">
        <v>1</v>
      </c>
    </row>
    <row r="296" spans="1:21" ht="12.75" x14ac:dyDescent="0.2">
      <c r="A296" s="122" t="s">
        <v>645</v>
      </c>
      <c r="B296" s="122">
        <v>16</v>
      </c>
      <c r="C296" s="122">
        <v>19</v>
      </c>
      <c r="D296" s="122">
        <v>12</v>
      </c>
      <c r="E296" s="122">
        <v>5</v>
      </c>
      <c r="F296" s="122">
        <v>13</v>
      </c>
      <c r="G296" s="122">
        <v>29</v>
      </c>
      <c r="H296" s="122">
        <v>0</v>
      </c>
      <c r="I296" s="122">
        <v>0</v>
      </c>
      <c r="J296" s="122">
        <v>0</v>
      </c>
      <c r="K296" s="122">
        <v>2</v>
      </c>
      <c r="L296" s="122">
        <v>23</v>
      </c>
      <c r="M296" s="122">
        <v>1</v>
      </c>
      <c r="N296" s="122">
        <v>18</v>
      </c>
      <c r="O296" s="122">
        <v>3</v>
      </c>
      <c r="P296" s="122">
        <v>6</v>
      </c>
      <c r="Q296" s="122">
        <v>37</v>
      </c>
      <c r="R296" s="122">
        <v>26</v>
      </c>
      <c r="S296" s="122">
        <v>0</v>
      </c>
      <c r="T296" s="122">
        <v>8</v>
      </c>
      <c r="U296" s="122">
        <v>1</v>
      </c>
    </row>
    <row r="297" spans="1:21" ht="12.75" x14ac:dyDescent="0.2">
      <c r="A297" s="122" t="s">
        <v>646</v>
      </c>
      <c r="B297" s="122">
        <v>249</v>
      </c>
      <c r="C297" s="122">
        <v>138</v>
      </c>
      <c r="D297" s="122">
        <v>170</v>
      </c>
      <c r="E297" s="122">
        <v>390</v>
      </c>
      <c r="F297" s="122">
        <v>319</v>
      </c>
      <c r="G297" s="122">
        <v>82</v>
      </c>
      <c r="H297" s="122">
        <v>41</v>
      </c>
      <c r="I297" s="122">
        <v>25</v>
      </c>
      <c r="J297" s="122">
        <v>19</v>
      </c>
      <c r="K297" s="122">
        <v>81</v>
      </c>
      <c r="L297" s="122">
        <v>289</v>
      </c>
      <c r="M297" s="122">
        <v>36</v>
      </c>
      <c r="N297" s="122">
        <v>650</v>
      </c>
      <c r="O297" s="122">
        <v>45</v>
      </c>
      <c r="P297" s="122">
        <v>32</v>
      </c>
      <c r="Q297" s="122">
        <v>613</v>
      </c>
      <c r="R297" s="122">
        <v>225</v>
      </c>
      <c r="S297" s="122">
        <v>32</v>
      </c>
      <c r="T297" s="122">
        <v>54</v>
      </c>
      <c r="U297" s="122">
        <v>9</v>
      </c>
    </row>
    <row r="298" spans="1:21" ht="12.75" x14ac:dyDescent="0.2">
      <c r="A298" s="122" t="s">
        <v>647</v>
      </c>
      <c r="B298" s="122">
        <v>8</v>
      </c>
      <c r="C298" s="122">
        <v>3</v>
      </c>
      <c r="D298" s="122">
        <v>23</v>
      </c>
      <c r="E298" s="122">
        <v>1</v>
      </c>
      <c r="F298" s="122">
        <v>6</v>
      </c>
      <c r="G298" s="122">
        <v>44</v>
      </c>
      <c r="H298" s="122">
        <v>9</v>
      </c>
      <c r="I298" s="122">
        <v>0</v>
      </c>
      <c r="J298" s="122">
        <v>0</v>
      </c>
      <c r="K298" s="122">
        <v>8</v>
      </c>
      <c r="L298" s="122">
        <v>61</v>
      </c>
      <c r="M298" s="122">
        <v>1</v>
      </c>
      <c r="N298" s="122">
        <v>7</v>
      </c>
      <c r="O298" s="122">
        <v>7</v>
      </c>
      <c r="P298" s="122">
        <v>13</v>
      </c>
      <c r="Q298" s="122">
        <v>14</v>
      </c>
      <c r="R298" s="122">
        <v>24</v>
      </c>
      <c r="S298" s="122">
        <v>1</v>
      </c>
      <c r="T298" s="122">
        <v>15</v>
      </c>
      <c r="U298" s="122">
        <v>2</v>
      </c>
    </row>
    <row r="299" spans="1:21" ht="12.75" x14ac:dyDescent="0.2">
      <c r="A299" s="122" t="s">
        <v>648</v>
      </c>
      <c r="B299" s="122">
        <v>13</v>
      </c>
      <c r="C299" s="122">
        <v>5</v>
      </c>
      <c r="D299" s="122">
        <v>5</v>
      </c>
      <c r="E299" s="122">
        <v>15</v>
      </c>
      <c r="F299" s="122">
        <v>11</v>
      </c>
      <c r="G299" s="122">
        <v>32</v>
      </c>
      <c r="H299" s="122">
        <v>5</v>
      </c>
      <c r="I299" s="122">
        <v>2</v>
      </c>
      <c r="J299" s="122">
        <v>2</v>
      </c>
      <c r="K299" s="122">
        <v>9</v>
      </c>
      <c r="L299" s="122">
        <v>24</v>
      </c>
      <c r="M299" s="122">
        <v>3</v>
      </c>
      <c r="N299" s="122">
        <v>17</v>
      </c>
      <c r="O299" s="122">
        <v>11</v>
      </c>
      <c r="P299" s="122">
        <v>3</v>
      </c>
      <c r="Q299" s="122">
        <v>10</v>
      </c>
      <c r="R299" s="122">
        <v>15</v>
      </c>
      <c r="S299" s="122">
        <v>2</v>
      </c>
      <c r="T299" s="122">
        <v>2</v>
      </c>
      <c r="U299" s="122">
        <v>0</v>
      </c>
    </row>
    <row r="300" spans="1:21" ht="12.75" x14ac:dyDescent="0.2">
      <c r="A300" s="122" t="s">
        <v>649</v>
      </c>
      <c r="B300" s="122">
        <v>31</v>
      </c>
      <c r="C300" s="122">
        <v>15</v>
      </c>
      <c r="D300" s="122">
        <v>22</v>
      </c>
      <c r="E300" s="122">
        <v>7</v>
      </c>
      <c r="F300" s="122">
        <v>30</v>
      </c>
      <c r="G300" s="122">
        <v>18</v>
      </c>
      <c r="H300" s="122">
        <v>4</v>
      </c>
      <c r="I300" s="122">
        <v>11</v>
      </c>
      <c r="J300" s="122">
        <v>0</v>
      </c>
      <c r="K300" s="122">
        <v>21</v>
      </c>
      <c r="L300" s="122">
        <v>52</v>
      </c>
      <c r="M300" s="122">
        <v>9</v>
      </c>
      <c r="N300" s="122">
        <v>39</v>
      </c>
      <c r="O300" s="122">
        <v>7</v>
      </c>
      <c r="P300" s="122">
        <v>5</v>
      </c>
      <c r="Q300" s="122">
        <v>40</v>
      </c>
      <c r="R300" s="122">
        <v>25</v>
      </c>
      <c r="S300" s="122">
        <v>6</v>
      </c>
      <c r="T300" s="122">
        <v>12</v>
      </c>
      <c r="U300" s="122">
        <v>0</v>
      </c>
    </row>
    <row r="301" spans="1:21" ht="12.75" x14ac:dyDescent="0.2">
      <c r="A301" s="122" t="s">
        <v>650</v>
      </c>
      <c r="B301" s="122">
        <v>3</v>
      </c>
      <c r="C301" s="122">
        <v>6</v>
      </c>
      <c r="D301" s="122">
        <v>7</v>
      </c>
      <c r="E301" s="122">
        <v>2</v>
      </c>
      <c r="F301" s="122">
        <v>2</v>
      </c>
      <c r="G301" s="122">
        <v>14</v>
      </c>
      <c r="H301" s="122">
        <v>6</v>
      </c>
      <c r="I301" s="122">
        <v>0</v>
      </c>
      <c r="J301" s="122">
        <v>0</v>
      </c>
      <c r="K301" s="122">
        <v>1</v>
      </c>
      <c r="L301" s="122">
        <v>33</v>
      </c>
      <c r="M301" s="122">
        <v>8</v>
      </c>
      <c r="N301" s="122">
        <v>3</v>
      </c>
      <c r="O301" s="122">
        <v>4</v>
      </c>
      <c r="P301" s="122">
        <v>4</v>
      </c>
      <c r="Q301" s="122">
        <v>7</v>
      </c>
      <c r="R301" s="122">
        <v>11</v>
      </c>
      <c r="S301" s="122">
        <v>1</v>
      </c>
      <c r="T301" s="122">
        <v>9</v>
      </c>
      <c r="U301" s="122">
        <v>1</v>
      </c>
    </row>
    <row r="302" spans="1:21" ht="14.25" customHeight="1" x14ac:dyDescent="0.2">
      <c r="A302" s="19" t="s">
        <v>651</v>
      </c>
      <c r="B302" s="19"/>
      <c r="C302" s="19"/>
      <c r="D302" s="122"/>
      <c r="E302" s="122"/>
      <c r="F302" s="19"/>
      <c r="G302" s="122"/>
      <c r="H302" s="122"/>
      <c r="I302" s="19"/>
      <c r="J302" s="122"/>
      <c r="K302" s="122"/>
      <c r="L302" s="122"/>
      <c r="M302" s="122"/>
      <c r="N302" s="122"/>
      <c r="O302" s="19"/>
      <c r="P302" s="122"/>
      <c r="Q302" s="122"/>
      <c r="R302" s="122"/>
      <c r="S302" s="19"/>
      <c r="T302" s="122"/>
      <c r="U302" s="122"/>
    </row>
    <row r="303" spans="1:21" ht="12.75" x14ac:dyDescent="0.2">
      <c r="A303" s="122" t="s">
        <v>652</v>
      </c>
      <c r="B303" s="122">
        <v>3</v>
      </c>
      <c r="C303" s="122">
        <v>0</v>
      </c>
      <c r="D303" s="122">
        <v>2</v>
      </c>
      <c r="E303" s="122">
        <v>2</v>
      </c>
      <c r="F303" s="122">
        <v>4</v>
      </c>
      <c r="G303" s="122">
        <v>13</v>
      </c>
      <c r="H303" s="122">
        <v>1</v>
      </c>
      <c r="I303" s="122">
        <v>1</v>
      </c>
      <c r="J303" s="122">
        <v>1</v>
      </c>
      <c r="K303" s="122">
        <v>0</v>
      </c>
      <c r="L303" s="122">
        <v>30</v>
      </c>
      <c r="M303" s="122">
        <v>0</v>
      </c>
      <c r="N303" s="122">
        <v>12</v>
      </c>
      <c r="O303" s="122">
        <v>1</v>
      </c>
      <c r="P303" s="122">
        <v>3</v>
      </c>
      <c r="Q303" s="122">
        <v>9</v>
      </c>
      <c r="R303" s="122">
        <v>5</v>
      </c>
      <c r="S303" s="122">
        <v>1</v>
      </c>
      <c r="T303" s="122">
        <v>1</v>
      </c>
      <c r="U303" s="122">
        <v>3</v>
      </c>
    </row>
    <row r="304" spans="1:21" ht="12.75" x14ac:dyDescent="0.2">
      <c r="A304" s="122" t="s">
        <v>653</v>
      </c>
      <c r="B304" s="122">
        <v>3</v>
      </c>
      <c r="C304" s="122">
        <v>13</v>
      </c>
      <c r="D304" s="122">
        <v>5</v>
      </c>
      <c r="E304" s="122">
        <v>30</v>
      </c>
      <c r="F304" s="122">
        <v>5</v>
      </c>
      <c r="G304" s="122">
        <v>48</v>
      </c>
      <c r="H304" s="122">
        <v>2</v>
      </c>
      <c r="I304" s="122">
        <v>0</v>
      </c>
      <c r="J304" s="122">
        <v>0</v>
      </c>
      <c r="K304" s="122">
        <v>2</v>
      </c>
      <c r="L304" s="122">
        <v>48</v>
      </c>
      <c r="M304" s="122">
        <v>0</v>
      </c>
      <c r="N304" s="122">
        <v>18</v>
      </c>
      <c r="O304" s="122">
        <v>5</v>
      </c>
      <c r="P304" s="122">
        <v>5</v>
      </c>
      <c r="Q304" s="122">
        <v>22</v>
      </c>
      <c r="R304" s="122">
        <v>1</v>
      </c>
      <c r="S304" s="122">
        <v>1</v>
      </c>
      <c r="T304" s="122">
        <v>8</v>
      </c>
      <c r="U304" s="122">
        <v>1</v>
      </c>
    </row>
    <row r="305" spans="1:22" ht="12.75" x14ac:dyDescent="0.2">
      <c r="A305" s="122" t="s">
        <v>654</v>
      </c>
      <c r="B305" s="122">
        <v>78</v>
      </c>
      <c r="C305" s="122">
        <v>4</v>
      </c>
      <c r="D305" s="122">
        <v>35</v>
      </c>
      <c r="E305" s="122">
        <v>93</v>
      </c>
      <c r="F305" s="122">
        <v>64</v>
      </c>
      <c r="G305" s="122">
        <v>70</v>
      </c>
      <c r="H305" s="122">
        <v>9</v>
      </c>
      <c r="I305" s="122">
        <v>5</v>
      </c>
      <c r="J305" s="122">
        <v>4</v>
      </c>
      <c r="K305" s="122">
        <v>17</v>
      </c>
      <c r="L305" s="122">
        <v>83</v>
      </c>
      <c r="M305" s="122">
        <v>8</v>
      </c>
      <c r="N305" s="122">
        <v>100</v>
      </c>
      <c r="O305" s="122">
        <v>20</v>
      </c>
      <c r="P305" s="122">
        <v>29</v>
      </c>
      <c r="Q305" s="122">
        <v>121</v>
      </c>
      <c r="R305" s="122">
        <v>122</v>
      </c>
      <c r="S305" s="122">
        <v>7</v>
      </c>
      <c r="T305" s="122">
        <v>37</v>
      </c>
      <c r="U305" s="122">
        <v>6</v>
      </c>
    </row>
    <row r="306" spans="1:22" ht="12.75" x14ac:dyDescent="0.2">
      <c r="A306" s="122" t="s">
        <v>655</v>
      </c>
      <c r="B306" s="122">
        <v>36</v>
      </c>
      <c r="C306" s="122">
        <v>3</v>
      </c>
      <c r="D306" s="122">
        <v>52</v>
      </c>
      <c r="E306" s="122">
        <v>45</v>
      </c>
      <c r="F306" s="122">
        <v>14</v>
      </c>
      <c r="G306" s="122">
        <v>63</v>
      </c>
      <c r="H306" s="122">
        <v>15</v>
      </c>
      <c r="I306" s="122">
        <v>2</v>
      </c>
      <c r="J306" s="122">
        <v>1</v>
      </c>
      <c r="K306" s="122">
        <v>4</v>
      </c>
      <c r="L306" s="122">
        <v>32</v>
      </c>
      <c r="M306" s="122">
        <v>44</v>
      </c>
      <c r="N306" s="122">
        <v>52</v>
      </c>
      <c r="O306" s="122">
        <v>8</v>
      </c>
      <c r="P306" s="122">
        <v>5</v>
      </c>
      <c r="Q306" s="122">
        <v>57</v>
      </c>
      <c r="R306" s="122">
        <v>42</v>
      </c>
      <c r="S306" s="122">
        <v>19</v>
      </c>
      <c r="T306" s="122">
        <v>6</v>
      </c>
      <c r="U306" s="122">
        <v>1</v>
      </c>
    </row>
    <row r="307" spans="1:22" ht="12.75" x14ac:dyDescent="0.2">
      <c r="A307" s="122" t="s">
        <v>656</v>
      </c>
      <c r="B307" s="122">
        <v>19</v>
      </c>
      <c r="C307" s="122">
        <v>5</v>
      </c>
      <c r="D307" s="122">
        <v>46</v>
      </c>
      <c r="E307" s="122">
        <v>14</v>
      </c>
      <c r="F307" s="122">
        <v>4</v>
      </c>
      <c r="G307" s="122">
        <v>3</v>
      </c>
      <c r="H307" s="122">
        <v>38</v>
      </c>
      <c r="I307" s="122">
        <v>3</v>
      </c>
      <c r="J307" s="122">
        <v>0</v>
      </c>
      <c r="K307" s="122">
        <v>2</v>
      </c>
      <c r="L307" s="122">
        <v>50</v>
      </c>
      <c r="M307" s="122">
        <v>2</v>
      </c>
      <c r="N307" s="122">
        <v>31</v>
      </c>
      <c r="O307" s="122">
        <v>18</v>
      </c>
      <c r="P307" s="122">
        <v>0</v>
      </c>
      <c r="Q307" s="122">
        <v>46</v>
      </c>
      <c r="R307" s="122">
        <v>1</v>
      </c>
      <c r="S307" s="122">
        <v>0</v>
      </c>
      <c r="T307" s="122">
        <v>20</v>
      </c>
      <c r="U307" s="122">
        <v>0</v>
      </c>
    </row>
    <row r="308" spans="1:22" ht="12.75" x14ac:dyDescent="0.2">
      <c r="A308" s="122" t="s">
        <v>657</v>
      </c>
      <c r="B308" s="122">
        <v>8</v>
      </c>
      <c r="C308" s="122">
        <v>0</v>
      </c>
      <c r="D308" s="122">
        <v>17</v>
      </c>
      <c r="E308" s="122">
        <v>7</v>
      </c>
      <c r="F308" s="122">
        <v>6</v>
      </c>
      <c r="G308" s="122">
        <v>18</v>
      </c>
      <c r="H308" s="122">
        <v>0</v>
      </c>
      <c r="I308" s="122">
        <v>0</v>
      </c>
      <c r="J308" s="122">
        <v>1</v>
      </c>
      <c r="K308" s="122">
        <v>1</v>
      </c>
      <c r="L308" s="122">
        <v>25</v>
      </c>
      <c r="M308" s="122">
        <v>4</v>
      </c>
      <c r="N308" s="122">
        <v>21</v>
      </c>
      <c r="O308" s="122">
        <v>0</v>
      </c>
      <c r="P308" s="122">
        <v>3</v>
      </c>
      <c r="Q308" s="122">
        <v>16</v>
      </c>
      <c r="R308" s="122">
        <v>16</v>
      </c>
      <c r="S308" s="122">
        <v>0</v>
      </c>
      <c r="T308" s="122">
        <v>7</v>
      </c>
      <c r="U308" s="122">
        <v>4</v>
      </c>
    </row>
    <row r="309" spans="1:22" ht="12.75" x14ac:dyDescent="0.2">
      <c r="A309" s="122" t="s">
        <v>658</v>
      </c>
      <c r="B309" s="122">
        <v>69</v>
      </c>
      <c r="C309" s="122">
        <v>22</v>
      </c>
      <c r="D309" s="122">
        <v>25</v>
      </c>
      <c r="E309" s="122">
        <v>32</v>
      </c>
      <c r="F309" s="122">
        <v>23</v>
      </c>
      <c r="G309" s="122">
        <v>26</v>
      </c>
      <c r="H309" s="122">
        <v>4</v>
      </c>
      <c r="I309" s="122">
        <v>2</v>
      </c>
      <c r="J309" s="122">
        <v>2</v>
      </c>
      <c r="K309" s="122">
        <v>7</v>
      </c>
      <c r="L309" s="122">
        <v>42</v>
      </c>
      <c r="M309" s="122">
        <v>10</v>
      </c>
      <c r="N309" s="122">
        <v>82</v>
      </c>
      <c r="O309" s="122">
        <v>28</v>
      </c>
      <c r="P309" s="122">
        <v>10</v>
      </c>
      <c r="Q309" s="122">
        <v>86</v>
      </c>
      <c r="R309" s="122">
        <v>31</v>
      </c>
      <c r="S309" s="122">
        <v>0</v>
      </c>
      <c r="T309" s="122">
        <v>38</v>
      </c>
      <c r="U309" s="122">
        <v>1</v>
      </c>
    </row>
    <row r="310" spans="1:22" ht="12.75" x14ac:dyDescent="0.2">
      <c r="A310" s="122" t="s">
        <v>659</v>
      </c>
      <c r="B310" s="122">
        <v>58</v>
      </c>
      <c r="C310" s="122">
        <v>10</v>
      </c>
      <c r="D310" s="122">
        <v>91</v>
      </c>
      <c r="E310" s="122">
        <v>83</v>
      </c>
      <c r="F310" s="122">
        <v>59</v>
      </c>
      <c r="G310" s="122">
        <v>40</v>
      </c>
      <c r="H310" s="122">
        <v>0</v>
      </c>
      <c r="I310" s="122">
        <v>23</v>
      </c>
      <c r="J310" s="122">
        <v>4</v>
      </c>
      <c r="K310" s="122">
        <v>16</v>
      </c>
      <c r="L310" s="122">
        <v>96</v>
      </c>
      <c r="M310" s="122">
        <v>73</v>
      </c>
      <c r="N310" s="122">
        <v>71</v>
      </c>
      <c r="O310" s="122">
        <v>6</v>
      </c>
      <c r="P310" s="122">
        <v>8</v>
      </c>
      <c r="Q310" s="122">
        <v>104</v>
      </c>
      <c r="R310" s="122">
        <v>40</v>
      </c>
      <c r="S310" s="122">
        <v>4</v>
      </c>
      <c r="T310" s="122">
        <v>12</v>
      </c>
      <c r="U310" s="122">
        <v>0</v>
      </c>
    </row>
    <row r="311" spans="1:22" ht="12.75" x14ac:dyDescent="0.2">
      <c r="A311" s="122" t="s">
        <v>660</v>
      </c>
      <c r="B311" s="122">
        <v>119</v>
      </c>
      <c r="C311" s="122">
        <v>63</v>
      </c>
      <c r="D311" s="122">
        <v>130</v>
      </c>
      <c r="E311" s="122">
        <v>298</v>
      </c>
      <c r="F311" s="122">
        <v>148</v>
      </c>
      <c r="G311" s="122">
        <v>63</v>
      </c>
      <c r="H311" s="122">
        <v>47</v>
      </c>
      <c r="I311" s="122">
        <v>6</v>
      </c>
      <c r="J311" s="122">
        <v>40</v>
      </c>
      <c r="K311" s="122">
        <v>62</v>
      </c>
      <c r="L311" s="122">
        <v>145</v>
      </c>
      <c r="M311" s="122">
        <v>52</v>
      </c>
      <c r="N311" s="122">
        <v>294</v>
      </c>
      <c r="O311" s="122">
        <v>48</v>
      </c>
      <c r="P311" s="122">
        <v>66</v>
      </c>
      <c r="Q311" s="122">
        <v>311</v>
      </c>
      <c r="R311" s="122">
        <v>278</v>
      </c>
      <c r="S311" s="122">
        <v>38</v>
      </c>
      <c r="T311" s="122">
        <v>80</v>
      </c>
      <c r="U311" s="122">
        <v>40</v>
      </c>
    </row>
    <row r="312" spans="1:22" ht="12.75" x14ac:dyDescent="0.2">
      <c r="A312" s="122" t="s">
        <v>661</v>
      </c>
      <c r="B312" s="122">
        <v>3</v>
      </c>
      <c r="C312" s="122">
        <v>0</v>
      </c>
      <c r="D312" s="122">
        <v>26</v>
      </c>
      <c r="E312" s="122">
        <v>1</v>
      </c>
      <c r="F312" s="122">
        <v>7</v>
      </c>
      <c r="G312" s="122">
        <v>16</v>
      </c>
      <c r="H312" s="122">
        <v>11</v>
      </c>
      <c r="I312" s="122">
        <v>0</v>
      </c>
      <c r="J312" s="122">
        <v>0</v>
      </c>
      <c r="K312" s="122">
        <v>3</v>
      </c>
      <c r="L312" s="122">
        <v>27</v>
      </c>
      <c r="M312" s="122">
        <v>25</v>
      </c>
      <c r="N312" s="122">
        <v>13</v>
      </c>
      <c r="O312" s="122">
        <v>3</v>
      </c>
      <c r="P312" s="122">
        <v>5</v>
      </c>
      <c r="Q312" s="122">
        <v>26</v>
      </c>
      <c r="R312" s="122">
        <v>15</v>
      </c>
      <c r="S312" s="122">
        <v>2</v>
      </c>
      <c r="T312" s="122">
        <v>11</v>
      </c>
      <c r="U312" s="122">
        <v>0</v>
      </c>
    </row>
    <row r="313" spans="1:22" ht="12.75" x14ac:dyDescent="0.2">
      <c r="A313" s="122" t="s">
        <v>662</v>
      </c>
      <c r="B313" s="122">
        <v>97</v>
      </c>
      <c r="C313" s="122">
        <v>58</v>
      </c>
      <c r="D313" s="122">
        <v>76</v>
      </c>
      <c r="E313" s="122">
        <v>87</v>
      </c>
      <c r="F313" s="122">
        <v>111</v>
      </c>
      <c r="G313" s="122">
        <v>68</v>
      </c>
      <c r="H313" s="122">
        <v>42</v>
      </c>
      <c r="I313" s="122">
        <v>6</v>
      </c>
      <c r="J313" s="122">
        <v>1</v>
      </c>
      <c r="K313" s="122">
        <v>24</v>
      </c>
      <c r="L313" s="122">
        <v>82</v>
      </c>
      <c r="M313" s="122">
        <v>78</v>
      </c>
      <c r="N313" s="122">
        <v>93</v>
      </c>
      <c r="O313" s="122">
        <v>29</v>
      </c>
      <c r="P313" s="122">
        <v>10</v>
      </c>
      <c r="Q313" s="122">
        <v>133</v>
      </c>
      <c r="R313" s="122">
        <v>169</v>
      </c>
      <c r="S313" s="122">
        <v>61</v>
      </c>
      <c r="T313" s="122">
        <v>71</v>
      </c>
      <c r="U313" s="122">
        <v>3</v>
      </c>
    </row>
    <row r="314" spans="1:22" ht="12.75" x14ac:dyDescent="0.2">
      <c r="A314" s="122" t="s">
        <v>663</v>
      </c>
      <c r="B314" s="122">
        <v>14</v>
      </c>
      <c r="C314" s="122">
        <v>5</v>
      </c>
      <c r="D314" s="122">
        <v>16</v>
      </c>
      <c r="E314" s="122">
        <v>15</v>
      </c>
      <c r="F314" s="122">
        <v>18</v>
      </c>
      <c r="G314" s="122">
        <v>33</v>
      </c>
      <c r="H314" s="122">
        <v>5</v>
      </c>
      <c r="I314" s="122">
        <v>20</v>
      </c>
      <c r="J314" s="122">
        <v>0</v>
      </c>
      <c r="K314" s="122">
        <v>6</v>
      </c>
      <c r="L314" s="122">
        <v>24</v>
      </c>
      <c r="M314" s="122">
        <v>4</v>
      </c>
      <c r="N314" s="122">
        <v>20</v>
      </c>
      <c r="O314" s="122">
        <v>9</v>
      </c>
      <c r="P314" s="122">
        <v>5</v>
      </c>
      <c r="Q314" s="122">
        <v>39</v>
      </c>
      <c r="R314" s="122">
        <v>19</v>
      </c>
      <c r="S314" s="122">
        <v>7</v>
      </c>
      <c r="T314" s="122">
        <v>36</v>
      </c>
      <c r="U314" s="122">
        <v>0</v>
      </c>
    </row>
    <row r="315" spans="1:22" ht="12.75" x14ac:dyDescent="0.2">
      <c r="A315" s="122" t="s">
        <v>664</v>
      </c>
      <c r="B315" s="122">
        <v>6</v>
      </c>
      <c r="C315" s="122">
        <v>4</v>
      </c>
      <c r="D315" s="122">
        <v>11</v>
      </c>
      <c r="E315" s="122">
        <v>0</v>
      </c>
      <c r="F315" s="122">
        <v>5</v>
      </c>
      <c r="G315" s="122">
        <v>9</v>
      </c>
      <c r="H315" s="122">
        <v>1</v>
      </c>
      <c r="I315" s="122">
        <v>1</v>
      </c>
      <c r="J315" s="122">
        <v>0</v>
      </c>
      <c r="K315" s="122">
        <v>1</v>
      </c>
      <c r="L315" s="122">
        <v>15</v>
      </c>
      <c r="M315" s="122">
        <v>3</v>
      </c>
      <c r="N315" s="122">
        <v>8</v>
      </c>
      <c r="O315" s="122">
        <v>9</v>
      </c>
      <c r="P315" s="122">
        <v>5</v>
      </c>
      <c r="Q315" s="122">
        <v>11</v>
      </c>
      <c r="R315" s="122">
        <v>3</v>
      </c>
      <c r="S315" s="122">
        <v>1</v>
      </c>
      <c r="T315" s="122">
        <v>5</v>
      </c>
      <c r="U315" s="122">
        <v>0</v>
      </c>
    </row>
    <row r="316" spans="1:22" ht="12.75" x14ac:dyDescent="0.2">
      <c r="A316" s="122" t="s">
        <v>665</v>
      </c>
      <c r="B316" s="122">
        <v>6</v>
      </c>
      <c r="C316" s="122">
        <v>9</v>
      </c>
      <c r="D316" s="122">
        <v>17</v>
      </c>
      <c r="E316" s="122">
        <v>11</v>
      </c>
      <c r="F316" s="122">
        <v>3</v>
      </c>
      <c r="G316" s="122">
        <v>21</v>
      </c>
      <c r="H316" s="122">
        <v>2</v>
      </c>
      <c r="I316" s="122">
        <v>1</v>
      </c>
      <c r="J316" s="122">
        <v>2</v>
      </c>
      <c r="K316" s="122">
        <v>1</v>
      </c>
      <c r="L316" s="122">
        <v>28</v>
      </c>
      <c r="M316" s="122">
        <v>1</v>
      </c>
      <c r="N316" s="122">
        <v>26</v>
      </c>
      <c r="O316" s="122">
        <v>9</v>
      </c>
      <c r="P316" s="122">
        <v>2</v>
      </c>
      <c r="Q316" s="122">
        <v>38</v>
      </c>
      <c r="R316" s="122">
        <v>6</v>
      </c>
      <c r="S316" s="122">
        <v>1</v>
      </c>
      <c r="T316" s="122">
        <v>8</v>
      </c>
      <c r="U316" s="122">
        <v>0</v>
      </c>
    </row>
    <row r="317" spans="1:22" ht="6.75" customHeight="1" thickBot="1" x14ac:dyDescent="0.25">
      <c r="A317" s="1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5"/>
    </row>
    <row r="318" spans="1:22" ht="14.25" x14ac:dyDescent="0.2">
      <c r="I318" s="66"/>
      <c r="M318" s="73"/>
      <c r="N318" s="73"/>
      <c r="R318" s="73"/>
    </row>
    <row r="319" spans="1:22" ht="12.75" x14ac:dyDescent="0.2">
      <c r="A319" s="122"/>
      <c r="B319" s="122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</row>
    <row r="320" spans="1:22" ht="12.75" x14ac:dyDescent="0.2">
      <c r="A320" s="122"/>
      <c r="B320" s="122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</row>
    <row r="321" spans="1:21" ht="12.75" hidden="1" x14ac:dyDescent="0.2">
      <c r="A321" s="122"/>
      <c r="B321" s="122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</row>
    <row r="322" spans="1:21" ht="12.75" hidden="1" x14ac:dyDescent="0.2">
      <c r="A322" s="122"/>
      <c r="B322" s="122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</row>
    <row r="323" spans="1:21" ht="12.75" hidden="1" x14ac:dyDescent="0.2">
      <c r="A323" s="122"/>
      <c r="B323" s="122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</row>
    <row r="324" spans="1:21" ht="12.75" hidden="1" x14ac:dyDescent="0.2">
      <c r="A324" s="122"/>
      <c r="B324" s="122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</row>
    <row r="325" spans="1:21" ht="12.75" hidden="1" x14ac:dyDescent="0.2">
      <c r="A325" s="122"/>
      <c r="B325" s="122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</row>
    <row r="326" spans="1:21" ht="12.75" hidden="1" x14ac:dyDescent="0.2">
      <c r="A326" s="122"/>
      <c r="B326" s="122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</row>
    <row r="327" spans="1:21" ht="12.75" hidden="1" x14ac:dyDescent="0.2">
      <c r="A327" s="122"/>
      <c r="B327" s="122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</row>
    <row r="328" spans="1:21" ht="12.75" hidden="1" x14ac:dyDescent="0.2">
      <c r="A328" s="122"/>
      <c r="B328" s="122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</row>
    <row r="329" spans="1:21" ht="12.75" hidden="1" x14ac:dyDescent="0.2">
      <c r="A329" s="122"/>
      <c r="B329" s="122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</row>
    <row r="330" spans="1:21" ht="12.75" hidden="1" x14ac:dyDescent="0.2">
      <c r="A330" s="122"/>
      <c r="B330" s="122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</row>
    <row r="331" spans="1:21" ht="12.75" hidden="1" x14ac:dyDescent="0.2">
      <c r="A331" s="122"/>
      <c r="B331" s="122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</row>
    <row r="332" spans="1:21" ht="12.75" hidden="1" x14ac:dyDescent="0.2">
      <c r="A332" s="122"/>
      <c r="B332" s="122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</row>
    <row r="333" spans="1:21" ht="12.75" hidden="1" x14ac:dyDescent="0.2">
      <c r="A333" s="122"/>
      <c r="B333" s="122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</row>
    <row r="334" spans="1:21" ht="12.75" hidden="1" x14ac:dyDescent="0.2">
      <c r="A334" s="122"/>
      <c r="B334" s="122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</row>
    <row r="335" spans="1:21" ht="12.75" hidden="1" x14ac:dyDescent="0.2">
      <c r="A335" s="122"/>
      <c r="B335" s="122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</row>
    <row r="336" spans="1:21" ht="12.75" hidden="1" x14ac:dyDescent="0.2">
      <c r="A336" s="122"/>
      <c r="B336" s="122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</row>
    <row r="337" spans="1:21" ht="12.75" hidden="1" x14ac:dyDescent="0.2">
      <c r="A337" s="122"/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</row>
    <row r="338" spans="1:21" ht="12.75" hidden="1" x14ac:dyDescent="0.2">
      <c r="A338" s="122"/>
      <c r="B338" s="122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</row>
    <row r="339" spans="1:21" ht="12.75" hidden="1" x14ac:dyDescent="0.2">
      <c r="A339" s="122"/>
      <c r="B339" s="122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</row>
    <row r="340" spans="1:21" ht="12.75" hidden="1" x14ac:dyDescent="0.2">
      <c r="A340" s="122"/>
      <c r="B340" s="122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</row>
    <row r="341" spans="1:21" ht="12.75" hidden="1" x14ac:dyDescent="0.2">
      <c r="A341" s="122"/>
      <c r="B341" s="122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</row>
    <row r="342" spans="1:21" ht="12.75" hidden="1" x14ac:dyDescent="0.2">
      <c r="A342" s="122"/>
      <c r="B342" s="122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</row>
    <row r="343" spans="1:21" ht="12.75" hidden="1" x14ac:dyDescent="0.2">
      <c r="A343" s="122"/>
      <c r="B343" s="122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</row>
    <row r="344" spans="1:21" ht="14.25" hidden="1" customHeight="1" x14ac:dyDescent="0.2">
      <c r="A344" s="19"/>
      <c r="B344" s="19"/>
      <c r="C344" s="19"/>
      <c r="D344" s="122"/>
      <c r="E344" s="122"/>
      <c r="F344" s="19"/>
      <c r="G344" s="122"/>
      <c r="H344" s="122"/>
      <c r="I344" s="19"/>
      <c r="J344" s="122"/>
      <c r="K344" s="122"/>
      <c r="L344" s="122"/>
      <c r="M344" s="122"/>
      <c r="N344" s="122"/>
      <c r="O344" s="19"/>
      <c r="P344" s="122"/>
      <c r="Q344" s="122"/>
      <c r="R344" s="122"/>
      <c r="S344" s="19"/>
      <c r="T344" s="122"/>
      <c r="U344" s="122"/>
    </row>
    <row r="345" spans="1:21" ht="12.75" hidden="1" x14ac:dyDescent="0.2">
      <c r="A345" s="122"/>
      <c r="B345" s="122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</row>
    <row r="346" spans="1:21" ht="12.75" hidden="1" x14ac:dyDescent="0.2">
      <c r="A346" s="122"/>
      <c r="B346" s="122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</row>
    <row r="347" spans="1:21" ht="12.75" hidden="1" x14ac:dyDescent="0.2">
      <c r="A347" s="122"/>
      <c r="B347" s="122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</row>
    <row r="348" spans="1:21" ht="12.75" hidden="1" x14ac:dyDescent="0.2">
      <c r="A348" s="122"/>
      <c r="B348" s="122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</row>
    <row r="349" spans="1:21" ht="12.75" hidden="1" x14ac:dyDescent="0.2">
      <c r="A349" s="122"/>
      <c r="B349" s="122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</row>
    <row r="350" spans="1:21" ht="12.75" hidden="1" x14ac:dyDescent="0.2">
      <c r="A350" s="122"/>
      <c r="B350" s="122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</row>
    <row r="351" spans="1:21" ht="12.75" hidden="1" x14ac:dyDescent="0.2">
      <c r="A351" s="122"/>
      <c r="B351" s="122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</row>
    <row r="352" spans="1:21" ht="12.75" hidden="1" x14ac:dyDescent="0.2">
      <c r="A352" s="122"/>
      <c r="B352" s="122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</row>
    <row r="353" spans="1:21" ht="14.25" hidden="1" customHeight="1" x14ac:dyDescent="0.2">
      <c r="A353" s="19"/>
      <c r="B353" s="19"/>
      <c r="C353" s="19"/>
      <c r="D353" s="122"/>
      <c r="E353" s="122"/>
      <c r="F353" s="19"/>
      <c r="G353" s="122"/>
      <c r="H353" s="122"/>
      <c r="I353" s="19"/>
      <c r="J353" s="122"/>
      <c r="K353" s="122"/>
      <c r="L353" s="122"/>
      <c r="M353" s="122"/>
      <c r="N353" s="122"/>
      <c r="O353" s="19"/>
      <c r="P353" s="122"/>
      <c r="Q353" s="122"/>
      <c r="R353" s="122"/>
      <c r="S353" s="19"/>
      <c r="T353" s="122"/>
      <c r="U353" s="122"/>
    </row>
    <row r="354" spans="1:21" ht="12.75" hidden="1" x14ac:dyDescent="0.2">
      <c r="A354" s="122"/>
      <c r="B354" s="122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</row>
    <row r="355" spans="1:21" ht="12.75" hidden="1" x14ac:dyDescent="0.2">
      <c r="A355" s="122"/>
      <c r="B355" s="122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</row>
    <row r="356" spans="1:21" ht="12.75" hidden="1" x14ac:dyDescent="0.2">
      <c r="A356" s="122"/>
      <c r="B356" s="122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</row>
    <row r="357" spans="1:21" ht="12.75" hidden="1" x14ac:dyDescent="0.2">
      <c r="A357" s="122"/>
      <c r="B357" s="122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</row>
    <row r="358" spans="1:21" ht="12.75" hidden="1" x14ac:dyDescent="0.2">
      <c r="A358" s="122"/>
      <c r="B358" s="122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</row>
    <row r="359" spans="1:21" ht="12.75" hidden="1" x14ac:dyDescent="0.2">
      <c r="A359" s="122"/>
      <c r="B359" s="122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</row>
    <row r="360" spans="1:21" ht="12.75" hidden="1" x14ac:dyDescent="0.2">
      <c r="A360" s="122"/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</row>
    <row r="361" spans="1:21" ht="12.75" hidden="1" x14ac:dyDescent="0.2">
      <c r="A361" s="122"/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</row>
    <row r="362" spans="1:21" ht="12.75" hidden="1" x14ac:dyDescent="0.2">
      <c r="A362" s="122"/>
      <c r="B362" s="122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</row>
    <row r="363" spans="1:21" ht="14.25" hidden="1" customHeight="1" x14ac:dyDescent="0.2">
      <c r="A363" s="19"/>
      <c r="B363" s="19"/>
      <c r="C363" s="19"/>
      <c r="D363" s="122"/>
      <c r="E363" s="122"/>
      <c r="F363" s="19"/>
      <c r="G363" s="122"/>
      <c r="H363" s="122"/>
      <c r="I363" s="19"/>
      <c r="J363" s="122"/>
      <c r="K363" s="122"/>
      <c r="L363" s="122"/>
      <c r="M363" s="122"/>
      <c r="N363" s="122"/>
      <c r="O363" s="19"/>
      <c r="P363" s="122"/>
      <c r="Q363" s="122"/>
      <c r="R363" s="122"/>
      <c r="S363" s="19"/>
      <c r="T363" s="122"/>
      <c r="U363" s="122"/>
    </row>
    <row r="364" spans="1:21" ht="12.75" hidden="1" x14ac:dyDescent="0.2">
      <c r="A364" s="122"/>
      <c r="B364" s="122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</row>
    <row r="365" spans="1:21" ht="12.75" hidden="1" x14ac:dyDescent="0.2">
      <c r="A365" s="122"/>
      <c r="B365" s="122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</row>
    <row r="366" spans="1:21" ht="12.75" hidden="1" x14ac:dyDescent="0.2">
      <c r="A366" s="122"/>
      <c r="B366" s="122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</row>
    <row r="367" spans="1:21" ht="12.75" hidden="1" x14ac:dyDescent="0.2">
      <c r="A367" s="122"/>
      <c r="B367" s="122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</row>
    <row r="368" spans="1:21" ht="12.75" hidden="1" x14ac:dyDescent="0.2">
      <c r="A368" s="122"/>
      <c r="B368" s="122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</row>
    <row r="369" spans="1:21" ht="12.75" hidden="1" x14ac:dyDescent="0.2">
      <c r="A369" s="122"/>
      <c r="B369" s="122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</row>
    <row r="370" spans="1:21" ht="12.75" hidden="1" x14ac:dyDescent="0.2">
      <c r="A370" s="122"/>
      <c r="B370" s="122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</row>
    <row r="371" spans="1:21" ht="12.75" hidden="1" x14ac:dyDescent="0.2">
      <c r="A371" s="122"/>
      <c r="B371" s="122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</row>
    <row r="372" spans="1:21" ht="12.75" hidden="1" x14ac:dyDescent="0.2">
      <c r="A372" s="122"/>
      <c r="B372" s="122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</row>
    <row r="373" spans="1:21" ht="12.75" hidden="1" x14ac:dyDescent="0.2">
      <c r="A373" s="122"/>
      <c r="B373" s="122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</row>
    <row r="374" spans="1:21" ht="12.75" hidden="1" x14ac:dyDescent="0.2">
      <c r="A374" s="122"/>
      <c r="B374" s="122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</row>
    <row r="375" spans="1:21" ht="12.75" hidden="1" x14ac:dyDescent="0.2">
      <c r="A375" s="122"/>
      <c r="B375" s="122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</row>
    <row r="376" spans="1:21" ht="12.75" hidden="1" x14ac:dyDescent="0.2">
      <c r="A376" s="122"/>
      <c r="B376" s="122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</row>
    <row r="377" spans="1:21" ht="14.25" hidden="1" customHeight="1" x14ac:dyDescent="0.2">
      <c r="A377" s="19"/>
      <c r="B377" s="19"/>
      <c r="C377" s="19"/>
      <c r="D377" s="122"/>
      <c r="E377" s="122"/>
      <c r="F377" s="19"/>
      <c r="G377" s="122"/>
      <c r="H377" s="122"/>
      <c r="I377" s="19"/>
      <c r="J377" s="122"/>
      <c r="K377" s="122"/>
      <c r="L377" s="122"/>
      <c r="M377" s="122"/>
      <c r="N377" s="122"/>
      <c r="O377" s="19"/>
      <c r="P377" s="122"/>
      <c r="Q377" s="122"/>
      <c r="R377" s="122"/>
      <c r="S377" s="19"/>
      <c r="T377" s="122"/>
      <c r="U377" s="122"/>
    </row>
    <row r="378" spans="1:21" ht="12.75" hidden="1" x14ac:dyDescent="0.2">
      <c r="A378" s="122"/>
      <c r="B378" s="122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</row>
    <row r="379" spans="1:21" ht="12.75" hidden="1" x14ac:dyDescent="0.2">
      <c r="A379" s="122"/>
      <c r="B379" s="122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</row>
    <row r="380" spans="1:21" ht="12.75" hidden="1" x14ac:dyDescent="0.2">
      <c r="A380" s="122"/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</row>
    <row r="381" spans="1:21" ht="12.75" hidden="1" x14ac:dyDescent="0.2">
      <c r="A381" s="122"/>
      <c r="B381" s="122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</row>
    <row r="382" spans="1:21" ht="12.75" hidden="1" x14ac:dyDescent="0.2">
      <c r="A382" s="122"/>
      <c r="B382" s="122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</row>
    <row r="383" spans="1:21" ht="12.75" hidden="1" x14ac:dyDescent="0.2">
      <c r="A383" s="122"/>
      <c r="B383" s="122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</row>
    <row r="384" spans="1:21" ht="12.75" hidden="1" x14ac:dyDescent="0.2">
      <c r="A384" s="122"/>
      <c r="B384" s="122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</row>
    <row r="385" spans="1:21" ht="12.75" hidden="1" x14ac:dyDescent="0.2">
      <c r="A385" s="122"/>
      <c r="B385" s="122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</row>
    <row r="386" spans="1:21" ht="12.75" hidden="1" x14ac:dyDescent="0.2">
      <c r="A386" s="122"/>
      <c r="B386" s="122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</row>
    <row r="387" spans="1:21" ht="12.75" hidden="1" x14ac:dyDescent="0.2">
      <c r="A387" s="122"/>
      <c r="B387" s="122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</row>
    <row r="388" spans="1:21" ht="12.75" hidden="1" x14ac:dyDescent="0.2">
      <c r="A388" s="122"/>
      <c r="B388" s="122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</row>
    <row r="389" spans="1:21" ht="12.75" hidden="1" x14ac:dyDescent="0.2">
      <c r="A389" s="122"/>
      <c r="B389" s="122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</row>
    <row r="390" spans="1:21" ht="12.75" hidden="1" x14ac:dyDescent="0.2">
      <c r="A390" s="122"/>
      <c r="B390" s="122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</row>
    <row r="391" spans="1:21" ht="14.25" hidden="1" customHeight="1" x14ac:dyDescent="0.2">
      <c r="A391" s="19"/>
      <c r="B391" s="19"/>
      <c r="C391" s="19"/>
      <c r="D391" s="122"/>
      <c r="E391" s="122"/>
      <c r="F391" s="19"/>
      <c r="G391" s="122"/>
      <c r="H391" s="122"/>
      <c r="I391" s="19"/>
      <c r="J391" s="122"/>
      <c r="K391" s="122"/>
      <c r="L391" s="122"/>
      <c r="M391" s="122"/>
      <c r="N391" s="122"/>
      <c r="O391" s="19"/>
      <c r="P391" s="122"/>
      <c r="Q391" s="122"/>
      <c r="R391" s="122"/>
      <c r="S391" s="19"/>
      <c r="T391" s="122"/>
      <c r="U391" s="122"/>
    </row>
    <row r="392" spans="1:21" ht="12.75" hidden="1" x14ac:dyDescent="0.2">
      <c r="A392" s="122"/>
      <c r="B392" s="122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</row>
    <row r="393" spans="1:21" ht="12.75" hidden="1" x14ac:dyDescent="0.2">
      <c r="A393" s="122"/>
      <c r="B393" s="122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</row>
    <row r="394" spans="1:21" ht="12.75" hidden="1" x14ac:dyDescent="0.2">
      <c r="A394" s="122"/>
      <c r="B394" s="122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</row>
    <row r="395" spans="1:21" ht="12.75" hidden="1" x14ac:dyDescent="0.2">
      <c r="A395" s="122"/>
      <c r="B395" s="122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</row>
    <row r="396" spans="1:21" ht="12.75" hidden="1" x14ac:dyDescent="0.2">
      <c r="A396" s="122"/>
      <c r="B396" s="122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</row>
    <row r="397" spans="1:21" ht="12.75" hidden="1" x14ac:dyDescent="0.2">
      <c r="A397" s="122"/>
      <c r="B397" s="122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</row>
    <row r="398" spans="1:21" ht="12.75" hidden="1" x14ac:dyDescent="0.2">
      <c r="A398" s="122"/>
      <c r="B398" s="122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</row>
    <row r="399" spans="1:21" ht="12.75" hidden="1" x14ac:dyDescent="0.2">
      <c r="A399" s="122"/>
      <c r="B399" s="122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</row>
    <row r="400" spans="1:21" ht="14.25" hidden="1" customHeight="1" x14ac:dyDescent="0.2">
      <c r="A400" s="19"/>
      <c r="B400" s="19"/>
      <c r="C400" s="19"/>
      <c r="D400" s="122"/>
      <c r="E400" s="122"/>
      <c r="F400" s="19"/>
      <c r="G400" s="122"/>
      <c r="H400" s="122"/>
      <c r="I400" s="19"/>
      <c r="J400" s="122"/>
      <c r="K400" s="122"/>
      <c r="L400" s="122"/>
      <c r="M400" s="122"/>
      <c r="N400" s="122"/>
      <c r="O400" s="19"/>
      <c r="P400" s="122"/>
      <c r="Q400" s="122"/>
      <c r="R400" s="122"/>
      <c r="S400" s="19"/>
      <c r="T400" s="122"/>
      <c r="U400" s="122"/>
    </row>
    <row r="401" spans="1:21" ht="12.75" hidden="1" x14ac:dyDescent="0.2">
      <c r="A401" s="122"/>
      <c r="B401" s="122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</row>
    <row r="402" spans="1:21" ht="12.75" hidden="1" x14ac:dyDescent="0.2">
      <c r="A402" s="122"/>
      <c r="B402" s="122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</row>
    <row r="403" spans="1:21" ht="12.75" hidden="1" x14ac:dyDescent="0.2">
      <c r="A403" s="122"/>
      <c r="B403" s="122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</row>
    <row r="404" spans="1:21" ht="12.75" hidden="1" x14ac:dyDescent="0.2">
      <c r="A404" s="122"/>
      <c r="B404" s="122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</row>
    <row r="405" spans="1:21" ht="12.75" hidden="1" x14ac:dyDescent="0.2">
      <c r="A405" s="122"/>
      <c r="B405" s="122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</row>
    <row r="406" spans="1:21" ht="12.75" hidden="1" x14ac:dyDescent="0.2">
      <c r="A406" s="122"/>
      <c r="B406" s="122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</row>
    <row r="407" spans="1:21" ht="12.75" hidden="1" x14ac:dyDescent="0.2">
      <c r="A407" s="122"/>
      <c r="B407" s="122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</row>
    <row r="408" spans="1:21" ht="12.75" hidden="1" x14ac:dyDescent="0.2">
      <c r="A408" s="122"/>
      <c r="B408" s="122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</row>
    <row r="409" spans="1:21" ht="12.75" hidden="1" x14ac:dyDescent="0.2">
      <c r="A409" s="122"/>
      <c r="B409" s="122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</row>
    <row r="410" spans="1:21" ht="12.75" hidden="1" x14ac:dyDescent="0.2">
      <c r="A410" s="122"/>
      <c r="B410" s="122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</row>
    <row r="411" spans="1:21" ht="12.75" hidden="1" x14ac:dyDescent="0.2">
      <c r="A411" s="122"/>
      <c r="B411" s="122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</row>
    <row r="412" spans="1:21" ht="12.75" hidden="1" x14ac:dyDescent="0.2">
      <c r="A412" s="122"/>
      <c r="B412" s="122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</row>
    <row r="413" spans="1:21" ht="14.25" hidden="1" customHeight="1" x14ac:dyDescent="0.2">
      <c r="A413" s="19"/>
      <c r="B413" s="19"/>
      <c r="C413" s="19"/>
      <c r="D413" s="122"/>
      <c r="E413" s="122"/>
      <c r="F413" s="19"/>
      <c r="G413" s="122"/>
      <c r="H413" s="122"/>
      <c r="I413" s="19"/>
      <c r="J413" s="122"/>
      <c r="K413" s="122"/>
      <c r="L413" s="122"/>
      <c r="M413" s="122"/>
      <c r="N413" s="122"/>
      <c r="O413" s="19"/>
      <c r="P413" s="122"/>
      <c r="Q413" s="122"/>
      <c r="R413" s="122"/>
      <c r="S413" s="19"/>
      <c r="T413" s="122"/>
      <c r="U413" s="122"/>
    </row>
    <row r="414" spans="1:21" ht="12.75" hidden="1" x14ac:dyDescent="0.2">
      <c r="A414" s="122"/>
      <c r="B414" s="122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</row>
    <row r="415" spans="1:21" ht="14.25" hidden="1" customHeight="1" x14ac:dyDescent="0.2">
      <c r="A415" s="19"/>
      <c r="B415" s="19"/>
      <c r="C415" s="19"/>
      <c r="D415" s="122"/>
      <c r="E415" s="122"/>
      <c r="F415" s="19"/>
      <c r="G415" s="122"/>
      <c r="H415" s="122"/>
      <c r="I415" s="19"/>
      <c r="J415" s="122"/>
      <c r="K415" s="122"/>
      <c r="L415" s="122"/>
      <c r="M415" s="122"/>
      <c r="N415" s="122"/>
      <c r="O415" s="19"/>
      <c r="P415" s="122"/>
      <c r="Q415" s="122"/>
      <c r="R415" s="122"/>
      <c r="S415" s="19"/>
      <c r="T415" s="122"/>
      <c r="U415" s="122"/>
    </row>
    <row r="416" spans="1:21" ht="12.75" hidden="1" x14ac:dyDescent="0.2">
      <c r="A416" s="122"/>
      <c r="B416" s="122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</row>
    <row r="417" spans="1:21" ht="12.75" hidden="1" x14ac:dyDescent="0.2">
      <c r="A417" s="122"/>
      <c r="B417" s="122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</row>
    <row r="418" spans="1:21" ht="12.75" hidden="1" x14ac:dyDescent="0.2">
      <c r="A418" s="122"/>
      <c r="B418" s="122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</row>
    <row r="419" spans="1:21" ht="12.75" hidden="1" x14ac:dyDescent="0.2">
      <c r="A419" s="122"/>
      <c r="B419" s="122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</row>
    <row r="420" spans="1:21" ht="12.75" hidden="1" x14ac:dyDescent="0.2">
      <c r="A420" s="122"/>
      <c r="B420" s="122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</row>
    <row r="421" spans="1:21" ht="14.25" hidden="1" customHeight="1" x14ac:dyDescent="0.2">
      <c r="A421" s="19"/>
      <c r="B421" s="19"/>
      <c r="C421" s="19"/>
      <c r="D421" s="122"/>
      <c r="E421" s="122"/>
      <c r="F421" s="19"/>
      <c r="G421" s="122"/>
      <c r="H421" s="122"/>
      <c r="I421" s="19"/>
      <c r="J421" s="122"/>
      <c r="K421" s="122"/>
      <c r="L421" s="122"/>
      <c r="M421" s="122"/>
      <c r="N421" s="122"/>
      <c r="O421" s="19"/>
      <c r="P421" s="122"/>
      <c r="Q421" s="122"/>
      <c r="R421" s="122"/>
      <c r="S421" s="19"/>
      <c r="T421" s="122"/>
      <c r="U421" s="122"/>
    </row>
    <row r="422" spans="1:21" ht="12.75" hidden="1" x14ac:dyDescent="0.2">
      <c r="A422" s="122"/>
      <c r="B422" s="122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</row>
    <row r="423" spans="1:21" ht="12.75" hidden="1" x14ac:dyDescent="0.2">
      <c r="A423" s="122"/>
      <c r="B423" s="122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</row>
    <row r="424" spans="1:21" ht="12.75" hidden="1" x14ac:dyDescent="0.2">
      <c r="A424" s="122"/>
      <c r="B424" s="122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</row>
    <row r="425" spans="1:21" ht="12.75" hidden="1" x14ac:dyDescent="0.2">
      <c r="A425" s="122"/>
      <c r="B425" s="122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</row>
    <row r="426" spans="1:21" ht="12.75" hidden="1" x14ac:dyDescent="0.2">
      <c r="A426" s="122"/>
      <c r="B426" s="122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</row>
    <row r="427" spans="1:21" ht="12.75" hidden="1" x14ac:dyDescent="0.2">
      <c r="A427" s="122"/>
      <c r="B427" s="122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</row>
    <row r="428" spans="1:21" ht="12.75" hidden="1" x14ac:dyDescent="0.2">
      <c r="A428" s="122"/>
      <c r="B428" s="122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</row>
    <row r="429" spans="1:21" ht="12.75" hidden="1" x14ac:dyDescent="0.2">
      <c r="A429" s="122"/>
      <c r="B429" s="122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</row>
    <row r="430" spans="1:21" ht="12.75" hidden="1" x14ac:dyDescent="0.2">
      <c r="A430" s="122"/>
      <c r="B430" s="122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</row>
    <row r="431" spans="1:21" ht="12.75" hidden="1" x14ac:dyDescent="0.2">
      <c r="A431" s="122"/>
      <c r="B431" s="122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</row>
    <row r="432" spans="1:21" ht="12.75" hidden="1" x14ac:dyDescent="0.2">
      <c r="A432" s="122"/>
      <c r="B432" s="122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</row>
    <row r="433" spans="1:21" ht="12.75" hidden="1" x14ac:dyDescent="0.2">
      <c r="A433" s="122"/>
      <c r="B433" s="122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</row>
    <row r="434" spans="1:21" ht="12.75" hidden="1" x14ac:dyDescent="0.2">
      <c r="A434" s="122"/>
      <c r="B434" s="122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</row>
    <row r="435" spans="1:21" ht="12.75" hidden="1" x14ac:dyDescent="0.2">
      <c r="A435" s="122"/>
      <c r="B435" s="122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</row>
    <row r="436" spans="1:21" ht="12.75" hidden="1" x14ac:dyDescent="0.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</row>
    <row r="437" spans="1:21" ht="12.75" hidden="1" x14ac:dyDescent="0.2">
      <c r="A437" s="122"/>
      <c r="B437" s="122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</row>
    <row r="438" spans="1:21" ht="12.75" hidden="1" x14ac:dyDescent="0.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</row>
    <row r="439" spans="1:21" ht="12.75" hidden="1" x14ac:dyDescent="0.2">
      <c r="A439" s="122"/>
      <c r="B439" s="122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</row>
    <row r="440" spans="1:21" ht="12.75" hidden="1" x14ac:dyDescent="0.2">
      <c r="A440" s="122"/>
      <c r="B440" s="122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</row>
    <row r="441" spans="1:21" ht="12.75" hidden="1" x14ac:dyDescent="0.2">
      <c r="A441" s="122"/>
      <c r="B441" s="122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</row>
    <row r="442" spans="1:21" ht="12.75" hidden="1" x14ac:dyDescent="0.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</row>
    <row r="443" spans="1:21" ht="12.75" hidden="1" x14ac:dyDescent="0.2">
      <c r="A443" s="122"/>
      <c r="B443" s="122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</row>
    <row r="444" spans="1:21" ht="12.75" hidden="1" x14ac:dyDescent="0.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</row>
    <row r="445" spans="1:21" ht="12.75" hidden="1" x14ac:dyDescent="0.2">
      <c r="A445" s="122"/>
      <c r="B445" s="122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</row>
    <row r="446" spans="1:21" ht="12.75" hidden="1" x14ac:dyDescent="0.2">
      <c r="A446" s="122"/>
      <c r="B446" s="122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</row>
    <row r="447" spans="1:21" ht="12.75" hidden="1" x14ac:dyDescent="0.2">
      <c r="A447" s="122"/>
      <c r="B447" s="122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</row>
    <row r="448" spans="1:21" ht="12.75" hidden="1" x14ac:dyDescent="0.2">
      <c r="A448" s="122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</row>
    <row r="449" spans="1:21" ht="12.75" hidden="1" x14ac:dyDescent="0.2">
      <c r="A449" s="122"/>
      <c r="B449" s="122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</row>
    <row r="450" spans="1:21" ht="12.75" hidden="1" x14ac:dyDescent="0.2">
      <c r="A450" s="122"/>
      <c r="B450" s="122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</row>
    <row r="451" spans="1:21" ht="12.75" hidden="1" x14ac:dyDescent="0.2">
      <c r="A451" s="122"/>
      <c r="B451" s="122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</row>
    <row r="452" spans="1:21" ht="12.75" hidden="1" x14ac:dyDescent="0.2">
      <c r="A452" s="122"/>
      <c r="B452" s="122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</row>
    <row r="453" spans="1:21" ht="12.75" hidden="1" x14ac:dyDescent="0.2">
      <c r="A453" s="122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</row>
    <row r="454" spans="1:21" ht="12.75" hidden="1" x14ac:dyDescent="0.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</row>
    <row r="455" spans="1:21" ht="14.25" hidden="1" customHeight="1" x14ac:dyDescent="0.2">
      <c r="A455" s="19"/>
      <c r="B455" s="19"/>
      <c r="C455" s="19"/>
      <c r="D455" s="122"/>
      <c r="E455" s="122"/>
      <c r="F455" s="19"/>
      <c r="G455" s="122"/>
      <c r="H455" s="122"/>
      <c r="I455" s="19"/>
      <c r="J455" s="122"/>
      <c r="K455" s="122"/>
      <c r="L455" s="122"/>
      <c r="M455" s="122"/>
      <c r="N455" s="122"/>
      <c r="O455" s="19"/>
      <c r="P455" s="122"/>
      <c r="Q455" s="122"/>
      <c r="R455" s="122"/>
      <c r="S455" s="19"/>
      <c r="T455" s="122"/>
      <c r="U455" s="122"/>
    </row>
    <row r="456" spans="1:21" ht="12.75" hidden="1" x14ac:dyDescent="0.2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</row>
    <row r="457" spans="1:21" ht="12.75" hidden="1" x14ac:dyDescent="0.2">
      <c r="A457" s="122"/>
      <c r="B457" s="122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</row>
    <row r="458" spans="1:21" ht="12.75" hidden="1" x14ac:dyDescent="0.2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</row>
    <row r="459" spans="1:21" ht="12.75" hidden="1" x14ac:dyDescent="0.2">
      <c r="A459" s="122"/>
      <c r="B459" s="122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</row>
    <row r="460" spans="1:21" ht="12.75" hidden="1" x14ac:dyDescent="0.2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</row>
    <row r="461" spans="1:21" ht="12.75" hidden="1" x14ac:dyDescent="0.2">
      <c r="A461" s="122"/>
      <c r="B461" s="122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</row>
    <row r="462" spans="1:21" ht="14.25" hidden="1" customHeight="1" x14ac:dyDescent="0.2">
      <c r="A462" s="19"/>
      <c r="B462" s="19"/>
      <c r="C462" s="19"/>
      <c r="D462" s="122"/>
      <c r="E462" s="122"/>
      <c r="F462" s="19"/>
      <c r="G462" s="122"/>
      <c r="H462" s="122"/>
      <c r="I462" s="19"/>
      <c r="J462" s="122"/>
      <c r="K462" s="122"/>
      <c r="L462" s="122"/>
      <c r="M462" s="122"/>
      <c r="N462" s="122"/>
      <c r="O462" s="19"/>
      <c r="P462" s="122"/>
      <c r="Q462" s="122"/>
      <c r="R462" s="122"/>
      <c r="S462" s="19"/>
      <c r="T462" s="122"/>
      <c r="U462" s="122"/>
    </row>
    <row r="463" spans="1:21" ht="12.75" hidden="1" x14ac:dyDescent="0.2">
      <c r="A463" s="122"/>
      <c r="B463" s="12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</row>
    <row r="464" spans="1:21" ht="12.75" hidden="1" x14ac:dyDescent="0.2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</row>
    <row r="465" spans="1:21" ht="12.75" hidden="1" x14ac:dyDescent="0.2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</row>
    <row r="466" spans="1:21" ht="12.75" hidden="1" x14ac:dyDescent="0.2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</row>
    <row r="467" spans="1:21" ht="12.75" hidden="1" x14ac:dyDescent="0.2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</row>
    <row r="468" spans="1:21" ht="12.75" hidden="1" x14ac:dyDescent="0.2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</row>
    <row r="469" spans="1:21" ht="12.75" hidden="1" x14ac:dyDescent="0.2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</row>
    <row r="470" spans="1:21" ht="12.75" hidden="1" x14ac:dyDescent="0.2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</row>
    <row r="471" spans="1:21" ht="12.75" hidden="1" x14ac:dyDescent="0.2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</row>
    <row r="472" spans="1:21" ht="12.75" hidden="1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</row>
    <row r="473" spans="1:21" ht="12.75" hidden="1" x14ac:dyDescent="0.2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</row>
    <row r="474" spans="1:21" ht="12.75" hidden="1" x14ac:dyDescent="0.2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</row>
    <row r="475" spans="1:21" ht="12.75" hidden="1" x14ac:dyDescent="0.2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</row>
    <row r="476" spans="1:21" ht="12.75" hidden="1" x14ac:dyDescent="0.2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</row>
    <row r="477" spans="1:21" ht="12.75" hidden="1" x14ac:dyDescent="0.2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</row>
    <row r="478" spans="1:21" ht="12.75" hidden="1" x14ac:dyDescent="0.2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</row>
    <row r="479" spans="1:21" ht="12.75" hidden="1" x14ac:dyDescent="0.2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</row>
    <row r="480" spans="1:21" ht="12.75" hidden="1" x14ac:dyDescent="0.2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</row>
    <row r="481" spans="1:21" ht="12.75" hidden="1" x14ac:dyDescent="0.2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</row>
    <row r="482" spans="1:21" ht="12.75" hidden="1" x14ac:dyDescent="0.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</row>
    <row r="483" spans="1:21" ht="12.75" hidden="1" x14ac:dyDescent="0.2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</row>
    <row r="484" spans="1:21" ht="12.75" hidden="1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</row>
    <row r="485" spans="1:21" ht="12.75" hidden="1" x14ac:dyDescent="0.2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</row>
    <row r="486" spans="1:21" ht="12.75" hidden="1" x14ac:dyDescent="0.2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</row>
    <row r="487" spans="1:21" ht="12.75" hidden="1" x14ac:dyDescent="0.2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</row>
    <row r="488" spans="1:21" ht="12.75" hidden="1" x14ac:dyDescent="0.2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</row>
    <row r="489" spans="1:21" ht="12.75" hidden="1" x14ac:dyDescent="0.2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</row>
    <row r="490" spans="1:21" ht="12.75" hidden="1" x14ac:dyDescent="0.2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</row>
    <row r="491" spans="1:21" ht="12.75" hidden="1" x14ac:dyDescent="0.2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</row>
    <row r="492" spans="1:21" ht="12.75" hidden="1" x14ac:dyDescent="0.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</row>
    <row r="493" spans="1:21" ht="12.75" hidden="1" x14ac:dyDescent="0.2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</row>
    <row r="494" spans="1:21" ht="12.75" hidden="1" x14ac:dyDescent="0.2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</row>
    <row r="495" spans="1:21" ht="12.75" hidden="1" x14ac:dyDescent="0.2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</row>
    <row r="496" spans="1:21" ht="12.75" hidden="1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</row>
    <row r="497" spans="1:21" ht="12.75" hidden="1" x14ac:dyDescent="0.2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</row>
    <row r="498" spans="1:21" ht="12.75" hidden="1" x14ac:dyDescent="0.2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</row>
    <row r="499" spans="1:21" ht="12.75" hidden="1" x14ac:dyDescent="0.2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</row>
    <row r="500" spans="1:21" ht="12.75" hidden="1" x14ac:dyDescent="0.2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</row>
    <row r="501" spans="1:21" ht="12.75" hidden="1" x14ac:dyDescent="0.2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</row>
    <row r="502" spans="1:21" ht="12.75" hidden="1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</row>
    <row r="503" spans="1:21" ht="12.75" hidden="1" x14ac:dyDescent="0.2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</row>
    <row r="504" spans="1:21" ht="12.75" hidden="1" x14ac:dyDescent="0.2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</row>
    <row r="505" spans="1:21" ht="12.75" hidden="1" x14ac:dyDescent="0.2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</row>
    <row r="506" spans="1:21" ht="12.75" hidden="1" x14ac:dyDescent="0.2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</row>
    <row r="507" spans="1:21" ht="12.75" hidden="1" x14ac:dyDescent="0.2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</row>
    <row r="508" spans="1:21" ht="12.75" hidden="1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</row>
    <row r="509" spans="1:21" ht="12.75" hidden="1" x14ac:dyDescent="0.2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</row>
    <row r="510" spans="1:21" ht="12.75" hidden="1" x14ac:dyDescent="0.2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</row>
    <row r="511" spans="1:21" ht="12.75" hidden="1" x14ac:dyDescent="0.2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</row>
    <row r="512" spans="1:21" ht="14.25" hidden="1" customHeight="1" x14ac:dyDescent="0.2">
      <c r="A512" s="19"/>
      <c r="B512" s="19"/>
      <c r="C512" s="19"/>
      <c r="D512" s="122"/>
      <c r="E512" s="122"/>
      <c r="F512" s="19"/>
      <c r="G512" s="122"/>
      <c r="H512" s="122"/>
      <c r="I512" s="19"/>
      <c r="J512" s="122"/>
      <c r="K512" s="122"/>
      <c r="L512" s="122"/>
      <c r="M512" s="122"/>
      <c r="N512" s="122"/>
      <c r="O512" s="19"/>
      <c r="P512" s="122"/>
      <c r="Q512" s="122"/>
      <c r="R512" s="122"/>
      <c r="S512" s="19"/>
      <c r="T512" s="122"/>
      <c r="U512" s="122"/>
    </row>
    <row r="513" spans="1:21" ht="12.75" hidden="1" x14ac:dyDescent="0.2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</row>
    <row r="514" spans="1:21" ht="12.75" hidden="1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</row>
    <row r="515" spans="1:21" ht="12.75" hidden="1" x14ac:dyDescent="0.2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</row>
    <row r="516" spans="1:21" ht="12.75" hidden="1" x14ac:dyDescent="0.2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</row>
    <row r="517" spans="1:21" ht="12.75" hidden="1" x14ac:dyDescent="0.2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</row>
    <row r="518" spans="1:21" ht="12.75" hidden="1" x14ac:dyDescent="0.2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</row>
    <row r="519" spans="1:21" ht="12.75" hidden="1" x14ac:dyDescent="0.2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</row>
    <row r="520" spans="1:21" ht="12.75" hidden="1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</row>
    <row r="521" spans="1:21" ht="12.75" hidden="1" x14ac:dyDescent="0.2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</row>
    <row r="522" spans="1:21" ht="12.75" hidden="1" x14ac:dyDescent="0.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</row>
    <row r="523" spans="1:21" ht="12.75" hidden="1" x14ac:dyDescent="0.2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</row>
    <row r="524" spans="1:21" ht="12.75" hidden="1" x14ac:dyDescent="0.2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</row>
    <row r="525" spans="1:21" ht="12.75" hidden="1" x14ac:dyDescent="0.2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</row>
    <row r="526" spans="1:21" ht="12.75" hidden="1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</row>
    <row r="527" spans="1:21" ht="12.75" hidden="1" x14ac:dyDescent="0.2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</row>
    <row r="528" spans="1:21" ht="12.75" hidden="1" x14ac:dyDescent="0.2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</row>
    <row r="529" spans="1:21" ht="14.25" hidden="1" customHeight="1" x14ac:dyDescent="0.2">
      <c r="A529" s="19"/>
      <c r="B529" s="19"/>
      <c r="C529" s="19"/>
      <c r="D529" s="122"/>
      <c r="E529" s="122"/>
      <c r="F529" s="19"/>
      <c r="G529" s="122"/>
      <c r="H529" s="122"/>
      <c r="I529" s="19"/>
      <c r="J529" s="122"/>
      <c r="K529" s="122"/>
      <c r="L529" s="122"/>
      <c r="M529" s="122"/>
      <c r="N529" s="122"/>
      <c r="O529" s="19"/>
      <c r="P529" s="122"/>
      <c r="Q529" s="122"/>
      <c r="R529" s="122"/>
      <c r="S529" s="19"/>
      <c r="T529" s="122"/>
      <c r="U529" s="122"/>
    </row>
    <row r="530" spans="1:21" ht="12.75" hidden="1" x14ac:dyDescent="0.2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</row>
    <row r="531" spans="1:21" ht="12.75" hidden="1" x14ac:dyDescent="0.2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</row>
    <row r="532" spans="1:21" ht="12.75" hidden="1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</row>
    <row r="533" spans="1:21" ht="12.75" hidden="1" x14ac:dyDescent="0.2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</row>
    <row r="534" spans="1:21" ht="12.75" hidden="1" x14ac:dyDescent="0.2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</row>
    <row r="535" spans="1:21" ht="12.75" hidden="1" x14ac:dyDescent="0.2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</row>
    <row r="536" spans="1:21" ht="12.75" hidden="1" x14ac:dyDescent="0.2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</row>
    <row r="537" spans="1:21" ht="12.75" hidden="1" x14ac:dyDescent="0.2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</row>
    <row r="538" spans="1:21" ht="12.75" hidden="1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</row>
    <row r="539" spans="1:21" ht="12.75" hidden="1" x14ac:dyDescent="0.2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</row>
    <row r="540" spans="1:21" ht="12.75" hidden="1" x14ac:dyDescent="0.2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</row>
    <row r="541" spans="1:21" ht="12.75" hidden="1" x14ac:dyDescent="0.2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</row>
    <row r="542" spans="1:21" ht="14.25" hidden="1" customHeight="1" x14ac:dyDescent="0.2">
      <c r="A542" s="19"/>
      <c r="B542" s="19"/>
      <c r="C542" s="19"/>
      <c r="D542" s="122"/>
      <c r="E542" s="122"/>
      <c r="F542" s="19"/>
      <c r="G542" s="122"/>
      <c r="H542" s="122"/>
      <c r="I542" s="19"/>
      <c r="J542" s="122"/>
      <c r="K542" s="122"/>
      <c r="L542" s="122"/>
      <c r="M542" s="122"/>
      <c r="N542" s="122"/>
      <c r="O542" s="19"/>
      <c r="P542" s="122"/>
      <c r="Q542" s="122"/>
      <c r="R542" s="122"/>
      <c r="S542" s="19"/>
      <c r="T542" s="122"/>
      <c r="U542" s="122"/>
    </row>
    <row r="543" spans="1:21" ht="12.75" hidden="1" x14ac:dyDescent="0.2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</row>
    <row r="544" spans="1:21" ht="12.75" hidden="1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</row>
    <row r="545" spans="1:21" ht="12.75" hidden="1" x14ac:dyDescent="0.2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</row>
    <row r="546" spans="1:21" ht="12.75" hidden="1" x14ac:dyDescent="0.2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</row>
    <row r="547" spans="1:21" ht="12.75" hidden="1" x14ac:dyDescent="0.2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</row>
    <row r="548" spans="1:21" ht="12.75" hidden="1" x14ac:dyDescent="0.2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</row>
    <row r="549" spans="1:21" ht="12.75" hidden="1" x14ac:dyDescent="0.2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</row>
    <row r="550" spans="1:21" ht="12.75" hidden="1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</row>
    <row r="551" spans="1:21" ht="12.75" hidden="1" x14ac:dyDescent="0.2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</row>
    <row r="552" spans="1:21" ht="12.75" hidden="1" x14ac:dyDescent="0.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</row>
    <row r="553" spans="1:21" ht="14.25" hidden="1" customHeight="1" x14ac:dyDescent="0.2">
      <c r="A553" s="19"/>
      <c r="B553" s="19"/>
      <c r="C553" s="19"/>
      <c r="D553" s="122"/>
      <c r="E553" s="122"/>
      <c r="F553" s="19"/>
      <c r="G553" s="122"/>
      <c r="H553" s="122"/>
      <c r="I553" s="19"/>
      <c r="J553" s="122"/>
      <c r="K553" s="122"/>
      <c r="L553" s="122"/>
      <c r="M553" s="122"/>
      <c r="N553" s="122"/>
      <c r="O553" s="19"/>
      <c r="P553" s="122"/>
      <c r="Q553" s="122"/>
      <c r="R553" s="122"/>
      <c r="S553" s="19"/>
      <c r="T553" s="122"/>
      <c r="U553" s="122"/>
    </row>
    <row r="554" spans="1:21" ht="12.75" hidden="1" x14ac:dyDescent="0.2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</row>
    <row r="555" spans="1:21" ht="12.75" hidden="1" x14ac:dyDescent="0.2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</row>
    <row r="556" spans="1:21" ht="12.75" hidden="1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</row>
    <row r="557" spans="1:21" ht="12.75" hidden="1" x14ac:dyDescent="0.2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</row>
    <row r="558" spans="1:21" ht="12.75" hidden="1" x14ac:dyDescent="0.2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</row>
    <row r="559" spans="1:21" ht="12.75" hidden="1" x14ac:dyDescent="0.2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</row>
    <row r="560" spans="1:21" ht="12.75" hidden="1" x14ac:dyDescent="0.2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</row>
    <row r="561" spans="1:21" ht="12.75" hidden="1" x14ac:dyDescent="0.2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</row>
    <row r="562" spans="1:21" ht="12.75" hidden="1" x14ac:dyDescent="0.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</row>
    <row r="563" spans="1:21" ht="12.75" hidden="1" x14ac:dyDescent="0.2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</row>
    <row r="564" spans="1:21" ht="12.75" hidden="1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</row>
    <row r="565" spans="1:21" ht="12.75" hidden="1" x14ac:dyDescent="0.2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</row>
    <row r="566" spans="1:21" ht="12.75" hidden="1" x14ac:dyDescent="0.2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</row>
    <row r="567" spans="1:21" ht="12.75" hidden="1" x14ac:dyDescent="0.2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</row>
    <row r="568" spans="1:21" ht="12.75" hidden="1" x14ac:dyDescent="0.2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</row>
    <row r="569" spans="1:21" ht="14.25" hidden="1" customHeight="1" x14ac:dyDescent="0.2">
      <c r="A569" s="19"/>
      <c r="B569" s="19"/>
      <c r="C569" s="19"/>
      <c r="D569" s="122"/>
      <c r="E569" s="122"/>
      <c r="F569" s="19"/>
      <c r="G569" s="122"/>
      <c r="H569" s="122"/>
      <c r="I569" s="19"/>
      <c r="J569" s="122"/>
      <c r="K569" s="122"/>
      <c r="L569" s="122"/>
      <c r="M569" s="122"/>
      <c r="N569" s="122"/>
      <c r="O569" s="19"/>
      <c r="P569" s="122"/>
      <c r="Q569" s="122"/>
      <c r="R569" s="122"/>
      <c r="S569" s="19"/>
      <c r="T569" s="122"/>
      <c r="U569" s="122"/>
    </row>
    <row r="570" spans="1:21" ht="12.75" hidden="1" x14ac:dyDescent="0.2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</row>
    <row r="571" spans="1:21" ht="12.75" hidden="1" x14ac:dyDescent="0.2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</row>
    <row r="572" spans="1:21" ht="12.75" hidden="1" x14ac:dyDescent="0.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</row>
    <row r="573" spans="1:21" ht="12.75" hidden="1" x14ac:dyDescent="0.2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</row>
    <row r="574" spans="1:21" ht="12.75" hidden="1" x14ac:dyDescent="0.2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</row>
    <row r="575" spans="1:21" ht="12.75" hidden="1" x14ac:dyDescent="0.2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</row>
    <row r="576" spans="1:21" ht="12.75" hidden="1" x14ac:dyDescent="0.2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</row>
    <row r="577" spans="1:21" ht="12.75" hidden="1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</row>
    <row r="578" spans="1:21" ht="12.75" hidden="1" x14ac:dyDescent="0.2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</row>
    <row r="579" spans="1:21" ht="12.75" hidden="1" x14ac:dyDescent="0.2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</row>
    <row r="580" spans="1:21" ht="14.25" hidden="1" customHeight="1" x14ac:dyDescent="0.2">
      <c r="A580" s="19"/>
      <c r="B580" s="19"/>
      <c r="C580" s="19"/>
      <c r="D580" s="122"/>
      <c r="E580" s="122"/>
      <c r="F580" s="19"/>
      <c r="G580" s="122"/>
      <c r="H580" s="122"/>
      <c r="I580" s="19"/>
      <c r="J580" s="122"/>
      <c r="K580" s="122"/>
      <c r="L580" s="122"/>
      <c r="M580" s="122"/>
      <c r="N580" s="122"/>
      <c r="O580" s="19"/>
      <c r="P580" s="122"/>
      <c r="Q580" s="122"/>
      <c r="R580" s="122"/>
      <c r="S580" s="19"/>
      <c r="T580" s="122"/>
      <c r="U580" s="122"/>
    </row>
    <row r="581" spans="1:21" ht="12.75" hidden="1" x14ac:dyDescent="0.2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</row>
    <row r="582" spans="1:21" ht="12.75" hidden="1" x14ac:dyDescent="0.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</row>
    <row r="583" spans="1:21" ht="12.75" hidden="1" x14ac:dyDescent="0.2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</row>
    <row r="584" spans="1:21" ht="12.75" hidden="1" x14ac:dyDescent="0.2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</row>
    <row r="585" spans="1:21" ht="12.75" hidden="1" x14ac:dyDescent="0.2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</row>
    <row r="586" spans="1:21" ht="12.75" hidden="1" x14ac:dyDescent="0.2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</row>
    <row r="587" spans="1:21" ht="12.75" hidden="1" x14ac:dyDescent="0.2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</row>
    <row r="588" spans="1:21" ht="14.25" hidden="1" customHeight="1" x14ac:dyDescent="0.2">
      <c r="A588" s="19"/>
      <c r="B588" s="19"/>
      <c r="C588" s="19"/>
      <c r="D588" s="122"/>
      <c r="E588" s="122"/>
      <c r="F588" s="19"/>
      <c r="G588" s="122"/>
      <c r="H588" s="122"/>
      <c r="I588" s="19"/>
      <c r="J588" s="122"/>
      <c r="K588" s="122"/>
      <c r="L588" s="122"/>
      <c r="M588" s="122"/>
      <c r="N588" s="122"/>
      <c r="O588" s="19"/>
      <c r="P588" s="122"/>
      <c r="Q588" s="122"/>
      <c r="R588" s="122"/>
      <c r="S588" s="19"/>
      <c r="T588" s="122"/>
      <c r="U588" s="122"/>
    </row>
    <row r="589" spans="1:21" ht="12.75" hidden="1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</row>
    <row r="590" spans="1:21" ht="12.75" hidden="1" x14ac:dyDescent="0.2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</row>
    <row r="591" spans="1:21" ht="12.75" hidden="1" x14ac:dyDescent="0.2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</row>
    <row r="592" spans="1:21" ht="12.75" hidden="1" x14ac:dyDescent="0.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</row>
    <row r="593" spans="1:21" ht="12.75" hidden="1" x14ac:dyDescent="0.2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</row>
    <row r="594" spans="1:21" ht="12.75" hidden="1" x14ac:dyDescent="0.2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</row>
    <row r="595" spans="1:21" ht="12.75" hidden="1" x14ac:dyDescent="0.2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</row>
    <row r="596" spans="1:21" ht="12.75" hidden="1" x14ac:dyDescent="0.2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</row>
    <row r="597" spans="1:21" ht="14.25" hidden="1" customHeight="1" x14ac:dyDescent="0.2">
      <c r="A597" s="19"/>
      <c r="B597" s="19"/>
      <c r="C597" s="19"/>
      <c r="D597" s="122"/>
      <c r="E597" s="122"/>
      <c r="F597" s="19"/>
      <c r="G597" s="122"/>
      <c r="H597" s="122"/>
      <c r="I597" s="19"/>
      <c r="J597" s="122"/>
      <c r="K597" s="122"/>
      <c r="L597" s="122"/>
      <c r="M597" s="122"/>
      <c r="N597" s="122"/>
      <c r="O597" s="19"/>
      <c r="P597" s="122"/>
      <c r="Q597" s="122"/>
      <c r="R597" s="122"/>
      <c r="S597" s="19"/>
      <c r="T597" s="122"/>
      <c r="U597" s="122"/>
    </row>
    <row r="598" spans="1:21" ht="12.75" hidden="1" x14ac:dyDescent="0.2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</row>
    <row r="599" spans="1:21" ht="12.75" hidden="1" x14ac:dyDescent="0.2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</row>
    <row r="600" spans="1:21" ht="12.75" hidden="1" x14ac:dyDescent="0.2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</row>
    <row r="601" spans="1:21" ht="12.75" hidden="1" x14ac:dyDescent="0.2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</row>
    <row r="602" spans="1:21" ht="12.75" hidden="1" x14ac:dyDescent="0.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</row>
    <row r="603" spans="1:21" ht="12.75" hidden="1" x14ac:dyDescent="0.2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</row>
    <row r="604" spans="1:21" ht="12.75" hidden="1" x14ac:dyDescent="0.2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</row>
    <row r="605" spans="1:21" ht="12.75" hidden="1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</row>
    <row r="606" spans="1:21" ht="12.75" hidden="1" x14ac:dyDescent="0.2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</row>
    <row r="607" spans="1:21" ht="12.75" hidden="1" x14ac:dyDescent="0.2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</row>
    <row r="608" spans="1:21" ht="12.75" hidden="1" x14ac:dyDescent="0.2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</row>
    <row r="609" spans="1:21" ht="12.75" hidden="1" x14ac:dyDescent="0.2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</row>
    <row r="610" spans="1:21" ht="12.75" hidden="1" x14ac:dyDescent="0.2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</row>
    <row r="611" spans="1:21" ht="12.75" hidden="1" x14ac:dyDescent="0.2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</row>
    <row r="612" spans="1:21" ht="12.75" hidden="1" x14ac:dyDescent="0.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</row>
    <row r="613" spans="1:21" ht="14.25" hidden="1" customHeight="1" x14ac:dyDescent="0.2">
      <c r="A613" s="19"/>
      <c r="B613" s="19"/>
      <c r="C613" s="19"/>
      <c r="D613" s="122"/>
      <c r="E613" s="122"/>
      <c r="F613" s="19"/>
      <c r="G613" s="122"/>
      <c r="H613" s="122"/>
      <c r="I613" s="19"/>
      <c r="J613" s="122"/>
      <c r="K613" s="122"/>
      <c r="L613" s="122"/>
      <c r="M613" s="122"/>
      <c r="N613" s="122"/>
      <c r="O613" s="19"/>
      <c r="P613" s="122"/>
      <c r="Q613" s="122"/>
      <c r="R613" s="122"/>
      <c r="S613" s="19"/>
      <c r="T613" s="122"/>
      <c r="U613" s="122"/>
    </row>
    <row r="614" spans="1:21" ht="12.75" hidden="1" x14ac:dyDescent="0.2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</row>
    <row r="615" spans="1:21" ht="12.75" hidden="1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</row>
    <row r="616" spans="1:21" ht="12.75" hidden="1" x14ac:dyDescent="0.2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</row>
    <row r="617" spans="1:21" ht="12.75" hidden="1" x14ac:dyDescent="0.2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</row>
    <row r="618" spans="1:21" ht="12.75" hidden="1" x14ac:dyDescent="0.2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</row>
    <row r="619" spans="1:21" ht="12.75" hidden="1" x14ac:dyDescent="0.2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</row>
    <row r="620" spans="1:21" ht="12.75" hidden="1" x14ac:dyDescent="0.2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</row>
    <row r="621" spans="1:21" ht="12.75" hidden="1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</row>
    <row r="622" spans="1:21" ht="12.75" hidden="1" x14ac:dyDescent="0.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</row>
    <row r="623" spans="1:21" ht="12.75" hidden="1" x14ac:dyDescent="0.2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</row>
    <row r="624" spans="1:21" ht="12.75" hidden="1" x14ac:dyDescent="0.2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</row>
    <row r="625" spans="1:22" ht="12.75" hidden="1" x14ac:dyDescent="0.2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</row>
    <row r="626" spans="1:22" ht="12.75" hidden="1" x14ac:dyDescent="0.2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</row>
    <row r="627" spans="1:22" ht="12.75" hidden="1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</row>
    <row r="628" spans="1:22" ht="6.75" hidden="1" customHeight="1" thickBot="1" x14ac:dyDescent="0.25">
      <c r="A628" s="187"/>
      <c r="B628" s="87"/>
      <c r="C628" s="87"/>
      <c r="D628" s="87"/>
      <c r="E628" s="87"/>
      <c r="F628" s="87"/>
      <c r="G628" s="87"/>
      <c r="H628" s="87"/>
      <c r="I628" s="87"/>
      <c r="J628" s="87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5"/>
    </row>
    <row r="629" spans="1:22" ht="14.25" hidden="1" x14ac:dyDescent="0.2">
      <c r="I629" s="66"/>
      <c r="M629" s="73"/>
      <c r="N629" s="73"/>
      <c r="R629" s="73"/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&amp;LStatistiska centralbyrån
Offentlig ekonomi och mikrosimuleringar</oddHeader>
  </headerFooter>
  <rowBreaks count="2" manualBreakCount="2">
    <brk id="65" max="16383" man="1"/>
    <brk id="27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4"/>
  <sheetViews>
    <sheetView showGridLines="0" zoomScaleNormal="100" workbookViewId="0">
      <pane ySplit="6" topLeftCell="A7" activePane="bottomLeft" state="frozen"/>
      <selection pane="bottomLeft" activeCell="A7" sqref="A7"/>
    </sheetView>
  </sheetViews>
  <sheetFormatPr defaultColWidth="0" defaultRowHeight="14.25" zeroHeight="1" x14ac:dyDescent="0.2"/>
  <cols>
    <col min="1" max="1" width="26.7109375" customWidth="1"/>
    <col min="2" max="2" width="14.7109375" customWidth="1"/>
    <col min="3" max="3" width="3.42578125" customWidth="1"/>
    <col min="4" max="4" width="10.5703125" style="66" customWidth="1"/>
    <col min="5" max="5" width="12.5703125" customWidth="1"/>
    <col min="6" max="7" width="11.140625" customWidth="1"/>
    <col min="8" max="8" width="9.140625" style="73" customWidth="1"/>
    <col min="9" max="9" width="11.42578125" style="73" customWidth="1"/>
    <col min="10" max="10" width="12.5703125" customWidth="1"/>
    <col min="11" max="11" width="11.28515625" customWidth="1"/>
    <col min="12" max="12" width="5" customWidth="1"/>
    <col min="13" max="13" width="9.140625" style="73" customWidth="1"/>
    <col min="14" max="14" width="10" customWidth="1"/>
    <col min="15" max="15" width="11.42578125" customWidth="1"/>
    <col min="16" max="16" width="12.140625" customWidth="1"/>
    <col min="17" max="17" width="11.85546875" customWidth="1"/>
    <col min="18" max="18" width="10.85546875" customWidth="1"/>
    <col min="19" max="19" width="5.5703125" customWidth="1"/>
    <col min="20" max="16384" width="9.140625" hidden="1"/>
  </cols>
  <sheetData>
    <row r="1" spans="1:20" ht="16.5" thickBot="1" x14ac:dyDescent="0.3">
      <c r="A1" s="71" t="str">
        <f>"Tabell 7  Individ och familjeomsorg "&amp;Innehåll!C46</f>
        <v>Tabell 7  Individ och familjeomsorg 2017</v>
      </c>
      <c r="B1" s="70"/>
      <c r="C1" s="70"/>
      <c r="E1" s="71" t="s">
        <v>73</v>
      </c>
      <c r="F1" s="70"/>
      <c r="G1" s="70"/>
      <c r="H1" s="72"/>
      <c r="I1" s="72"/>
      <c r="J1" s="70"/>
      <c r="K1" s="70"/>
      <c r="L1" s="70"/>
      <c r="M1" s="72"/>
      <c r="N1" s="70"/>
      <c r="O1" s="70"/>
      <c r="P1" s="70"/>
      <c r="Q1" s="70"/>
      <c r="R1" s="70"/>
    </row>
    <row r="2" spans="1:20" x14ac:dyDescent="0.2">
      <c r="O2" s="93"/>
      <c r="P2" s="93"/>
      <c r="Q2" s="93"/>
      <c r="R2" s="93"/>
    </row>
    <row r="3" spans="1:20" s="66" customFormat="1" ht="14.25" customHeight="1" x14ac:dyDescent="0.2">
      <c r="A3" t="s">
        <v>19</v>
      </c>
      <c r="B3"/>
      <c r="C3"/>
      <c r="D3" s="74"/>
      <c r="F3" s="77"/>
      <c r="G3" s="663" t="s">
        <v>160</v>
      </c>
      <c r="H3" s="663"/>
      <c r="I3" s="663"/>
      <c r="J3" s="663"/>
      <c r="K3" s="663"/>
      <c r="L3" s="77"/>
      <c r="M3" s="663" t="s">
        <v>161</v>
      </c>
      <c r="N3" s="663"/>
      <c r="O3" s="663"/>
      <c r="P3" s="663"/>
      <c r="Q3" s="663"/>
      <c r="R3" s="663"/>
    </row>
    <row r="4" spans="1:20" s="66" customFormat="1" ht="63" customHeight="1" x14ac:dyDescent="0.2">
      <c r="A4" s="3" t="s">
        <v>47</v>
      </c>
      <c r="B4" s="106" t="s">
        <v>79</v>
      </c>
      <c r="C4" s="3"/>
      <c r="D4" s="79"/>
      <c r="E4" s="78" t="str">
        <f>"Folkmängd 31/12 -"&amp;Innehåll!C46-2</f>
        <v>Folkmängd 31/12 -2015</v>
      </c>
      <c r="F4" s="78" t="s">
        <v>159</v>
      </c>
      <c r="G4" s="78" t="s">
        <v>164</v>
      </c>
      <c r="H4" s="88" t="s">
        <v>168</v>
      </c>
      <c r="I4" s="88" t="s">
        <v>1183</v>
      </c>
      <c r="J4" s="89" t="s">
        <v>169</v>
      </c>
      <c r="K4" s="89" t="s">
        <v>171</v>
      </c>
      <c r="L4" s="89"/>
      <c r="M4" s="88" t="s">
        <v>172</v>
      </c>
      <c r="N4" s="78" t="s">
        <v>162</v>
      </c>
      <c r="O4" s="88" t="s">
        <v>165</v>
      </c>
      <c r="P4" s="88" t="s">
        <v>166</v>
      </c>
      <c r="Q4" s="89" t="s">
        <v>167</v>
      </c>
      <c r="R4" s="89" t="s">
        <v>170</v>
      </c>
    </row>
    <row r="5" spans="1:20" s="74" customFormat="1" ht="15.75" customHeight="1" x14ac:dyDescent="0.2">
      <c r="B5" s="199" t="s">
        <v>92</v>
      </c>
      <c r="D5" s="80"/>
      <c r="E5" s="199" t="s">
        <v>93</v>
      </c>
      <c r="F5" s="199" t="s">
        <v>94</v>
      </c>
      <c r="G5" s="199" t="s">
        <v>95</v>
      </c>
      <c r="H5" s="200" t="s">
        <v>96</v>
      </c>
      <c r="I5" s="200" t="s">
        <v>118</v>
      </c>
      <c r="J5" s="199" t="s">
        <v>98</v>
      </c>
      <c r="K5" s="199" t="s">
        <v>99</v>
      </c>
      <c r="L5" s="199"/>
      <c r="M5" s="200" t="s">
        <v>100</v>
      </c>
      <c r="N5" s="201" t="s">
        <v>101</v>
      </c>
      <c r="O5" s="201" t="s">
        <v>163</v>
      </c>
      <c r="P5" s="201" t="s">
        <v>103</v>
      </c>
      <c r="Q5" s="201" t="s">
        <v>104</v>
      </c>
      <c r="R5" s="201" t="s">
        <v>105</v>
      </c>
    </row>
    <row r="6" spans="1:20" s="74" customFormat="1" ht="15.75" customHeight="1" x14ac:dyDescent="0.2">
      <c r="A6" s="664" t="s">
        <v>173</v>
      </c>
      <c r="B6" s="664"/>
      <c r="C6" s="106"/>
      <c r="D6" s="80"/>
      <c r="E6" s="82"/>
      <c r="F6" s="82"/>
      <c r="G6" s="82"/>
      <c r="H6" s="84"/>
      <c r="I6" s="84"/>
      <c r="J6" s="82"/>
      <c r="K6" s="82"/>
      <c r="L6" s="82"/>
      <c r="M6" s="84"/>
      <c r="N6" s="65"/>
      <c r="O6" s="65"/>
      <c r="P6" s="65"/>
      <c r="Q6" s="69"/>
      <c r="R6" s="69"/>
    </row>
    <row r="7" spans="1:20" ht="18.75" customHeight="1" x14ac:dyDescent="0.2">
      <c r="A7" s="18" t="s">
        <v>358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2.75" x14ac:dyDescent="0.2">
      <c r="A8" s="122" t="s">
        <v>359</v>
      </c>
      <c r="B8" s="122">
        <v>5324</v>
      </c>
      <c r="C8" s="122"/>
      <c r="D8" s="122"/>
      <c r="E8" s="122">
        <v>89425</v>
      </c>
      <c r="F8" s="178">
        <v>1.2152171835310299</v>
      </c>
      <c r="G8" s="198">
        <v>1.1551579535924001E-2</v>
      </c>
      <c r="H8" s="198">
        <v>3.8937755616561202E-2</v>
      </c>
      <c r="I8" s="122">
        <v>295.65182225042997</v>
      </c>
      <c r="J8" s="198">
        <v>0.41024322057590201</v>
      </c>
      <c r="K8" s="198">
        <v>1.22672630696114E-2</v>
      </c>
      <c r="L8" s="122"/>
      <c r="M8" s="122">
        <v>806.37520702256995</v>
      </c>
      <c r="N8" s="122">
        <v>28386.169353265999</v>
      </c>
      <c r="O8" s="122">
        <v>19391.412700983801</v>
      </c>
      <c r="P8" s="178">
        <v>1.6283561200508601</v>
      </c>
      <c r="Q8" s="122">
        <v>2284.8907066318002</v>
      </c>
      <c r="R8" s="122">
        <v>87497.080062889596</v>
      </c>
      <c r="S8" s="122"/>
      <c r="T8" s="122"/>
    </row>
    <row r="9" spans="1:20" ht="12.75" x14ac:dyDescent="0.2">
      <c r="A9" s="122" t="s">
        <v>360</v>
      </c>
      <c r="B9" s="122">
        <v>1872</v>
      </c>
      <c r="C9" s="122"/>
      <c r="D9" s="122"/>
      <c r="E9" s="122">
        <v>32421</v>
      </c>
      <c r="F9" s="178">
        <v>1.2152171835310299</v>
      </c>
      <c r="G9" s="198">
        <v>1.7761121906583199E-3</v>
      </c>
      <c r="H9" s="198">
        <v>7.75758458680846E-3</v>
      </c>
      <c r="I9" s="122">
        <v>180.04999305748399</v>
      </c>
      <c r="J9" s="198">
        <v>4.1423768545078801E-2</v>
      </c>
      <c r="K9" s="198">
        <v>1.66558711945961E-3</v>
      </c>
      <c r="L9" s="122"/>
      <c r="M9" s="122">
        <v>806.37520702256995</v>
      </c>
      <c r="N9" s="122">
        <v>28386.169353265999</v>
      </c>
      <c r="O9" s="122">
        <v>19391.412700983801</v>
      </c>
      <c r="P9" s="178">
        <v>1.6283561200508601</v>
      </c>
      <c r="Q9" s="122">
        <v>2284.8907066318002</v>
      </c>
      <c r="R9" s="122">
        <v>87497.080062889596</v>
      </c>
      <c r="S9" s="122"/>
      <c r="T9" s="122"/>
    </row>
    <row r="10" spans="1:20" ht="12.75" x14ac:dyDescent="0.2">
      <c r="A10" s="122" t="s">
        <v>361</v>
      </c>
      <c r="B10" s="122">
        <v>2392</v>
      </c>
      <c r="C10" s="122"/>
      <c r="D10" s="122"/>
      <c r="E10" s="122">
        <v>26984</v>
      </c>
      <c r="F10" s="178">
        <v>1.2152171835310299</v>
      </c>
      <c r="G10" s="198">
        <v>2.1092746318806198E-3</v>
      </c>
      <c r="H10" s="198">
        <v>1.9602130847344801E-2</v>
      </c>
      <c r="I10" s="122">
        <v>145.852665385313</v>
      </c>
      <c r="J10" s="198">
        <v>2.7423658464275101E-2</v>
      </c>
      <c r="K10" s="198">
        <v>4.8176697302104998E-3</v>
      </c>
      <c r="L10" s="122"/>
      <c r="M10" s="122">
        <v>806.37520702256995</v>
      </c>
      <c r="N10" s="122">
        <v>28386.169353265999</v>
      </c>
      <c r="O10" s="122">
        <v>19391.412700983801</v>
      </c>
      <c r="P10" s="178">
        <v>1.6283561200508601</v>
      </c>
      <c r="Q10" s="122">
        <v>2284.8907066318002</v>
      </c>
      <c r="R10" s="122">
        <v>87497.080062889596</v>
      </c>
      <c r="S10" s="122"/>
      <c r="T10" s="122"/>
    </row>
    <row r="11" spans="1:20" ht="12.75" x14ac:dyDescent="0.2">
      <c r="A11" s="122" t="s">
        <v>362</v>
      </c>
      <c r="B11" s="122">
        <v>4172</v>
      </c>
      <c r="C11" s="122"/>
      <c r="D11" s="122"/>
      <c r="E11" s="122">
        <v>83866</v>
      </c>
      <c r="F11" s="178">
        <v>1.2152171835310299</v>
      </c>
      <c r="G11" s="198">
        <v>6.4567285908473E-3</v>
      </c>
      <c r="H11" s="198">
        <v>3.8488873446309801E-2</v>
      </c>
      <c r="I11" s="122">
        <v>284.25692603699201</v>
      </c>
      <c r="J11" s="198">
        <v>0.23981112727446199</v>
      </c>
      <c r="K11" s="198">
        <v>7.8458493310757608E-3</v>
      </c>
      <c r="L11" s="122"/>
      <c r="M11" s="122">
        <v>806.37520702256995</v>
      </c>
      <c r="N11" s="122">
        <v>28386.169353265999</v>
      </c>
      <c r="O11" s="122">
        <v>19391.412700983801</v>
      </c>
      <c r="P11" s="178">
        <v>1.6283561200508601</v>
      </c>
      <c r="Q11" s="122">
        <v>2284.8907066318002</v>
      </c>
      <c r="R11" s="122">
        <v>87497.080062889596</v>
      </c>
      <c r="S11" s="122"/>
      <c r="T11" s="122"/>
    </row>
    <row r="12" spans="1:20" ht="12.75" x14ac:dyDescent="0.2">
      <c r="A12" s="122" t="s">
        <v>363</v>
      </c>
      <c r="B12" s="122">
        <v>3893</v>
      </c>
      <c r="C12" s="122"/>
      <c r="D12" s="122"/>
      <c r="E12" s="122">
        <v>105311</v>
      </c>
      <c r="F12" s="178">
        <v>1.2152171835310299</v>
      </c>
      <c r="G12" s="198">
        <v>5.89681989535756E-3</v>
      </c>
      <c r="H12" s="198">
        <v>2.6171998732974301E-2</v>
      </c>
      <c r="I12" s="122">
        <v>323.51197813991399</v>
      </c>
      <c r="J12" s="198">
        <v>0.22508569855000901</v>
      </c>
      <c r="K12" s="198">
        <v>7.7864610534512102E-3</v>
      </c>
      <c r="L12" s="122"/>
      <c r="M12" s="122">
        <v>806.37520702256995</v>
      </c>
      <c r="N12" s="122">
        <v>28386.169353265999</v>
      </c>
      <c r="O12" s="122">
        <v>19391.412700983801</v>
      </c>
      <c r="P12" s="178">
        <v>1.6283561200508601</v>
      </c>
      <c r="Q12" s="122">
        <v>2284.8907066318002</v>
      </c>
      <c r="R12" s="122">
        <v>87497.080062889596</v>
      </c>
      <c r="S12" s="122"/>
      <c r="T12" s="122"/>
    </row>
    <row r="13" spans="1:20" ht="12.75" x14ac:dyDescent="0.2">
      <c r="A13" s="122" t="s">
        <v>364</v>
      </c>
      <c r="B13" s="122">
        <v>3833</v>
      </c>
      <c r="C13" s="122"/>
      <c r="D13" s="122"/>
      <c r="E13" s="122">
        <v>72429</v>
      </c>
      <c r="F13" s="178">
        <v>1.2152171835310299</v>
      </c>
      <c r="G13" s="198">
        <v>8.4577080083023792E-3</v>
      </c>
      <c r="H13" s="198">
        <v>2.8442548693945299E-2</v>
      </c>
      <c r="I13" s="122">
        <v>268.82336208000999</v>
      </c>
      <c r="J13" s="198">
        <v>0.14421019205014601</v>
      </c>
      <c r="K13" s="198">
        <v>9.0157257452125501E-3</v>
      </c>
      <c r="L13" s="122"/>
      <c r="M13" s="122">
        <v>806.37520702256995</v>
      </c>
      <c r="N13" s="122">
        <v>28386.169353265999</v>
      </c>
      <c r="O13" s="122">
        <v>19391.412700983801</v>
      </c>
      <c r="P13" s="178">
        <v>1.6283561200508601</v>
      </c>
      <c r="Q13" s="122">
        <v>2284.8907066318002</v>
      </c>
      <c r="R13" s="122">
        <v>87497.080062889596</v>
      </c>
      <c r="S13" s="122"/>
      <c r="T13" s="122"/>
    </row>
    <row r="14" spans="1:20" ht="12.75" x14ac:dyDescent="0.2">
      <c r="A14" s="122" t="s">
        <v>365</v>
      </c>
      <c r="B14" s="122">
        <v>2501</v>
      </c>
      <c r="C14" s="122"/>
      <c r="D14" s="122"/>
      <c r="E14" s="122">
        <v>46302</v>
      </c>
      <c r="F14" s="178">
        <v>1.2152171835310299</v>
      </c>
      <c r="G14" s="198">
        <v>2.3595093084532001E-3</v>
      </c>
      <c r="H14" s="198">
        <v>1.38109401267296E-2</v>
      </c>
      <c r="I14" s="122">
        <v>213.31432206956899</v>
      </c>
      <c r="J14" s="198">
        <v>0.13774782946740999</v>
      </c>
      <c r="K14" s="198">
        <v>2.9156407930542999E-3</v>
      </c>
      <c r="L14" s="122"/>
      <c r="M14" s="122">
        <v>806.37520702256995</v>
      </c>
      <c r="N14" s="122">
        <v>28386.169353265999</v>
      </c>
      <c r="O14" s="122">
        <v>19391.412700983801</v>
      </c>
      <c r="P14" s="178">
        <v>1.6283561200508601</v>
      </c>
      <c r="Q14" s="122">
        <v>2284.8907066318002</v>
      </c>
      <c r="R14" s="122">
        <v>87497.080062889596</v>
      </c>
      <c r="S14" s="122"/>
      <c r="T14" s="122"/>
    </row>
    <row r="15" spans="1:20" ht="12.75" x14ac:dyDescent="0.2">
      <c r="A15" s="122" t="s">
        <v>366</v>
      </c>
      <c r="B15" s="122">
        <v>3149</v>
      </c>
      <c r="C15" s="122"/>
      <c r="D15" s="122"/>
      <c r="E15" s="122">
        <v>97986</v>
      </c>
      <c r="F15" s="178">
        <v>1.2152171835310299</v>
      </c>
      <c r="G15" s="198">
        <v>4.3492607787507104E-3</v>
      </c>
      <c r="H15" s="198">
        <v>1.6750691169295801E-2</v>
      </c>
      <c r="I15" s="122">
        <v>312.11055733505702</v>
      </c>
      <c r="J15" s="198">
        <v>0.19826301716571801</v>
      </c>
      <c r="K15" s="198">
        <v>4.2863266180883002E-3</v>
      </c>
      <c r="L15" s="122"/>
      <c r="M15" s="122">
        <v>806.37520702256995</v>
      </c>
      <c r="N15" s="122">
        <v>28386.169353265999</v>
      </c>
      <c r="O15" s="122">
        <v>19391.412700983801</v>
      </c>
      <c r="P15" s="178">
        <v>1.6283561200508601</v>
      </c>
      <c r="Q15" s="122">
        <v>2284.8907066318002</v>
      </c>
      <c r="R15" s="122">
        <v>87497.080062889596</v>
      </c>
      <c r="S15" s="122"/>
      <c r="T15" s="122"/>
    </row>
    <row r="16" spans="1:20" ht="12.75" x14ac:dyDescent="0.2">
      <c r="A16" s="122" t="s">
        <v>367</v>
      </c>
      <c r="B16" s="122">
        <v>3079</v>
      </c>
      <c r="C16" s="122"/>
      <c r="D16" s="122"/>
      <c r="E16" s="122">
        <v>58669</v>
      </c>
      <c r="F16" s="178">
        <v>1.2152171835310299</v>
      </c>
      <c r="G16" s="198">
        <v>2.9416443664172401E-3</v>
      </c>
      <c r="H16" s="198">
        <v>2.84232763587478E-2</v>
      </c>
      <c r="I16" s="122">
        <v>192.621390297132</v>
      </c>
      <c r="J16" s="198">
        <v>7.3156181288244193E-2</v>
      </c>
      <c r="K16" s="198">
        <v>6.98835841756294E-3</v>
      </c>
      <c r="L16" s="122"/>
      <c r="M16" s="122">
        <v>806.37520702256995</v>
      </c>
      <c r="N16" s="122">
        <v>28386.169353265999</v>
      </c>
      <c r="O16" s="122">
        <v>19391.412700983801</v>
      </c>
      <c r="P16" s="178">
        <v>1.6283561200508601</v>
      </c>
      <c r="Q16" s="122">
        <v>2284.8907066318002</v>
      </c>
      <c r="R16" s="122">
        <v>87497.080062889596</v>
      </c>
      <c r="S16" s="122"/>
      <c r="T16" s="122"/>
    </row>
    <row r="17" spans="1:20" ht="12.75" x14ac:dyDescent="0.2">
      <c r="A17" s="122" t="s">
        <v>368</v>
      </c>
      <c r="B17" s="122">
        <v>2870</v>
      </c>
      <c r="C17" s="122"/>
      <c r="D17" s="122"/>
      <c r="E17" s="122">
        <v>10192</v>
      </c>
      <c r="F17" s="178">
        <v>1.2152171835310299</v>
      </c>
      <c r="G17" s="198">
        <v>2.6082548403977002E-3</v>
      </c>
      <c r="H17" s="198">
        <v>3.18513603185136E-2</v>
      </c>
      <c r="I17" s="122">
        <v>88.221312617756894</v>
      </c>
      <c r="J17" s="198">
        <v>5.6024332810047102E-2</v>
      </c>
      <c r="K17" s="198">
        <v>6.7700156985871299E-3</v>
      </c>
      <c r="L17" s="122"/>
      <c r="M17" s="122">
        <v>806.37520702256995</v>
      </c>
      <c r="N17" s="122">
        <v>28386.169353265999</v>
      </c>
      <c r="O17" s="122">
        <v>19391.412700983801</v>
      </c>
      <c r="P17" s="178">
        <v>1.6283561200508601</v>
      </c>
      <c r="Q17" s="122">
        <v>2284.8907066318002</v>
      </c>
      <c r="R17" s="122">
        <v>87497.080062889596</v>
      </c>
      <c r="S17" s="122"/>
      <c r="T17" s="122"/>
    </row>
    <row r="18" spans="1:20" ht="12.75" x14ac:dyDescent="0.2">
      <c r="A18" s="122" t="s">
        <v>369</v>
      </c>
      <c r="B18" s="122">
        <v>3504</v>
      </c>
      <c r="C18" s="122"/>
      <c r="D18" s="122"/>
      <c r="E18" s="122">
        <v>27500</v>
      </c>
      <c r="F18" s="178">
        <v>1.2152171835310299</v>
      </c>
      <c r="G18" s="198">
        <v>4.8545454545454499E-3</v>
      </c>
      <c r="H18" s="198">
        <v>3.4013018924860999E-2</v>
      </c>
      <c r="I18" s="122">
        <v>150.35291816256799</v>
      </c>
      <c r="J18" s="198">
        <v>8.9636363636363597E-2</v>
      </c>
      <c r="K18" s="198">
        <v>9.4909090909090898E-3</v>
      </c>
      <c r="L18" s="122"/>
      <c r="M18" s="122">
        <v>806.37520702256995</v>
      </c>
      <c r="N18" s="122">
        <v>28386.169353265999</v>
      </c>
      <c r="O18" s="122">
        <v>19391.412700983801</v>
      </c>
      <c r="P18" s="178">
        <v>1.6283561200508601</v>
      </c>
      <c r="Q18" s="122">
        <v>2284.8907066318002</v>
      </c>
      <c r="R18" s="122">
        <v>87497.080062889596</v>
      </c>
      <c r="S18" s="122"/>
      <c r="T18" s="122"/>
    </row>
    <row r="19" spans="1:20" ht="12.75" x14ac:dyDescent="0.2">
      <c r="A19" s="122" t="s">
        <v>370</v>
      </c>
      <c r="B19" s="122">
        <v>3041</v>
      </c>
      <c r="C19" s="122"/>
      <c r="D19" s="122"/>
      <c r="E19" s="122">
        <v>16426</v>
      </c>
      <c r="F19" s="178">
        <v>1.2152171835310299</v>
      </c>
      <c r="G19" s="198">
        <v>3.65781890498803E-3</v>
      </c>
      <c r="H19" s="198">
        <v>2.8442002079310899E-2</v>
      </c>
      <c r="I19" s="122">
        <v>127.483332243866</v>
      </c>
      <c r="J19" s="198">
        <v>0.16169487398027499</v>
      </c>
      <c r="K19" s="198">
        <v>5.2964811883599201E-3</v>
      </c>
      <c r="L19" s="122"/>
      <c r="M19" s="122">
        <v>806.37520702256995</v>
      </c>
      <c r="N19" s="122">
        <v>28386.169353265999</v>
      </c>
      <c r="O19" s="122">
        <v>19391.412700983801</v>
      </c>
      <c r="P19" s="178">
        <v>1.6283561200508601</v>
      </c>
      <c r="Q19" s="122">
        <v>2284.8907066318002</v>
      </c>
      <c r="R19" s="122">
        <v>87497.080062889596</v>
      </c>
      <c r="S19" s="122"/>
      <c r="T19" s="122"/>
    </row>
    <row r="20" spans="1:20" ht="12.75" x14ac:dyDescent="0.2">
      <c r="A20" s="122" t="s">
        <v>371</v>
      </c>
      <c r="B20" s="122">
        <v>3686</v>
      </c>
      <c r="C20" s="122"/>
      <c r="D20" s="122"/>
      <c r="E20" s="122">
        <v>44786</v>
      </c>
      <c r="F20" s="178">
        <v>1.2152171835310299</v>
      </c>
      <c r="G20" s="198">
        <v>6.2649786391580703E-3</v>
      </c>
      <c r="H20" s="198">
        <v>3.31184707712825E-2</v>
      </c>
      <c r="I20" s="122">
        <v>198.09846036756599</v>
      </c>
      <c r="J20" s="198">
        <v>0.20247398740677899</v>
      </c>
      <c r="K20" s="198">
        <v>7.1004331710802504E-3</v>
      </c>
      <c r="L20" s="122"/>
      <c r="M20" s="122">
        <v>806.37520702256995</v>
      </c>
      <c r="N20" s="122">
        <v>28386.169353265999</v>
      </c>
      <c r="O20" s="122">
        <v>19391.412700983801</v>
      </c>
      <c r="P20" s="178">
        <v>1.6283561200508601</v>
      </c>
      <c r="Q20" s="122">
        <v>2284.8907066318002</v>
      </c>
      <c r="R20" s="122">
        <v>87497.080062889596</v>
      </c>
      <c r="S20" s="122"/>
      <c r="T20" s="122"/>
    </row>
    <row r="21" spans="1:20" ht="12.75" x14ac:dyDescent="0.2">
      <c r="A21" s="122" t="s">
        <v>372</v>
      </c>
      <c r="B21" s="122">
        <v>3119</v>
      </c>
      <c r="C21" s="122"/>
      <c r="D21" s="122"/>
      <c r="E21" s="122">
        <v>70251</v>
      </c>
      <c r="F21" s="178">
        <v>1.2152171835310299</v>
      </c>
      <c r="G21" s="198">
        <v>4.6096615469293396E-3</v>
      </c>
      <c r="H21" s="198">
        <v>1.8033269542175798E-2</v>
      </c>
      <c r="I21" s="122">
        <v>264.95471311150499</v>
      </c>
      <c r="J21" s="198">
        <v>0.16560618354187101</v>
      </c>
      <c r="K21" s="198">
        <v>5.36647165164909E-3</v>
      </c>
      <c r="L21" s="122"/>
      <c r="M21" s="122">
        <v>806.37520702256995</v>
      </c>
      <c r="N21" s="122">
        <v>28386.169353265999</v>
      </c>
      <c r="O21" s="122">
        <v>19391.412700983801</v>
      </c>
      <c r="P21" s="178">
        <v>1.6283561200508601</v>
      </c>
      <c r="Q21" s="122">
        <v>2284.8907066318002</v>
      </c>
      <c r="R21" s="122">
        <v>87497.080062889596</v>
      </c>
      <c r="S21" s="122"/>
      <c r="T21" s="122"/>
    </row>
    <row r="22" spans="1:20" ht="12.75" x14ac:dyDescent="0.2">
      <c r="A22" s="122" t="s">
        <v>373</v>
      </c>
      <c r="B22" s="122">
        <v>3024</v>
      </c>
      <c r="C22" s="122"/>
      <c r="D22" s="122"/>
      <c r="E22" s="122">
        <v>76158</v>
      </c>
      <c r="F22" s="178">
        <v>1.2152171835310299</v>
      </c>
      <c r="G22" s="198">
        <v>4.2586902667261896E-3</v>
      </c>
      <c r="H22" s="198">
        <v>1.9639845492628299E-2</v>
      </c>
      <c r="I22" s="122">
        <v>275.91665408235099</v>
      </c>
      <c r="J22" s="198">
        <v>0.23837285643005299</v>
      </c>
      <c r="K22" s="198">
        <v>2.1271567005436099E-3</v>
      </c>
      <c r="L22" s="122"/>
      <c r="M22" s="122">
        <v>806.37520702256995</v>
      </c>
      <c r="N22" s="122">
        <v>28386.169353265999</v>
      </c>
      <c r="O22" s="122">
        <v>19391.412700983801</v>
      </c>
      <c r="P22" s="178">
        <v>1.6283561200508601</v>
      </c>
      <c r="Q22" s="122">
        <v>2284.8907066318002</v>
      </c>
      <c r="R22" s="122">
        <v>87497.080062889596</v>
      </c>
      <c r="S22" s="122"/>
      <c r="T22" s="122"/>
    </row>
    <row r="23" spans="1:20" ht="12.75" x14ac:dyDescent="0.2">
      <c r="A23" s="122" t="s">
        <v>374</v>
      </c>
      <c r="B23" s="122">
        <v>4923</v>
      </c>
      <c r="C23" s="122"/>
      <c r="D23" s="122"/>
      <c r="E23" s="122">
        <v>923516</v>
      </c>
      <c r="F23" s="178">
        <v>1.2152171835310299</v>
      </c>
      <c r="G23" s="198">
        <v>6.6663706963387701E-3</v>
      </c>
      <c r="H23" s="198">
        <v>2.13828290735006E-2</v>
      </c>
      <c r="I23" s="122">
        <v>960.89333435090498</v>
      </c>
      <c r="J23" s="198">
        <v>0.12325395553515001</v>
      </c>
      <c r="K23" s="198">
        <v>9.0848453085815503E-3</v>
      </c>
      <c r="L23" s="122"/>
      <c r="M23" s="122">
        <v>806.37520702256995</v>
      </c>
      <c r="N23" s="122">
        <v>28386.169353265999</v>
      </c>
      <c r="O23" s="122">
        <v>19391.412700983801</v>
      </c>
      <c r="P23" s="178">
        <v>1.6283561200508601</v>
      </c>
      <c r="Q23" s="122">
        <v>2284.8907066318002</v>
      </c>
      <c r="R23" s="122">
        <v>87497.080062889596</v>
      </c>
      <c r="S23" s="122"/>
      <c r="T23" s="122"/>
    </row>
    <row r="24" spans="1:20" ht="12.75" x14ac:dyDescent="0.2">
      <c r="A24" s="122" t="s">
        <v>375</v>
      </c>
      <c r="B24" s="122">
        <v>4134</v>
      </c>
      <c r="C24" s="122"/>
      <c r="D24" s="122"/>
      <c r="E24" s="122">
        <v>46110</v>
      </c>
      <c r="F24" s="178">
        <v>1.2152171835310299</v>
      </c>
      <c r="G24" s="198">
        <v>7.4116243764910002E-3</v>
      </c>
      <c r="H24" s="198">
        <v>2.9944502043056698E-2</v>
      </c>
      <c r="I24" s="122">
        <v>214.73006310249201</v>
      </c>
      <c r="J24" s="198">
        <v>0.197245716764259</v>
      </c>
      <c r="K24" s="198">
        <v>1.1472565603990501E-2</v>
      </c>
      <c r="L24" s="122"/>
      <c r="M24" s="122">
        <v>806.37520702256995</v>
      </c>
      <c r="N24" s="122">
        <v>28386.169353265999</v>
      </c>
      <c r="O24" s="122">
        <v>19391.412700983801</v>
      </c>
      <c r="P24" s="178">
        <v>1.6283561200508601</v>
      </c>
      <c r="Q24" s="122">
        <v>2284.8907066318002</v>
      </c>
      <c r="R24" s="122">
        <v>87497.080062889596</v>
      </c>
      <c r="S24" s="122"/>
      <c r="T24" s="122"/>
    </row>
    <row r="25" spans="1:20" ht="12.75" x14ac:dyDescent="0.2">
      <c r="A25" s="122" t="s">
        <v>376</v>
      </c>
      <c r="B25" s="122">
        <v>6121</v>
      </c>
      <c r="C25" s="122"/>
      <c r="D25" s="122"/>
      <c r="E25" s="122">
        <v>93202</v>
      </c>
      <c r="F25" s="178">
        <v>1.2152171835310299</v>
      </c>
      <c r="G25" s="198">
        <v>1.09967239615745E-2</v>
      </c>
      <c r="H25" s="198">
        <v>4.6298041500317001E-2</v>
      </c>
      <c r="I25" s="122">
        <v>293.13136986682298</v>
      </c>
      <c r="J25" s="198">
        <v>0.28489731980000399</v>
      </c>
      <c r="K25" s="198">
        <v>2.16304371150834E-2</v>
      </c>
      <c r="L25" s="122"/>
      <c r="M25" s="122">
        <v>806.37520702256995</v>
      </c>
      <c r="N25" s="122">
        <v>28386.169353265999</v>
      </c>
      <c r="O25" s="122">
        <v>19391.412700983801</v>
      </c>
      <c r="P25" s="178">
        <v>1.6283561200508601</v>
      </c>
      <c r="Q25" s="122">
        <v>2284.8907066318002</v>
      </c>
      <c r="R25" s="122">
        <v>87497.080062889596</v>
      </c>
      <c r="S25" s="122"/>
      <c r="T25" s="122"/>
    </row>
    <row r="26" spans="1:20" ht="12.75" x14ac:dyDescent="0.2">
      <c r="A26" s="122" t="s">
        <v>377</v>
      </c>
      <c r="B26" s="122">
        <v>3114</v>
      </c>
      <c r="C26" s="122"/>
      <c r="D26" s="122"/>
      <c r="E26" s="122">
        <v>46177</v>
      </c>
      <c r="F26" s="178">
        <v>1.2152171835310299</v>
      </c>
      <c r="G26" s="198">
        <v>3.5930585933834302E-3</v>
      </c>
      <c r="H26" s="198">
        <v>2.4791057785981601E-2</v>
      </c>
      <c r="I26" s="122">
        <v>214.78361203778999</v>
      </c>
      <c r="J26" s="198">
        <v>0.17729605647833299</v>
      </c>
      <c r="K26" s="198">
        <v>4.7859323905840596E-3</v>
      </c>
      <c r="L26" s="122"/>
      <c r="M26" s="122">
        <v>806.37520702256995</v>
      </c>
      <c r="N26" s="122">
        <v>28386.169353265999</v>
      </c>
      <c r="O26" s="122">
        <v>19391.412700983801</v>
      </c>
      <c r="P26" s="178">
        <v>1.6283561200508601</v>
      </c>
      <c r="Q26" s="122">
        <v>2284.8907066318002</v>
      </c>
      <c r="R26" s="122">
        <v>87497.080062889596</v>
      </c>
      <c r="S26" s="122"/>
      <c r="T26" s="122"/>
    </row>
    <row r="27" spans="1:20" ht="12.75" x14ac:dyDescent="0.2">
      <c r="A27" s="122" t="s">
        <v>378</v>
      </c>
      <c r="B27" s="122">
        <v>2288</v>
      </c>
      <c r="C27" s="122"/>
      <c r="D27" s="122"/>
      <c r="E27" s="122">
        <v>68281</v>
      </c>
      <c r="F27" s="178">
        <v>1.2152171835310299</v>
      </c>
      <c r="G27" s="198">
        <v>2.06621656585775E-3</v>
      </c>
      <c r="H27" s="198">
        <v>1.1574114484227399E-2</v>
      </c>
      <c r="I27" s="122">
        <v>260.69714229350501</v>
      </c>
      <c r="J27" s="198">
        <v>5.9255136860913001E-2</v>
      </c>
      <c r="K27" s="198">
        <v>2.66545598336287E-3</v>
      </c>
      <c r="L27" s="122"/>
      <c r="M27" s="122">
        <v>806.37520702256995</v>
      </c>
      <c r="N27" s="122">
        <v>28386.169353265999</v>
      </c>
      <c r="O27" s="122">
        <v>19391.412700983801</v>
      </c>
      <c r="P27" s="178">
        <v>1.6283561200508601</v>
      </c>
      <c r="Q27" s="122">
        <v>2284.8907066318002</v>
      </c>
      <c r="R27" s="122">
        <v>87497.080062889596</v>
      </c>
      <c r="S27" s="122"/>
      <c r="T27" s="122"/>
    </row>
    <row r="28" spans="1:20" ht="12.75" x14ac:dyDescent="0.2">
      <c r="A28" s="122" t="s">
        <v>379</v>
      </c>
      <c r="B28" s="122">
        <v>3449</v>
      </c>
      <c r="C28" s="122"/>
      <c r="D28" s="122"/>
      <c r="E28" s="122">
        <v>42661</v>
      </c>
      <c r="F28" s="178">
        <v>1.2152171835310299</v>
      </c>
      <c r="G28" s="198">
        <v>6.2781775704585799E-3</v>
      </c>
      <c r="H28" s="198">
        <v>3.11426461617491E-2</v>
      </c>
      <c r="I28" s="122">
        <v>204.21067552897401</v>
      </c>
      <c r="J28" s="198">
        <v>0.215677082112468</v>
      </c>
      <c r="K28" s="198">
        <v>4.8522069337333896E-3</v>
      </c>
      <c r="L28" s="122"/>
      <c r="M28" s="122">
        <v>806.37520702256995</v>
      </c>
      <c r="N28" s="122">
        <v>28386.169353265999</v>
      </c>
      <c r="O28" s="122">
        <v>19391.412700983801</v>
      </c>
      <c r="P28" s="178">
        <v>1.6283561200508601</v>
      </c>
      <c r="Q28" s="122">
        <v>2284.8907066318002</v>
      </c>
      <c r="R28" s="122">
        <v>87497.080062889596</v>
      </c>
      <c r="S28" s="122"/>
      <c r="T28" s="122"/>
    </row>
    <row r="29" spans="1:20" ht="12.75" x14ac:dyDescent="0.2">
      <c r="A29" s="122" t="s">
        <v>380</v>
      </c>
      <c r="B29" s="122">
        <v>4008</v>
      </c>
      <c r="C29" s="122"/>
      <c r="D29" s="122"/>
      <c r="E29" s="122">
        <v>25789</v>
      </c>
      <c r="F29" s="178">
        <v>1.2152171835310299</v>
      </c>
      <c r="G29" s="198">
        <v>7.6356844649527597E-3</v>
      </c>
      <c r="H29" s="198">
        <v>3.19975620905074E-2</v>
      </c>
      <c r="I29" s="122">
        <v>152.75797851503501</v>
      </c>
      <c r="J29" s="198">
        <v>0.24700453681802301</v>
      </c>
      <c r="K29" s="198">
        <v>9.6165031602621302E-3</v>
      </c>
      <c r="L29" s="122"/>
      <c r="M29" s="122">
        <v>806.37520702256995</v>
      </c>
      <c r="N29" s="122">
        <v>28386.169353265999</v>
      </c>
      <c r="O29" s="122">
        <v>19391.412700983801</v>
      </c>
      <c r="P29" s="178">
        <v>1.6283561200508601</v>
      </c>
      <c r="Q29" s="122">
        <v>2284.8907066318002</v>
      </c>
      <c r="R29" s="122">
        <v>87497.080062889596</v>
      </c>
      <c r="S29" s="122"/>
      <c r="T29" s="122"/>
    </row>
    <row r="30" spans="1:20" ht="12.75" x14ac:dyDescent="0.2">
      <c r="A30" s="122" t="s">
        <v>381</v>
      </c>
      <c r="B30" s="122">
        <v>2472</v>
      </c>
      <c r="C30" s="122"/>
      <c r="D30" s="122"/>
      <c r="E30" s="122">
        <v>32380</v>
      </c>
      <c r="F30" s="178">
        <v>1.2152171835310299</v>
      </c>
      <c r="G30" s="198">
        <v>2.0923409512044501E-3</v>
      </c>
      <c r="H30" s="198">
        <v>2.2101795770906402E-2</v>
      </c>
      <c r="I30" s="122">
        <v>165.36626016210201</v>
      </c>
      <c r="J30" s="198">
        <v>6.0623841877702297E-2</v>
      </c>
      <c r="K30" s="198">
        <v>3.7986411365040101E-3</v>
      </c>
      <c r="L30" s="122"/>
      <c r="M30" s="122">
        <v>806.37520702256995</v>
      </c>
      <c r="N30" s="122">
        <v>28386.169353265999</v>
      </c>
      <c r="O30" s="122">
        <v>19391.412700983801</v>
      </c>
      <c r="P30" s="178">
        <v>1.6283561200508601</v>
      </c>
      <c r="Q30" s="122">
        <v>2284.8907066318002</v>
      </c>
      <c r="R30" s="122">
        <v>87497.080062889596</v>
      </c>
      <c r="S30" s="122"/>
      <c r="T30" s="122"/>
    </row>
    <row r="31" spans="1:20" ht="12.75" x14ac:dyDescent="0.2">
      <c r="A31" s="122" t="s">
        <v>382</v>
      </c>
      <c r="B31" s="122">
        <v>2089</v>
      </c>
      <c r="C31" s="122"/>
      <c r="D31" s="122"/>
      <c r="E31" s="122">
        <v>11380</v>
      </c>
      <c r="F31" s="178">
        <v>1.2152171835310299</v>
      </c>
      <c r="G31" s="198">
        <v>2.0650263620386601E-3</v>
      </c>
      <c r="H31" s="198">
        <v>1.43976493633692E-2</v>
      </c>
      <c r="I31" s="122">
        <v>103.788245962633</v>
      </c>
      <c r="J31" s="198">
        <v>2.9701230228471001E-2</v>
      </c>
      <c r="K31" s="198">
        <v>3.8664323374340902E-3</v>
      </c>
      <c r="L31" s="122"/>
      <c r="M31" s="122">
        <v>806.37520702256995</v>
      </c>
      <c r="N31" s="122">
        <v>28386.169353265999</v>
      </c>
      <c r="O31" s="122">
        <v>19391.412700983801</v>
      </c>
      <c r="P31" s="178">
        <v>1.6283561200508601</v>
      </c>
      <c r="Q31" s="122">
        <v>2284.8907066318002</v>
      </c>
      <c r="R31" s="122">
        <v>87497.080062889596</v>
      </c>
      <c r="S31" s="122"/>
      <c r="T31" s="122"/>
    </row>
    <row r="32" spans="1:20" ht="12.75" x14ac:dyDescent="0.2">
      <c r="A32" s="122" t="s">
        <v>383</v>
      </c>
      <c r="B32" s="122">
        <v>2762</v>
      </c>
      <c r="C32" s="122"/>
      <c r="D32" s="122"/>
      <c r="E32" s="122">
        <v>41107</v>
      </c>
      <c r="F32" s="178">
        <v>1.2152171835310299</v>
      </c>
      <c r="G32" s="198">
        <v>3.6409046310036399E-3</v>
      </c>
      <c r="H32" s="198">
        <v>2.21884917897061E-2</v>
      </c>
      <c r="I32" s="122">
        <v>193.42440383777799</v>
      </c>
      <c r="J32" s="198">
        <v>5.7119225436057103E-2</v>
      </c>
      <c r="K32" s="198">
        <v>5.5708273530055696E-3</v>
      </c>
      <c r="L32" s="122"/>
      <c r="M32" s="122">
        <v>806.37520702256995</v>
      </c>
      <c r="N32" s="122">
        <v>28386.169353265999</v>
      </c>
      <c r="O32" s="122">
        <v>19391.412700983801</v>
      </c>
      <c r="P32" s="178">
        <v>1.6283561200508601</v>
      </c>
      <c r="Q32" s="122">
        <v>2284.8907066318002</v>
      </c>
      <c r="R32" s="122">
        <v>87497.080062889596</v>
      </c>
      <c r="S32" s="122"/>
      <c r="T32" s="122"/>
    </row>
    <row r="33" spans="1:20" ht="12.75" x14ac:dyDescent="0.2">
      <c r="A33" s="122" t="s">
        <v>384</v>
      </c>
      <c r="B33" s="122">
        <v>2627</v>
      </c>
      <c r="C33" s="122"/>
      <c r="D33" s="122"/>
      <c r="E33" s="122">
        <v>42130</v>
      </c>
      <c r="F33" s="178">
        <v>1.2152171835310299</v>
      </c>
      <c r="G33" s="198">
        <v>3.2201914708442098E-3</v>
      </c>
      <c r="H33" s="198">
        <v>2.2186432677088801E-2</v>
      </c>
      <c r="I33" s="122">
        <v>197.43100060527499</v>
      </c>
      <c r="J33" s="198">
        <v>7.7023498694516995E-2</v>
      </c>
      <c r="K33" s="198">
        <v>3.84524092095894E-3</v>
      </c>
      <c r="L33" s="122"/>
      <c r="M33" s="122">
        <v>806.37520702256995</v>
      </c>
      <c r="N33" s="122">
        <v>28386.169353265999</v>
      </c>
      <c r="O33" s="122">
        <v>19391.412700983801</v>
      </c>
      <c r="P33" s="178">
        <v>1.6283561200508601</v>
      </c>
      <c r="Q33" s="122">
        <v>2284.8907066318002</v>
      </c>
      <c r="R33" s="122">
        <v>87497.080062889596</v>
      </c>
      <c r="S33" s="122"/>
      <c r="T33" s="122"/>
    </row>
    <row r="34" spans="1:20" ht="14.25" customHeight="1" x14ac:dyDescent="0.2">
      <c r="A34" s="19" t="s">
        <v>385</v>
      </c>
      <c r="B34" s="122"/>
      <c r="C34" s="122"/>
      <c r="D34" s="122"/>
      <c r="E34" s="19"/>
      <c r="F34" s="178"/>
      <c r="G34" s="198"/>
      <c r="H34" s="198"/>
      <c r="I34" s="122"/>
      <c r="J34" s="198"/>
      <c r="K34" s="198"/>
      <c r="L34" s="122"/>
      <c r="M34" s="122"/>
      <c r="N34" s="122"/>
      <c r="O34" s="122"/>
      <c r="P34" s="178"/>
      <c r="Q34" s="122"/>
      <c r="R34" s="122"/>
      <c r="S34" s="122"/>
      <c r="T34" s="122"/>
    </row>
    <row r="35" spans="1:20" ht="12.75" x14ac:dyDescent="0.2">
      <c r="A35" s="122" t="s">
        <v>386</v>
      </c>
      <c r="B35" s="122">
        <v>3177</v>
      </c>
      <c r="C35" s="122"/>
      <c r="D35" s="122"/>
      <c r="E35" s="122">
        <v>41893</v>
      </c>
      <c r="F35" s="178">
        <v>1.2152171835310299</v>
      </c>
      <c r="G35" s="198">
        <v>3.7317292467317501E-3</v>
      </c>
      <c r="H35" s="198">
        <v>2.83361060353997E-2</v>
      </c>
      <c r="I35" s="122">
        <v>169.62605931872599</v>
      </c>
      <c r="J35" s="198">
        <v>8.6458358198266999E-2</v>
      </c>
      <c r="K35" s="198">
        <v>7.7578593082376496E-3</v>
      </c>
      <c r="L35" s="122"/>
      <c r="M35" s="122">
        <v>806.37520702256995</v>
      </c>
      <c r="N35" s="122">
        <v>28386.169353265999</v>
      </c>
      <c r="O35" s="122">
        <v>19391.412700983801</v>
      </c>
      <c r="P35" s="178">
        <v>1.6283561200508601</v>
      </c>
      <c r="Q35" s="122">
        <v>2284.8907066318002</v>
      </c>
      <c r="R35" s="122">
        <v>87497.080062889596</v>
      </c>
      <c r="S35" s="122"/>
      <c r="T35" s="122"/>
    </row>
    <row r="36" spans="1:20" ht="12.75" x14ac:dyDescent="0.2">
      <c r="A36" s="122" t="s">
        <v>387</v>
      </c>
      <c r="B36" s="122">
        <v>3447</v>
      </c>
      <c r="C36" s="122"/>
      <c r="D36" s="122"/>
      <c r="E36" s="122">
        <v>13594</v>
      </c>
      <c r="F36" s="178">
        <v>1.2152171835310299</v>
      </c>
      <c r="G36" s="198">
        <v>5.2228924525526002E-3</v>
      </c>
      <c r="H36" s="198">
        <v>3.3396241897103503E-2</v>
      </c>
      <c r="I36" s="122">
        <v>91.186621825792002</v>
      </c>
      <c r="J36" s="198">
        <v>4.6932470207444503E-2</v>
      </c>
      <c r="K36" s="198">
        <v>1.11814035603943E-2</v>
      </c>
      <c r="L36" s="122"/>
      <c r="M36" s="122">
        <v>806.37520702256995</v>
      </c>
      <c r="N36" s="122">
        <v>28386.169353265999</v>
      </c>
      <c r="O36" s="122">
        <v>19391.412700983801</v>
      </c>
      <c r="P36" s="178">
        <v>1.6283561200508601</v>
      </c>
      <c r="Q36" s="122">
        <v>2284.8907066318002</v>
      </c>
      <c r="R36" s="122">
        <v>87497.080062889596</v>
      </c>
      <c r="S36" s="122"/>
      <c r="T36" s="122"/>
    </row>
    <row r="37" spans="1:20" ht="12.75" x14ac:dyDescent="0.2">
      <c r="A37" s="122" t="s">
        <v>388</v>
      </c>
      <c r="B37" s="122">
        <v>2805</v>
      </c>
      <c r="C37" s="122"/>
      <c r="D37" s="122"/>
      <c r="E37" s="122">
        <v>20279</v>
      </c>
      <c r="F37" s="178">
        <v>1.2152171835310299</v>
      </c>
      <c r="G37" s="198">
        <v>3.3819879349737802E-3</v>
      </c>
      <c r="H37" s="198">
        <v>3.1984036488027397E-2</v>
      </c>
      <c r="I37" s="122">
        <v>135.14066745432299</v>
      </c>
      <c r="J37" s="198">
        <v>5.5081611519305698E-2</v>
      </c>
      <c r="K37" s="198">
        <v>5.0298338182356104E-3</v>
      </c>
      <c r="L37" s="122"/>
      <c r="M37" s="122">
        <v>806.37520702256995</v>
      </c>
      <c r="N37" s="122">
        <v>28386.169353265999</v>
      </c>
      <c r="O37" s="122">
        <v>19391.412700983801</v>
      </c>
      <c r="P37" s="178">
        <v>1.6283561200508601</v>
      </c>
      <c r="Q37" s="122">
        <v>2284.8907066318002</v>
      </c>
      <c r="R37" s="122">
        <v>87497.080062889596</v>
      </c>
      <c r="S37" s="122"/>
      <c r="T37" s="122"/>
    </row>
    <row r="38" spans="1:20" ht="12.75" x14ac:dyDescent="0.2">
      <c r="A38" s="122" t="s">
        <v>389</v>
      </c>
      <c r="B38" s="122">
        <v>2307</v>
      </c>
      <c r="C38" s="122"/>
      <c r="D38" s="122"/>
      <c r="E38" s="122">
        <v>16869</v>
      </c>
      <c r="F38" s="178">
        <v>1.2152171835310299</v>
      </c>
      <c r="G38" s="198">
        <v>1.45236824945166E-3</v>
      </c>
      <c r="H38" s="198">
        <v>2.0286953620286999E-2</v>
      </c>
      <c r="I38" s="122">
        <v>109.78615577567101</v>
      </c>
      <c r="J38" s="198">
        <v>5.0684687889027198E-2</v>
      </c>
      <c r="K38" s="198">
        <v>4.1496235698618798E-3</v>
      </c>
      <c r="L38" s="122"/>
      <c r="M38" s="122">
        <v>806.37520702256995</v>
      </c>
      <c r="N38" s="122">
        <v>28386.169353265999</v>
      </c>
      <c r="O38" s="122">
        <v>19391.412700983801</v>
      </c>
      <c r="P38" s="178">
        <v>1.6283561200508601</v>
      </c>
      <c r="Q38" s="122">
        <v>2284.8907066318002</v>
      </c>
      <c r="R38" s="122">
        <v>87497.080062889596</v>
      </c>
      <c r="S38" s="122"/>
      <c r="T38" s="122"/>
    </row>
    <row r="39" spans="1:20" ht="12.75" x14ac:dyDescent="0.2">
      <c r="A39" s="122" t="s">
        <v>390</v>
      </c>
      <c r="B39" s="122">
        <v>4060</v>
      </c>
      <c r="C39" s="122"/>
      <c r="D39" s="122"/>
      <c r="E39" s="122">
        <v>20547</v>
      </c>
      <c r="F39" s="178">
        <v>1.2152171835310299</v>
      </c>
      <c r="G39" s="198">
        <v>8.6225077464674501E-3</v>
      </c>
      <c r="H39" s="198">
        <v>3.2940153285861799E-2</v>
      </c>
      <c r="I39" s="122">
        <v>115.76268828944799</v>
      </c>
      <c r="J39" s="198">
        <v>7.1494622085949297E-2</v>
      </c>
      <c r="K39" s="198">
        <v>1.48440161580766E-2</v>
      </c>
      <c r="L39" s="122"/>
      <c r="M39" s="122">
        <v>806.37520702256995</v>
      </c>
      <c r="N39" s="122">
        <v>28386.169353265999</v>
      </c>
      <c r="O39" s="122">
        <v>19391.412700983801</v>
      </c>
      <c r="P39" s="178">
        <v>1.6283561200508601</v>
      </c>
      <c r="Q39" s="122">
        <v>2284.8907066318002</v>
      </c>
      <c r="R39" s="122">
        <v>87497.080062889596</v>
      </c>
      <c r="S39" s="122"/>
      <c r="T39" s="122"/>
    </row>
    <row r="40" spans="1:20" ht="12.75" x14ac:dyDescent="0.2">
      <c r="A40" s="122" t="s">
        <v>385</v>
      </c>
      <c r="B40" s="122">
        <v>4127</v>
      </c>
      <c r="C40" s="122"/>
      <c r="D40" s="122"/>
      <c r="E40" s="122">
        <v>210126</v>
      </c>
      <c r="F40" s="178">
        <v>1.2152171835310299</v>
      </c>
      <c r="G40" s="198">
        <v>5.0886134985675298E-3</v>
      </c>
      <c r="H40" s="198">
        <v>1.7859112093933E-2</v>
      </c>
      <c r="I40" s="122">
        <v>430.24876525098801</v>
      </c>
      <c r="J40" s="198">
        <v>0.149343727097075</v>
      </c>
      <c r="K40" s="198">
        <v>1.2078467205391101E-2</v>
      </c>
      <c r="L40" s="122"/>
      <c r="M40" s="122">
        <v>806.37520702256995</v>
      </c>
      <c r="N40" s="122">
        <v>28386.169353265999</v>
      </c>
      <c r="O40" s="122">
        <v>19391.412700983801</v>
      </c>
      <c r="P40" s="178">
        <v>1.6283561200508601</v>
      </c>
      <c r="Q40" s="122">
        <v>2284.8907066318002</v>
      </c>
      <c r="R40" s="122">
        <v>87497.080062889596</v>
      </c>
      <c r="S40" s="122"/>
      <c r="T40" s="122"/>
    </row>
    <row r="41" spans="1:20" ht="12.75" x14ac:dyDescent="0.2">
      <c r="A41" s="122" t="s">
        <v>391</v>
      </c>
      <c r="B41" s="122">
        <v>3369</v>
      </c>
      <c r="C41" s="122"/>
      <c r="D41" s="122"/>
      <c r="E41" s="122">
        <v>9293</v>
      </c>
      <c r="F41" s="178">
        <v>1.2152171835310299</v>
      </c>
      <c r="G41" s="198">
        <v>4.5643674450303101E-3</v>
      </c>
      <c r="H41" s="198">
        <v>2.83265001863586E-2</v>
      </c>
      <c r="I41" s="122">
        <v>91.564185138076795</v>
      </c>
      <c r="J41" s="198">
        <v>8.5871085763477906E-2</v>
      </c>
      <c r="K41" s="198">
        <v>1.07607876896589E-2</v>
      </c>
      <c r="L41" s="122"/>
      <c r="M41" s="122">
        <v>806.37520702256995</v>
      </c>
      <c r="N41" s="122">
        <v>28386.169353265999</v>
      </c>
      <c r="O41" s="122">
        <v>19391.412700983801</v>
      </c>
      <c r="P41" s="178">
        <v>1.6283561200508601</v>
      </c>
      <c r="Q41" s="122">
        <v>2284.8907066318002</v>
      </c>
      <c r="R41" s="122">
        <v>87497.080062889596</v>
      </c>
      <c r="S41" s="122"/>
      <c r="T41" s="122"/>
    </row>
    <row r="42" spans="1:20" ht="12.75" x14ac:dyDescent="0.2">
      <c r="A42" s="122" t="s">
        <v>392</v>
      </c>
      <c r="B42" s="122">
        <v>2555</v>
      </c>
      <c r="C42" s="122"/>
      <c r="D42" s="122"/>
      <c r="E42" s="122">
        <v>21563</v>
      </c>
      <c r="F42" s="178">
        <v>1.2152171835310299</v>
      </c>
      <c r="G42" s="198">
        <v>4.3129434679775496E-3</v>
      </c>
      <c r="H42" s="198">
        <v>2.46013667425968E-2</v>
      </c>
      <c r="I42" s="122">
        <v>120.40348832156</v>
      </c>
      <c r="J42" s="198">
        <v>5.3934981217826798E-2</v>
      </c>
      <c r="K42" s="198">
        <v>4.3129434679775496E-3</v>
      </c>
      <c r="L42" s="122"/>
      <c r="M42" s="122">
        <v>806.37520702256995</v>
      </c>
      <c r="N42" s="122">
        <v>28386.169353265999</v>
      </c>
      <c r="O42" s="122">
        <v>19391.412700983801</v>
      </c>
      <c r="P42" s="178">
        <v>1.6283561200508601</v>
      </c>
      <c r="Q42" s="122">
        <v>2284.8907066318002</v>
      </c>
      <c r="R42" s="122">
        <v>87497.080062889596</v>
      </c>
      <c r="S42" s="122"/>
      <c r="T42" s="122"/>
    </row>
    <row r="43" spans="1:20" ht="14.25" customHeight="1" x14ac:dyDescent="0.2">
      <c r="A43" s="19" t="s">
        <v>393</v>
      </c>
      <c r="B43" s="122"/>
      <c r="C43" s="122"/>
      <c r="D43" s="122"/>
      <c r="E43" s="19"/>
      <c r="F43" s="178"/>
      <c r="G43" s="198"/>
      <c r="H43" s="198"/>
      <c r="I43" s="122"/>
      <c r="J43" s="198"/>
      <c r="K43" s="198"/>
      <c r="L43" s="122"/>
      <c r="M43" s="122"/>
      <c r="N43" s="122"/>
      <c r="O43" s="122"/>
      <c r="P43" s="178"/>
      <c r="Q43" s="122"/>
      <c r="R43" s="122"/>
      <c r="S43" s="122"/>
      <c r="T43" s="122"/>
    </row>
    <row r="44" spans="1:20" ht="12.75" x14ac:dyDescent="0.2">
      <c r="A44" s="122" t="s">
        <v>394</v>
      </c>
      <c r="B44" s="122">
        <v>5517</v>
      </c>
      <c r="C44" s="122"/>
      <c r="D44" s="122"/>
      <c r="E44" s="122">
        <v>102065</v>
      </c>
      <c r="F44" s="178">
        <v>1.2152171835310299</v>
      </c>
      <c r="G44" s="198">
        <v>1.1504923333170001E-2</v>
      </c>
      <c r="H44" s="198">
        <v>2.5389601257974199E-2</v>
      </c>
      <c r="I44" s="122">
        <v>302.94553966018401</v>
      </c>
      <c r="J44" s="198">
        <v>0.1789349924068</v>
      </c>
      <c r="K44" s="198">
        <v>2.30049478273649E-2</v>
      </c>
      <c r="L44" s="122"/>
      <c r="M44" s="122">
        <v>806.37520702256995</v>
      </c>
      <c r="N44" s="122">
        <v>28386.169353265999</v>
      </c>
      <c r="O44" s="122">
        <v>19391.412700983801</v>
      </c>
      <c r="P44" s="178">
        <v>1.6283561200508601</v>
      </c>
      <c r="Q44" s="122">
        <v>2284.8907066318002</v>
      </c>
      <c r="R44" s="122">
        <v>87497.080062889596</v>
      </c>
      <c r="S44" s="122"/>
      <c r="T44" s="122"/>
    </row>
    <row r="45" spans="1:20" ht="12.75" x14ac:dyDescent="0.2">
      <c r="A45" s="122" t="s">
        <v>395</v>
      </c>
      <c r="B45" s="122">
        <v>3883</v>
      </c>
      <c r="C45" s="122"/>
      <c r="D45" s="122"/>
      <c r="E45" s="122">
        <v>16440</v>
      </c>
      <c r="F45" s="178">
        <v>1.2152171835310299</v>
      </c>
      <c r="G45" s="198">
        <v>7.6540957015409604E-3</v>
      </c>
      <c r="H45" s="198">
        <v>2.73763095511203E-2</v>
      </c>
      <c r="I45" s="122">
        <v>111.382224793725</v>
      </c>
      <c r="J45" s="198">
        <v>0.105231143552311</v>
      </c>
      <c r="K45" s="198">
        <v>1.39294403892944E-2</v>
      </c>
      <c r="L45" s="122"/>
      <c r="M45" s="122">
        <v>806.37520702256995</v>
      </c>
      <c r="N45" s="122">
        <v>28386.169353265999</v>
      </c>
      <c r="O45" s="122">
        <v>19391.412700983801</v>
      </c>
      <c r="P45" s="178">
        <v>1.6283561200508601</v>
      </c>
      <c r="Q45" s="122">
        <v>2284.8907066318002</v>
      </c>
      <c r="R45" s="122">
        <v>87497.080062889596</v>
      </c>
      <c r="S45" s="122"/>
      <c r="T45" s="122"/>
    </row>
    <row r="46" spans="1:20" ht="12.75" x14ac:dyDescent="0.2">
      <c r="A46" s="122" t="s">
        <v>396</v>
      </c>
      <c r="B46" s="122">
        <v>3025</v>
      </c>
      <c r="C46" s="122"/>
      <c r="D46" s="122"/>
      <c r="E46" s="122">
        <v>10649</v>
      </c>
      <c r="F46" s="178">
        <v>1.2152171835310299</v>
      </c>
      <c r="G46" s="198">
        <v>2.8171659310733399E-3</v>
      </c>
      <c r="H46" s="198">
        <v>3.6606009310198903E-2</v>
      </c>
      <c r="I46" s="122">
        <v>84.734880657259396</v>
      </c>
      <c r="J46" s="198">
        <v>7.8880646070053503E-2</v>
      </c>
      <c r="K46" s="198">
        <v>6.5733871725044603E-3</v>
      </c>
      <c r="L46" s="122"/>
      <c r="M46" s="122">
        <v>806.37520702256995</v>
      </c>
      <c r="N46" s="122">
        <v>28386.169353265999</v>
      </c>
      <c r="O46" s="122">
        <v>19391.412700983801</v>
      </c>
      <c r="P46" s="178">
        <v>1.6283561200508601</v>
      </c>
      <c r="Q46" s="122">
        <v>2284.8907066318002</v>
      </c>
      <c r="R46" s="122">
        <v>87497.080062889596</v>
      </c>
      <c r="S46" s="122"/>
      <c r="T46" s="122"/>
    </row>
    <row r="47" spans="1:20" ht="12.75" x14ac:dyDescent="0.2">
      <c r="A47" s="122" t="s">
        <v>397</v>
      </c>
      <c r="B47" s="122">
        <v>4683</v>
      </c>
      <c r="C47" s="122"/>
      <c r="D47" s="122"/>
      <c r="E47" s="122">
        <v>33462</v>
      </c>
      <c r="F47" s="178">
        <v>1.2152171835310299</v>
      </c>
      <c r="G47" s="198">
        <v>6.9282569282569303E-3</v>
      </c>
      <c r="H47" s="198">
        <v>2.89730349971314E-2</v>
      </c>
      <c r="I47" s="122">
        <v>166.12946758477301</v>
      </c>
      <c r="J47" s="198">
        <v>0.110782380013149</v>
      </c>
      <c r="K47" s="198">
        <v>2.01721355567509E-2</v>
      </c>
      <c r="L47" s="122"/>
      <c r="M47" s="122">
        <v>806.37520702256995</v>
      </c>
      <c r="N47" s="122">
        <v>28386.169353265999</v>
      </c>
      <c r="O47" s="122">
        <v>19391.412700983801</v>
      </c>
      <c r="P47" s="178">
        <v>1.6283561200508601</v>
      </c>
      <c r="Q47" s="122">
        <v>2284.8907066318002</v>
      </c>
      <c r="R47" s="122">
        <v>87497.080062889596</v>
      </c>
      <c r="S47" s="122"/>
      <c r="T47" s="122"/>
    </row>
    <row r="48" spans="1:20" ht="12.75" x14ac:dyDescent="0.2">
      <c r="A48" s="122" t="s">
        <v>398</v>
      </c>
      <c r="B48" s="122">
        <v>3651</v>
      </c>
      <c r="C48" s="122"/>
      <c r="D48" s="122"/>
      <c r="E48" s="122">
        <v>54262</v>
      </c>
      <c r="F48" s="178">
        <v>1.2152171835310299</v>
      </c>
      <c r="G48" s="198">
        <v>4.80692442839065E-3</v>
      </c>
      <c r="H48" s="198">
        <v>2.34331846186531E-2</v>
      </c>
      <c r="I48" s="122">
        <v>212.88024802691299</v>
      </c>
      <c r="J48" s="198">
        <v>0.12109763738896499</v>
      </c>
      <c r="K48" s="198">
        <v>1.1241752976300199E-2</v>
      </c>
      <c r="L48" s="122"/>
      <c r="M48" s="122">
        <v>806.37520702256995</v>
      </c>
      <c r="N48" s="122">
        <v>28386.169353265999</v>
      </c>
      <c r="O48" s="122">
        <v>19391.412700983801</v>
      </c>
      <c r="P48" s="178">
        <v>1.6283561200508601</v>
      </c>
      <c r="Q48" s="122">
        <v>2284.8907066318002</v>
      </c>
      <c r="R48" s="122">
        <v>87497.080062889596</v>
      </c>
      <c r="S48" s="122"/>
      <c r="T48" s="122"/>
    </row>
    <row r="49" spans="1:20" ht="12.75" x14ac:dyDescent="0.2">
      <c r="A49" s="122" t="s">
        <v>399</v>
      </c>
      <c r="B49" s="122">
        <v>3334</v>
      </c>
      <c r="C49" s="122"/>
      <c r="D49" s="122"/>
      <c r="E49" s="122">
        <v>11701</v>
      </c>
      <c r="F49" s="178">
        <v>1.2152171835310299</v>
      </c>
      <c r="G49" s="198">
        <v>4.9069880067230702E-3</v>
      </c>
      <c r="H49" s="198">
        <v>2.8617191671115899E-2</v>
      </c>
      <c r="I49" s="122">
        <v>106.700515462672</v>
      </c>
      <c r="J49" s="198">
        <v>0.111187078027519</v>
      </c>
      <c r="K49" s="198">
        <v>9.3154431245192695E-3</v>
      </c>
      <c r="L49" s="122"/>
      <c r="M49" s="122">
        <v>806.37520702256995</v>
      </c>
      <c r="N49" s="122">
        <v>28386.169353265999</v>
      </c>
      <c r="O49" s="122">
        <v>19391.412700983801</v>
      </c>
      <c r="P49" s="178">
        <v>1.6283561200508601</v>
      </c>
      <c r="Q49" s="122">
        <v>2284.8907066318002</v>
      </c>
      <c r="R49" s="122">
        <v>87497.080062889596</v>
      </c>
      <c r="S49" s="122"/>
      <c r="T49" s="122"/>
    </row>
    <row r="50" spans="1:20" ht="12.75" x14ac:dyDescent="0.2">
      <c r="A50" s="122" t="s">
        <v>400</v>
      </c>
      <c r="B50" s="122">
        <v>3298</v>
      </c>
      <c r="C50" s="122"/>
      <c r="D50" s="122"/>
      <c r="E50" s="122">
        <v>34102</v>
      </c>
      <c r="F50" s="178">
        <v>1.2152171835310299</v>
      </c>
      <c r="G50" s="198">
        <v>4.4449983383183797E-3</v>
      </c>
      <c r="H50" s="198">
        <v>2.87837519755204E-2</v>
      </c>
      <c r="I50" s="122">
        <v>164.87874332369199</v>
      </c>
      <c r="J50" s="198">
        <v>7.6447129200633401E-2</v>
      </c>
      <c r="K50" s="198">
        <v>8.9144331710750094E-3</v>
      </c>
      <c r="L50" s="122"/>
      <c r="M50" s="122">
        <v>806.37520702256995</v>
      </c>
      <c r="N50" s="122">
        <v>28386.169353265999</v>
      </c>
      <c r="O50" s="122">
        <v>19391.412700983801</v>
      </c>
      <c r="P50" s="178">
        <v>1.6283561200508601</v>
      </c>
      <c r="Q50" s="122">
        <v>2284.8907066318002</v>
      </c>
      <c r="R50" s="122">
        <v>87497.080062889596</v>
      </c>
      <c r="S50" s="122"/>
      <c r="T50" s="122"/>
    </row>
    <row r="51" spans="1:20" ht="12.75" x14ac:dyDescent="0.2">
      <c r="A51" s="122" t="s">
        <v>401</v>
      </c>
      <c r="B51" s="122">
        <v>2457</v>
      </c>
      <c r="C51" s="122"/>
      <c r="D51" s="122"/>
      <c r="E51" s="122">
        <v>12078</v>
      </c>
      <c r="F51" s="178">
        <v>1.2152171835310299</v>
      </c>
      <c r="G51" s="198">
        <v>2.06297952199592E-3</v>
      </c>
      <c r="H51" s="198">
        <v>2.8770214366303101E-2</v>
      </c>
      <c r="I51" s="122">
        <v>101.23240587875</v>
      </c>
      <c r="J51" s="198">
        <v>5.98609041231992E-2</v>
      </c>
      <c r="K51" s="198">
        <v>3.3946017552574899E-3</v>
      </c>
      <c r="L51" s="122"/>
      <c r="M51" s="122">
        <v>806.37520702256995</v>
      </c>
      <c r="N51" s="122">
        <v>28386.169353265999</v>
      </c>
      <c r="O51" s="122">
        <v>19391.412700983801</v>
      </c>
      <c r="P51" s="178">
        <v>1.6283561200508601</v>
      </c>
      <c r="Q51" s="122">
        <v>2284.8907066318002</v>
      </c>
      <c r="R51" s="122">
        <v>87497.080062889596</v>
      </c>
      <c r="S51" s="122"/>
      <c r="T51" s="122"/>
    </row>
    <row r="52" spans="1:20" ht="12.75" x14ac:dyDescent="0.2">
      <c r="A52" s="122" t="s">
        <v>402</v>
      </c>
      <c r="B52" s="122">
        <v>3568</v>
      </c>
      <c r="C52" s="122"/>
      <c r="D52" s="122"/>
      <c r="E52" s="122">
        <v>8953</v>
      </c>
      <c r="F52" s="178">
        <v>1.2152171835310299</v>
      </c>
      <c r="G52" s="198">
        <v>4.5701627015153198E-3</v>
      </c>
      <c r="H52" s="198">
        <v>2.9059393321437699E-2</v>
      </c>
      <c r="I52" s="122">
        <v>79.466974272335307</v>
      </c>
      <c r="J52" s="198">
        <v>4.5794705685245199E-2</v>
      </c>
      <c r="K52" s="198">
        <v>1.37384117055736E-2</v>
      </c>
      <c r="L52" s="122"/>
      <c r="M52" s="122">
        <v>806.37520702256995</v>
      </c>
      <c r="N52" s="122">
        <v>28386.169353265999</v>
      </c>
      <c r="O52" s="122">
        <v>19391.412700983801</v>
      </c>
      <c r="P52" s="178">
        <v>1.6283561200508601</v>
      </c>
      <c r="Q52" s="122">
        <v>2284.8907066318002</v>
      </c>
      <c r="R52" s="122">
        <v>87497.080062889596</v>
      </c>
      <c r="S52" s="122"/>
      <c r="T52" s="122"/>
    </row>
    <row r="53" spans="1:20" ht="14.25" customHeight="1" x14ac:dyDescent="0.2">
      <c r="A53" s="19" t="s">
        <v>403</v>
      </c>
      <c r="B53" s="122"/>
      <c r="C53" s="122"/>
      <c r="D53" s="122"/>
      <c r="E53" s="19"/>
      <c r="F53" s="178"/>
      <c r="G53" s="198"/>
      <c r="H53" s="198"/>
      <c r="I53" s="122"/>
      <c r="J53" s="198"/>
      <c r="K53" s="198"/>
      <c r="L53" s="122"/>
      <c r="M53" s="122"/>
      <c r="N53" s="122"/>
      <c r="O53" s="122"/>
      <c r="P53" s="178"/>
      <c r="Q53" s="122"/>
      <c r="R53" s="122"/>
      <c r="S53" s="122"/>
      <c r="T53" s="122"/>
    </row>
    <row r="54" spans="1:20" ht="12.75" x14ac:dyDescent="0.2">
      <c r="A54" s="122" t="s">
        <v>404</v>
      </c>
      <c r="B54" s="122">
        <v>3120</v>
      </c>
      <c r="C54" s="122"/>
      <c r="D54" s="122"/>
      <c r="E54" s="122">
        <v>5328</v>
      </c>
      <c r="F54" s="178">
        <v>1.2152171835310299</v>
      </c>
      <c r="G54" s="198">
        <v>3.36273773773774E-3</v>
      </c>
      <c r="H54" s="198">
        <v>2.39059967585089E-2</v>
      </c>
      <c r="I54" s="122">
        <v>60.983604353957297</v>
      </c>
      <c r="J54" s="198">
        <v>8.0142642642642606E-2</v>
      </c>
      <c r="K54" s="198">
        <v>1.0510510510510499E-2</v>
      </c>
      <c r="L54" s="122"/>
      <c r="M54" s="122">
        <v>806.37520702256995</v>
      </c>
      <c r="N54" s="122">
        <v>28386.169353265999</v>
      </c>
      <c r="O54" s="122">
        <v>19391.412700983801</v>
      </c>
      <c r="P54" s="178">
        <v>1.6283561200508601</v>
      </c>
      <c r="Q54" s="122">
        <v>2284.8907066318002</v>
      </c>
      <c r="R54" s="122">
        <v>87497.080062889596</v>
      </c>
      <c r="S54" s="122"/>
      <c r="T54" s="122"/>
    </row>
    <row r="55" spans="1:20" ht="12.75" x14ac:dyDescent="0.2">
      <c r="A55" s="122" t="s">
        <v>405</v>
      </c>
      <c r="B55" s="122">
        <v>4066</v>
      </c>
      <c r="C55" s="122"/>
      <c r="D55" s="122"/>
      <c r="E55" s="122">
        <v>21199</v>
      </c>
      <c r="F55" s="178">
        <v>1.2152171835310299</v>
      </c>
      <c r="G55" s="198">
        <v>5.8768495369278398E-3</v>
      </c>
      <c r="H55" s="198">
        <v>2.81882868089765E-2</v>
      </c>
      <c r="I55" s="122">
        <v>130.2804666863</v>
      </c>
      <c r="J55" s="198">
        <v>0.12840228312656299</v>
      </c>
      <c r="K55" s="198">
        <v>1.50950516533799E-2</v>
      </c>
      <c r="L55" s="122"/>
      <c r="M55" s="122">
        <v>806.37520702256995</v>
      </c>
      <c r="N55" s="122">
        <v>28386.169353265999</v>
      </c>
      <c r="O55" s="122">
        <v>19391.412700983801</v>
      </c>
      <c r="P55" s="178">
        <v>1.6283561200508601</v>
      </c>
      <c r="Q55" s="122">
        <v>2284.8907066318002</v>
      </c>
      <c r="R55" s="122">
        <v>87497.080062889596</v>
      </c>
      <c r="S55" s="122"/>
      <c r="T55" s="122"/>
    </row>
    <row r="56" spans="1:20" ht="12.75" x14ac:dyDescent="0.2">
      <c r="A56" s="122" t="s">
        <v>406</v>
      </c>
      <c r="B56" s="122">
        <v>3153</v>
      </c>
      <c r="C56" s="122"/>
      <c r="D56" s="122"/>
      <c r="E56" s="122">
        <v>9795</v>
      </c>
      <c r="F56" s="178">
        <v>1.2152171835310299</v>
      </c>
      <c r="G56" s="198">
        <v>4.0496852135443297E-3</v>
      </c>
      <c r="H56" s="198">
        <v>2.0678154530294601E-2</v>
      </c>
      <c r="I56" s="122">
        <v>81.1048703839665</v>
      </c>
      <c r="J56" s="198">
        <v>9.6477794793261906E-2</v>
      </c>
      <c r="K56" s="198">
        <v>1.0515569167942799E-2</v>
      </c>
      <c r="L56" s="122"/>
      <c r="M56" s="122">
        <v>806.37520702256995</v>
      </c>
      <c r="N56" s="122">
        <v>28386.169353265999</v>
      </c>
      <c r="O56" s="122">
        <v>19391.412700983801</v>
      </c>
      <c r="P56" s="178">
        <v>1.6283561200508601</v>
      </c>
      <c r="Q56" s="122">
        <v>2284.8907066318002</v>
      </c>
      <c r="R56" s="122">
        <v>87497.080062889596</v>
      </c>
      <c r="S56" s="122"/>
      <c r="T56" s="122"/>
    </row>
    <row r="57" spans="1:20" ht="12.75" x14ac:dyDescent="0.2">
      <c r="A57" s="122" t="s">
        <v>407</v>
      </c>
      <c r="B57" s="122">
        <v>4284</v>
      </c>
      <c r="C57" s="122"/>
      <c r="D57" s="122"/>
      <c r="E57" s="122">
        <v>152966</v>
      </c>
      <c r="F57" s="178">
        <v>1.2152171835310299</v>
      </c>
      <c r="G57" s="198">
        <v>4.8463928803350598E-3</v>
      </c>
      <c r="H57" s="198">
        <v>1.68203597880342E-2</v>
      </c>
      <c r="I57" s="122">
        <v>370.95417506748697</v>
      </c>
      <c r="J57" s="198">
        <v>0.16712210556594301</v>
      </c>
      <c r="K57" s="198">
        <v>1.45064916386648E-2</v>
      </c>
      <c r="L57" s="122"/>
      <c r="M57" s="122">
        <v>806.37520702256995</v>
      </c>
      <c r="N57" s="122">
        <v>28386.169353265999</v>
      </c>
      <c r="O57" s="122">
        <v>19391.412700983801</v>
      </c>
      <c r="P57" s="178">
        <v>1.6283561200508601</v>
      </c>
      <c r="Q57" s="122">
        <v>2284.8907066318002</v>
      </c>
      <c r="R57" s="122">
        <v>87497.080062889596</v>
      </c>
      <c r="S57" s="122"/>
      <c r="T57" s="122"/>
    </row>
    <row r="58" spans="1:20" ht="12.75" x14ac:dyDescent="0.2">
      <c r="A58" s="122" t="s">
        <v>408</v>
      </c>
      <c r="B58" s="122">
        <v>3724</v>
      </c>
      <c r="C58" s="122"/>
      <c r="D58" s="122"/>
      <c r="E58" s="122">
        <v>26602</v>
      </c>
      <c r="F58" s="178">
        <v>1.2152171835310299</v>
      </c>
      <c r="G58" s="198">
        <v>4.1224970553592503E-3</v>
      </c>
      <c r="H58" s="198">
        <v>2.4200518582541099E-2</v>
      </c>
      <c r="I58" s="122">
        <v>146.58785761447001</v>
      </c>
      <c r="J58" s="198">
        <v>0.14630478911360001</v>
      </c>
      <c r="K58" s="198">
        <v>1.25554469588753E-2</v>
      </c>
      <c r="L58" s="122"/>
      <c r="M58" s="122">
        <v>806.37520702256995</v>
      </c>
      <c r="N58" s="122">
        <v>28386.169353265999</v>
      </c>
      <c r="O58" s="122">
        <v>19391.412700983801</v>
      </c>
      <c r="P58" s="178">
        <v>1.6283561200508601</v>
      </c>
      <c r="Q58" s="122">
        <v>2284.8907066318002</v>
      </c>
      <c r="R58" s="122">
        <v>87497.080062889596</v>
      </c>
      <c r="S58" s="122"/>
      <c r="T58" s="122"/>
    </row>
    <row r="59" spans="1:20" ht="12.75" x14ac:dyDescent="0.2">
      <c r="A59" s="122" t="s">
        <v>409</v>
      </c>
      <c r="B59" s="122">
        <v>3667</v>
      </c>
      <c r="C59" s="122"/>
      <c r="D59" s="122"/>
      <c r="E59" s="122">
        <v>42903</v>
      </c>
      <c r="F59" s="178">
        <v>1.2152171835310299</v>
      </c>
      <c r="G59" s="198">
        <v>4.3237069668787698E-3</v>
      </c>
      <c r="H59" s="198">
        <v>3.0398407446264802E-2</v>
      </c>
      <c r="I59" s="122">
        <v>190.58331511441401</v>
      </c>
      <c r="J59" s="198">
        <v>0.12826608861851199</v>
      </c>
      <c r="K59" s="198">
        <v>1.02323846817239E-2</v>
      </c>
      <c r="L59" s="122"/>
      <c r="M59" s="122">
        <v>806.37520702256995</v>
      </c>
      <c r="N59" s="122">
        <v>28386.169353265999</v>
      </c>
      <c r="O59" s="122">
        <v>19391.412700983801</v>
      </c>
      <c r="P59" s="178">
        <v>1.6283561200508601</v>
      </c>
      <c r="Q59" s="122">
        <v>2284.8907066318002</v>
      </c>
      <c r="R59" s="122">
        <v>87497.080062889596</v>
      </c>
      <c r="S59" s="122"/>
      <c r="T59" s="122"/>
    </row>
    <row r="60" spans="1:20" ht="12.75" x14ac:dyDescent="0.2">
      <c r="A60" s="122" t="s">
        <v>410</v>
      </c>
      <c r="B60" s="122">
        <v>5289</v>
      </c>
      <c r="C60" s="122"/>
      <c r="D60" s="122"/>
      <c r="E60" s="122">
        <v>137035</v>
      </c>
      <c r="F60" s="178">
        <v>1.2152171835310299</v>
      </c>
      <c r="G60" s="198">
        <v>8.7349947093808208E-3</v>
      </c>
      <c r="H60" s="198">
        <v>2.6402698863636401E-2</v>
      </c>
      <c r="I60" s="122">
        <v>353.06231744551798</v>
      </c>
      <c r="J60" s="198">
        <v>0.14994709380815099</v>
      </c>
      <c r="K60" s="198">
        <v>2.1352209289597499E-2</v>
      </c>
      <c r="L60" s="122"/>
      <c r="M60" s="122">
        <v>806.37520702256995</v>
      </c>
      <c r="N60" s="122">
        <v>28386.169353265999</v>
      </c>
      <c r="O60" s="122">
        <v>19391.412700983801</v>
      </c>
      <c r="P60" s="178">
        <v>1.6283561200508601</v>
      </c>
      <c r="Q60" s="122">
        <v>2284.8907066318002</v>
      </c>
      <c r="R60" s="122">
        <v>87497.080062889596</v>
      </c>
      <c r="S60" s="122"/>
      <c r="T60" s="122"/>
    </row>
    <row r="61" spans="1:20" ht="12.75" x14ac:dyDescent="0.2">
      <c r="A61" s="122" t="s">
        <v>411</v>
      </c>
      <c r="B61" s="122">
        <v>2744</v>
      </c>
      <c r="C61" s="122"/>
      <c r="D61" s="122"/>
      <c r="E61" s="122">
        <v>14240</v>
      </c>
      <c r="F61" s="178">
        <v>1.2152171835310299</v>
      </c>
      <c r="G61" s="198">
        <v>2.1594101123595501E-3</v>
      </c>
      <c r="H61" s="198">
        <v>2.58774538964902E-2</v>
      </c>
      <c r="I61" s="122">
        <v>96.524608261313304</v>
      </c>
      <c r="J61" s="198">
        <v>7.2612359550561806E-2</v>
      </c>
      <c r="K61" s="198">
        <v>6.4606741573033696E-3</v>
      </c>
      <c r="L61" s="122"/>
      <c r="M61" s="122">
        <v>806.37520702256995</v>
      </c>
      <c r="N61" s="122">
        <v>28386.169353265999</v>
      </c>
      <c r="O61" s="122">
        <v>19391.412700983801</v>
      </c>
      <c r="P61" s="178">
        <v>1.6283561200508601</v>
      </c>
      <c r="Q61" s="122">
        <v>2284.8907066318002</v>
      </c>
      <c r="R61" s="122">
        <v>87497.080062889596</v>
      </c>
      <c r="S61" s="122"/>
      <c r="T61" s="122"/>
    </row>
    <row r="62" spans="1:20" ht="12.75" x14ac:dyDescent="0.2">
      <c r="A62" s="122" t="s">
        <v>412</v>
      </c>
      <c r="B62" s="122">
        <v>2943</v>
      </c>
      <c r="C62" s="122"/>
      <c r="D62" s="122"/>
      <c r="E62" s="122">
        <v>7407</v>
      </c>
      <c r="F62" s="178">
        <v>1.2152171835310299</v>
      </c>
      <c r="G62" s="198">
        <v>2.5876423203276201E-3</v>
      </c>
      <c r="H62" s="198">
        <v>2.2293927838075701E-2</v>
      </c>
      <c r="I62" s="122">
        <v>75.325958341065899</v>
      </c>
      <c r="J62" s="198">
        <v>8.0464425543404897E-2</v>
      </c>
      <c r="K62" s="198">
        <v>9.1805049277710292E-3</v>
      </c>
      <c r="L62" s="122"/>
      <c r="M62" s="122">
        <v>806.37520702256995</v>
      </c>
      <c r="N62" s="122">
        <v>28386.169353265999</v>
      </c>
      <c r="O62" s="122">
        <v>19391.412700983801</v>
      </c>
      <c r="P62" s="178">
        <v>1.6283561200508601</v>
      </c>
      <c r="Q62" s="122">
        <v>2284.8907066318002</v>
      </c>
      <c r="R62" s="122">
        <v>87497.080062889596</v>
      </c>
      <c r="S62" s="122"/>
      <c r="T62" s="122"/>
    </row>
    <row r="63" spans="1:20" ht="12.75" x14ac:dyDescent="0.2">
      <c r="A63" s="122" t="s">
        <v>413</v>
      </c>
      <c r="B63" s="122">
        <v>2495</v>
      </c>
      <c r="C63" s="122"/>
      <c r="D63" s="122"/>
      <c r="E63" s="122">
        <v>7747</v>
      </c>
      <c r="F63" s="178">
        <v>1.2152171835310299</v>
      </c>
      <c r="G63" s="198">
        <v>3.5712749021126499E-3</v>
      </c>
      <c r="H63" s="198">
        <v>2.64134780125642E-2</v>
      </c>
      <c r="I63" s="122">
        <v>69.079664156682199</v>
      </c>
      <c r="J63" s="198">
        <v>4.0144572092422899E-2</v>
      </c>
      <c r="K63" s="198">
        <v>4.90512456434749E-3</v>
      </c>
      <c r="L63" s="122"/>
      <c r="M63" s="122">
        <v>806.37520702256995</v>
      </c>
      <c r="N63" s="122">
        <v>28386.169353265999</v>
      </c>
      <c r="O63" s="122">
        <v>19391.412700983801</v>
      </c>
      <c r="P63" s="178">
        <v>1.6283561200508601</v>
      </c>
      <c r="Q63" s="122">
        <v>2284.8907066318002</v>
      </c>
      <c r="R63" s="122">
        <v>87497.080062889596</v>
      </c>
      <c r="S63" s="122"/>
      <c r="T63" s="122"/>
    </row>
    <row r="64" spans="1:20" ht="12.75" x14ac:dyDescent="0.2">
      <c r="A64" s="122" t="s">
        <v>414</v>
      </c>
      <c r="B64" s="122">
        <v>2726</v>
      </c>
      <c r="C64" s="122"/>
      <c r="D64" s="122"/>
      <c r="E64" s="122">
        <v>3658</v>
      </c>
      <c r="F64" s="178">
        <v>1.2152171835310299</v>
      </c>
      <c r="G64" s="198">
        <v>2.1186440677966102E-3</v>
      </c>
      <c r="H64" s="198">
        <v>9.9248120300751905E-3</v>
      </c>
      <c r="I64" s="122">
        <v>40.459856648287797</v>
      </c>
      <c r="J64" s="198">
        <v>2.89775833788956E-2</v>
      </c>
      <c r="K64" s="198">
        <v>1.20284308365227E-2</v>
      </c>
      <c r="L64" s="122"/>
      <c r="M64" s="122">
        <v>806.37520702256995</v>
      </c>
      <c r="N64" s="122">
        <v>28386.169353265999</v>
      </c>
      <c r="O64" s="122">
        <v>19391.412700983801</v>
      </c>
      <c r="P64" s="178">
        <v>1.6283561200508601</v>
      </c>
      <c r="Q64" s="122">
        <v>2284.8907066318002</v>
      </c>
      <c r="R64" s="122">
        <v>87497.080062889596</v>
      </c>
      <c r="S64" s="122"/>
      <c r="T64" s="122"/>
    </row>
    <row r="65" spans="1:20" ht="12.75" x14ac:dyDescent="0.2">
      <c r="A65" s="122" t="s">
        <v>415</v>
      </c>
      <c r="B65" s="122">
        <v>3373</v>
      </c>
      <c r="C65" s="122"/>
      <c r="D65" s="122"/>
      <c r="E65" s="122">
        <v>11545</v>
      </c>
      <c r="F65" s="178">
        <v>1.2152171835310299</v>
      </c>
      <c r="G65" s="198">
        <v>4.4680236754727903E-3</v>
      </c>
      <c r="H65" s="198">
        <v>2.40312965722802E-2</v>
      </c>
      <c r="I65" s="122">
        <v>94.863059195874598</v>
      </c>
      <c r="J65" s="198">
        <v>6.3923776526634904E-2</v>
      </c>
      <c r="K65" s="198">
        <v>1.2299696838458199E-2</v>
      </c>
      <c r="L65" s="122"/>
      <c r="M65" s="122">
        <v>806.37520702256995</v>
      </c>
      <c r="N65" s="122">
        <v>28386.169353265999</v>
      </c>
      <c r="O65" s="122">
        <v>19391.412700983801</v>
      </c>
      <c r="P65" s="178">
        <v>1.6283561200508601</v>
      </c>
      <c r="Q65" s="122">
        <v>2284.8907066318002</v>
      </c>
      <c r="R65" s="122">
        <v>87497.080062889596</v>
      </c>
      <c r="S65" s="122"/>
      <c r="T65" s="122"/>
    </row>
    <row r="66" spans="1:20" ht="12.75" x14ac:dyDescent="0.2">
      <c r="A66" s="122" t="s">
        <v>416</v>
      </c>
      <c r="B66" s="122">
        <v>3314</v>
      </c>
      <c r="C66" s="122"/>
      <c r="D66" s="122"/>
      <c r="E66" s="122">
        <v>5236</v>
      </c>
      <c r="F66" s="178">
        <v>1.2152171835310299</v>
      </c>
      <c r="G66" s="198">
        <v>5.1247771836007098E-3</v>
      </c>
      <c r="H66" s="198">
        <v>2.8462998102466799E-2</v>
      </c>
      <c r="I66" s="122">
        <v>53.684262125878199</v>
      </c>
      <c r="J66" s="198">
        <v>5.8250572956455297E-2</v>
      </c>
      <c r="K66" s="198">
        <v>1.1459129106187901E-2</v>
      </c>
      <c r="L66" s="122"/>
      <c r="M66" s="122">
        <v>806.37520702256995</v>
      </c>
      <c r="N66" s="122">
        <v>28386.169353265999</v>
      </c>
      <c r="O66" s="122">
        <v>19391.412700983801</v>
      </c>
      <c r="P66" s="178">
        <v>1.6283561200508601</v>
      </c>
      <c r="Q66" s="122">
        <v>2284.8907066318002</v>
      </c>
      <c r="R66" s="122">
        <v>87497.080062889596</v>
      </c>
      <c r="S66" s="122"/>
      <c r="T66" s="122"/>
    </row>
    <row r="67" spans="1:20" ht="14.25" customHeight="1" x14ac:dyDescent="0.2">
      <c r="A67" s="19" t="s">
        <v>417</v>
      </c>
      <c r="B67" s="122"/>
      <c r="C67" s="122"/>
      <c r="D67" s="122"/>
      <c r="E67" s="19"/>
      <c r="F67" s="178"/>
      <c r="G67" s="198"/>
      <c r="H67" s="198"/>
      <c r="I67" s="122"/>
      <c r="J67" s="198"/>
      <c r="K67" s="198"/>
      <c r="L67" s="122"/>
      <c r="M67" s="122"/>
      <c r="N67" s="122"/>
      <c r="O67" s="122"/>
      <c r="P67" s="178"/>
      <c r="Q67" s="122"/>
      <c r="R67" s="122"/>
      <c r="S67" s="122"/>
      <c r="T67" s="122"/>
    </row>
    <row r="68" spans="1:20" ht="12.75" x14ac:dyDescent="0.2">
      <c r="A68" s="122" t="s">
        <v>418</v>
      </c>
      <c r="B68" s="122">
        <v>2803</v>
      </c>
      <c r="C68" s="122"/>
      <c r="D68" s="122"/>
      <c r="E68" s="122">
        <v>6537</v>
      </c>
      <c r="F68" s="178">
        <v>1.2152171835310299</v>
      </c>
      <c r="G68" s="198">
        <v>4.1685788588037304E-3</v>
      </c>
      <c r="H68" s="198">
        <v>1.7936453706867101E-2</v>
      </c>
      <c r="I68" s="122">
        <v>63.4271235355979</v>
      </c>
      <c r="J68" s="198">
        <v>2.6617714547957801E-2</v>
      </c>
      <c r="K68" s="198">
        <v>9.9433991127428501E-3</v>
      </c>
      <c r="L68" s="122"/>
      <c r="M68" s="122">
        <v>806.37520702256995</v>
      </c>
      <c r="N68" s="122">
        <v>28386.169353265999</v>
      </c>
      <c r="O68" s="122">
        <v>19391.412700983801</v>
      </c>
      <c r="P68" s="178">
        <v>1.6283561200508601</v>
      </c>
      <c r="Q68" s="122">
        <v>2284.8907066318002</v>
      </c>
      <c r="R68" s="122">
        <v>87497.080062889596</v>
      </c>
      <c r="S68" s="122"/>
      <c r="T68" s="122"/>
    </row>
    <row r="69" spans="1:20" ht="12.75" x14ac:dyDescent="0.2">
      <c r="A69" s="122" t="s">
        <v>419</v>
      </c>
      <c r="B69" s="122">
        <v>2956</v>
      </c>
      <c r="C69" s="122"/>
      <c r="D69" s="122"/>
      <c r="E69" s="122">
        <v>16790</v>
      </c>
      <c r="F69" s="178">
        <v>1.2152171835310299</v>
      </c>
      <c r="G69" s="198">
        <v>3.5537026007544199E-3</v>
      </c>
      <c r="H69" s="198">
        <v>1.96895369934816E-2</v>
      </c>
      <c r="I69" s="122">
        <v>114.764977236089</v>
      </c>
      <c r="J69" s="198">
        <v>6.0393091125669998E-2</v>
      </c>
      <c r="K69" s="198">
        <v>9.3508040500297797E-3</v>
      </c>
      <c r="L69" s="122"/>
      <c r="M69" s="122">
        <v>806.37520702256995</v>
      </c>
      <c r="N69" s="122">
        <v>28386.169353265999</v>
      </c>
      <c r="O69" s="122">
        <v>19391.412700983801</v>
      </c>
      <c r="P69" s="178">
        <v>1.6283561200508601</v>
      </c>
      <c r="Q69" s="122">
        <v>2284.8907066318002</v>
      </c>
      <c r="R69" s="122">
        <v>87497.080062889596</v>
      </c>
      <c r="S69" s="122"/>
      <c r="T69" s="122"/>
    </row>
    <row r="70" spans="1:20" ht="12.75" x14ac:dyDescent="0.2">
      <c r="A70" s="122" t="s">
        <v>420</v>
      </c>
      <c r="B70" s="122">
        <v>3284</v>
      </c>
      <c r="C70" s="122"/>
      <c r="D70" s="122"/>
      <c r="E70" s="122">
        <v>29272</v>
      </c>
      <c r="F70" s="178">
        <v>1.2152171835310299</v>
      </c>
      <c r="G70" s="198">
        <v>4.6859342261091402E-3</v>
      </c>
      <c r="H70" s="198">
        <v>2.99216643123154E-2</v>
      </c>
      <c r="I70" s="122">
        <v>154.95805884174001</v>
      </c>
      <c r="J70" s="198">
        <v>9.9924842853238605E-2</v>
      </c>
      <c r="K70" s="198">
        <v>8.0281497676960908E-3</v>
      </c>
      <c r="L70" s="122"/>
      <c r="M70" s="122">
        <v>806.37520702256995</v>
      </c>
      <c r="N70" s="122">
        <v>28386.169353265999</v>
      </c>
      <c r="O70" s="122">
        <v>19391.412700983801</v>
      </c>
      <c r="P70" s="178">
        <v>1.6283561200508601</v>
      </c>
      <c r="Q70" s="122">
        <v>2284.8907066318002</v>
      </c>
      <c r="R70" s="122">
        <v>87497.080062889596</v>
      </c>
      <c r="S70" s="122"/>
      <c r="T70" s="122"/>
    </row>
    <row r="71" spans="1:20" ht="12.75" x14ac:dyDescent="0.2">
      <c r="A71" s="122" t="s">
        <v>421</v>
      </c>
      <c r="B71" s="122">
        <v>3086</v>
      </c>
      <c r="C71" s="122"/>
      <c r="D71" s="122"/>
      <c r="E71" s="122">
        <v>9514</v>
      </c>
      <c r="F71" s="178">
        <v>1.2152171835310299</v>
      </c>
      <c r="G71" s="198">
        <v>4.9225702473547801E-3</v>
      </c>
      <c r="H71" s="198">
        <v>2.4567664013176001E-2</v>
      </c>
      <c r="I71" s="122">
        <v>84.504437753291995</v>
      </c>
      <c r="J71" s="198">
        <v>9.4492327096909801E-2</v>
      </c>
      <c r="K71" s="198">
        <v>8.7239857052764293E-3</v>
      </c>
      <c r="L71" s="122"/>
      <c r="M71" s="122">
        <v>806.37520702256995</v>
      </c>
      <c r="N71" s="122">
        <v>28386.169353265999</v>
      </c>
      <c r="O71" s="122">
        <v>19391.412700983801</v>
      </c>
      <c r="P71" s="178">
        <v>1.6283561200508601</v>
      </c>
      <c r="Q71" s="122">
        <v>2284.8907066318002</v>
      </c>
      <c r="R71" s="122">
        <v>87497.080062889596</v>
      </c>
      <c r="S71" s="122"/>
      <c r="T71" s="122"/>
    </row>
    <row r="72" spans="1:20" ht="12.75" x14ac:dyDescent="0.2">
      <c r="A72" s="122" t="s">
        <v>422</v>
      </c>
      <c r="B72" s="122">
        <v>2081</v>
      </c>
      <c r="C72" s="122"/>
      <c r="D72" s="122"/>
      <c r="E72" s="122">
        <v>11314</v>
      </c>
      <c r="F72" s="178">
        <v>1.2152171835310299</v>
      </c>
      <c r="G72" s="198">
        <v>1.5688527488067899E-3</v>
      </c>
      <c r="H72" s="198">
        <v>1.69091252597771E-2</v>
      </c>
      <c r="I72" s="122">
        <v>93.397002093214994</v>
      </c>
      <c r="J72" s="198">
        <v>2.1477815096340801E-2</v>
      </c>
      <c r="K72" s="198">
        <v>3.8006010252784198E-3</v>
      </c>
      <c r="L72" s="122"/>
      <c r="M72" s="122">
        <v>806.37520702256995</v>
      </c>
      <c r="N72" s="122">
        <v>28386.169353265999</v>
      </c>
      <c r="O72" s="122">
        <v>19391.412700983801</v>
      </c>
      <c r="P72" s="178">
        <v>1.6283561200508601</v>
      </c>
      <c r="Q72" s="122">
        <v>2284.8907066318002</v>
      </c>
      <c r="R72" s="122">
        <v>87497.080062889596</v>
      </c>
      <c r="S72" s="122"/>
      <c r="T72" s="122"/>
    </row>
    <row r="73" spans="1:20" ht="12.75" x14ac:dyDescent="0.2">
      <c r="A73" s="122" t="s">
        <v>423</v>
      </c>
      <c r="B73" s="122">
        <v>3649</v>
      </c>
      <c r="C73" s="122"/>
      <c r="D73" s="122"/>
      <c r="E73" s="122">
        <v>133310</v>
      </c>
      <c r="F73" s="178">
        <v>1.2152171835310299</v>
      </c>
      <c r="G73" s="198">
        <v>4.4045207911384502E-3</v>
      </c>
      <c r="H73" s="198">
        <v>1.76810668936653E-2</v>
      </c>
      <c r="I73" s="122">
        <v>347.79304190854702</v>
      </c>
      <c r="J73" s="198">
        <v>0.12588703023028999</v>
      </c>
      <c r="K73" s="198">
        <v>9.9992498687270295E-3</v>
      </c>
      <c r="L73" s="122"/>
      <c r="M73" s="122">
        <v>806.37520702256995</v>
      </c>
      <c r="N73" s="122">
        <v>28386.169353265999</v>
      </c>
      <c r="O73" s="122">
        <v>19391.412700983801</v>
      </c>
      <c r="P73" s="178">
        <v>1.6283561200508601</v>
      </c>
      <c r="Q73" s="122">
        <v>2284.8907066318002</v>
      </c>
      <c r="R73" s="122">
        <v>87497.080062889596</v>
      </c>
      <c r="S73" s="122"/>
      <c r="T73" s="122"/>
    </row>
    <row r="74" spans="1:20" ht="12.75" x14ac:dyDescent="0.2">
      <c r="A74" s="122" t="s">
        <v>424</v>
      </c>
      <c r="B74" s="122">
        <v>2786</v>
      </c>
      <c r="C74" s="122"/>
      <c r="D74" s="122"/>
      <c r="E74" s="122">
        <v>7157</v>
      </c>
      <c r="F74" s="178">
        <v>1.2152171835310299</v>
      </c>
      <c r="G74" s="198">
        <v>3.8074612267709898E-3</v>
      </c>
      <c r="H74" s="198">
        <v>2.6469682979378299E-2</v>
      </c>
      <c r="I74" s="122">
        <v>79.088557958784406</v>
      </c>
      <c r="J74" s="198">
        <v>3.3254156769596199E-2</v>
      </c>
      <c r="K74" s="198">
        <v>7.5450607796562798E-3</v>
      </c>
      <c r="L74" s="122"/>
      <c r="M74" s="122">
        <v>806.37520702256995</v>
      </c>
      <c r="N74" s="122">
        <v>28386.169353265999</v>
      </c>
      <c r="O74" s="122">
        <v>19391.412700983801</v>
      </c>
      <c r="P74" s="178">
        <v>1.6283561200508601</v>
      </c>
      <c r="Q74" s="122">
        <v>2284.8907066318002</v>
      </c>
      <c r="R74" s="122">
        <v>87497.080062889596</v>
      </c>
      <c r="S74" s="122"/>
      <c r="T74" s="122"/>
    </row>
    <row r="75" spans="1:20" ht="12.75" x14ac:dyDescent="0.2">
      <c r="A75" s="122" t="s">
        <v>425</v>
      </c>
      <c r="B75" s="122">
        <v>3831</v>
      </c>
      <c r="C75" s="122"/>
      <c r="D75" s="122"/>
      <c r="E75" s="122">
        <v>30451</v>
      </c>
      <c r="F75" s="178">
        <v>1.2152171835310299</v>
      </c>
      <c r="G75" s="198">
        <v>6.9866342648845703E-3</v>
      </c>
      <c r="H75" s="198">
        <v>1.9073356049034599E-2</v>
      </c>
      <c r="I75" s="122">
        <v>159.47100049852301</v>
      </c>
      <c r="J75" s="198">
        <v>7.6056615546287495E-2</v>
      </c>
      <c r="K75" s="198">
        <v>1.53689534005451E-2</v>
      </c>
      <c r="L75" s="122"/>
      <c r="M75" s="122">
        <v>806.37520702256995</v>
      </c>
      <c r="N75" s="122">
        <v>28386.169353265999</v>
      </c>
      <c r="O75" s="122">
        <v>19391.412700983801</v>
      </c>
      <c r="P75" s="178">
        <v>1.6283561200508601</v>
      </c>
      <c r="Q75" s="122">
        <v>2284.8907066318002</v>
      </c>
      <c r="R75" s="122">
        <v>87497.080062889596</v>
      </c>
      <c r="S75" s="122"/>
      <c r="T75" s="122"/>
    </row>
    <row r="76" spans="1:20" ht="12.75" x14ac:dyDescent="0.2">
      <c r="A76" s="122" t="s">
        <v>426</v>
      </c>
      <c r="B76" s="122">
        <v>3072</v>
      </c>
      <c r="C76" s="122"/>
      <c r="D76" s="122"/>
      <c r="E76" s="122">
        <v>11228</v>
      </c>
      <c r="F76" s="178">
        <v>1.2152171835310299</v>
      </c>
      <c r="G76" s="198">
        <v>5.1805011281320498E-3</v>
      </c>
      <c r="H76" s="198">
        <v>1.9484667802384999E-2</v>
      </c>
      <c r="I76" s="122">
        <v>91.847700025640293</v>
      </c>
      <c r="J76" s="198">
        <v>3.1973637335233299E-2</v>
      </c>
      <c r="K76" s="198">
        <v>1.1132882080512999E-2</v>
      </c>
      <c r="L76" s="122"/>
      <c r="M76" s="122">
        <v>806.37520702256995</v>
      </c>
      <c r="N76" s="122">
        <v>28386.169353265999</v>
      </c>
      <c r="O76" s="122">
        <v>19391.412700983801</v>
      </c>
      <c r="P76" s="178">
        <v>1.6283561200508601</v>
      </c>
      <c r="Q76" s="122">
        <v>2284.8907066318002</v>
      </c>
      <c r="R76" s="122">
        <v>87497.080062889596</v>
      </c>
      <c r="S76" s="122"/>
      <c r="T76" s="122"/>
    </row>
    <row r="77" spans="1:20" ht="12.75" x14ac:dyDescent="0.2">
      <c r="A77" s="122" t="s">
        <v>427</v>
      </c>
      <c r="B77" s="122">
        <v>3915</v>
      </c>
      <c r="C77" s="122"/>
      <c r="D77" s="122"/>
      <c r="E77" s="122">
        <v>18546</v>
      </c>
      <c r="F77" s="178">
        <v>1.2152171835310299</v>
      </c>
      <c r="G77" s="198">
        <v>4.2776519644846999E-3</v>
      </c>
      <c r="H77" s="198">
        <v>2.2242703533026102E-2</v>
      </c>
      <c r="I77" s="122">
        <v>125.92855117089201</v>
      </c>
      <c r="J77" s="198">
        <v>0.108001725439448</v>
      </c>
      <c r="K77" s="198">
        <v>1.6122074840936099E-2</v>
      </c>
      <c r="L77" s="122"/>
      <c r="M77" s="122">
        <v>806.37520702256995</v>
      </c>
      <c r="N77" s="122">
        <v>28386.169353265999</v>
      </c>
      <c r="O77" s="122">
        <v>19391.412700983801</v>
      </c>
      <c r="P77" s="178">
        <v>1.6283561200508601</v>
      </c>
      <c r="Q77" s="122">
        <v>2284.8907066318002</v>
      </c>
      <c r="R77" s="122">
        <v>87497.080062889596</v>
      </c>
      <c r="S77" s="122"/>
      <c r="T77" s="122"/>
    </row>
    <row r="78" spans="1:20" ht="12.75" x14ac:dyDescent="0.2">
      <c r="A78" s="122" t="s">
        <v>428</v>
      </c>
      <c r="B78" s="122">
        <v>2617</v>
      </c>
      <c r="C78" s="122"/>
      <c r="D78" s="122"/>
      <c r="E78" s="122">
        <v>13372</v>
      </c>
      <c r="F78" s="178">
        <v>1.2152171835310299</v>
      </c>
      <c r="G78" s="198">
        <v>3.4337920031907499E-3</v>
      </c>
      <c r="H78" s="198">
        <v>2.3536617376848399E-2</v>
      </c>
      <c r="I78" s="122">
        <v>101.138518873869</v>
      </c>
      <c r="J78" s="198">
        <v>4.0158540233323402E-2</v>
      </c>
      <c r="K78" s="198">
        <v>6.1322165719413704E-3</v>
      </c>
      <c r="L78" s="122"/>
      <c r="M78" s="122">
        <v>806.37520702256995</v>
      </c>
      <c r="N78" s="122">
        <v>28386.169353265999</v>
      </c>
      <c r="O78" s="122">
        <v>19391.412700983801</v>
      </c>
      <c r="P78" s="178">
        <v>1.6283561200508601</v>
      </c>
      <c r="Q78" s="122">
        <v>2284.8907066318002</v>
      </c>
      <c r="R78" s="122">
        <v>87497.080062889596</v>
      </c>
      <c r="S78" s="122"/>
      <c r="T78" s="122"/>
    </row>
    <row r="79" spans="1:20" ht="12.75" x14ac:dyDescent="0.2">
      <c r="A79" s="122" t="s">
        <v>429</v>
      </c>
      <c r="B79" s="122">
        <v>2899</v>
      </c>
      <c r="C79" s="122"/>
      <c r="D79" s="122"/>
      <c r="E79" s="122">
        <v>26873</v>
      </c>
      <c r="F79" s="178">
        <v>1.2152171835310299</v>
      </c>
      <c r="G79" s="198">
        <v>4.3786204244657002E-3</v>
      </c>
      <c r="H79" s="198">
        <v>1.8978665067260699E-2</v>
      </c>
      <c r="I79" s="122">
        <v>143.57924641117199</v>
      </c>
      <c r="J79" s="198">
        <v>8.1085104007740105E-2</v>
      </c>
      <c r="K79" s="198">
        <v>7.6284746771852797E-3</v>
      </c>
      <c r="L79" s="122"/>
      <c r="M79" s="122">
        <v>806.37520702256995</v>
      </c>
      <c r="N79" s="122">
        <v>28386.169353265999</v>
      </c>
      <c r="O79" s="122">
        <v>19391.412700983801</v>
      </c>
      <c r="P79" s="178">
        <v>1.6283561200508601</v>
      </c>
      <c r="Q79" s="122">
        <v>2284.8907066318002</v>
      </c>
      <c r="R79" s="122">
        <v>87497.080062889596</v>
      </c>
      <c r="S79" s="122"/>
      <c r="T79" s="122"/>
    </row>
    <row r="80" spans="1:20" ht="12.75" x14ac:dyDescent="0.2">
      <c r="A80" s="122" t="s">
        <v>430</v>
      </c>
      <c r="B80" s="122">
        <v>3179</v>
      </c>
      <c r="C80" s="122"/>
      <c r="D80" s="122"/>
      <c r="E80" s="122">
        <v>33473</v>
      </c>
      <c r="F80" s="178">
        <v>1.2152171835310299</v>
      </c>
      <c r="G80" s="198">
        <v>3.9609038130234298E-3</v>
      </c>
      <c r="H80" s="198">
        <v>2.0348942652979801E-2</v>
      </c>
      <c r="I80" s="122">
        <v>163.49311912126501</v>
      </c>
      <c r="J80" s="198">
        <v>0.10357601649090301</v>
      </c>
      <c r="K80" s="198">
        <v>9.1416962925342793E-3</v>
      </c>
      <c r="L80" s="122"/>
      <c r="M80" s="122">
        <v>806.37520702256995</v>
      </c>
      <c r="N80" s="122">
        <v>28386.169353265999</v>
      </c>
      <c r="O80" s="122">
        <v>19391.412700983801</v>
      </c>
      <c r="P80" s="178">
        <v>1.6283561200508601</v>
      </c>
      <c r="Q80" s="122">
        <v>2284.8907066318002</v>
      </c>
      <c r="R80" s="122">
        <v>87497.080062889596</v>
      </c>
      <c r="S80" s="122"/>
      <c r="T80" s="122"/>
    </row>
    <row r="81" spans="1:20" ht="14.25" customHeight="1" x14ac:dyDescent="0.2">
      <c r="A81" s="19" t="s">
        <v>431</v>
      </c>
      <c r="B81" s="122"/>
      <c r="C81" s="122"/>
      <c r="D81" s="122"/>
      <c r="E81" s="19"/>
      <c r="F81" s="178"/>
      <c r="G81" s="198"/>
      <c r="H81" s="198"/>
      <c r="I81" s="122"/>
      <c r="J81" s="198"/>
      <c r="K81" s="198"/>
      <c r="L81" s="122"/>
      <c r="M81" s="122"/>
      <c r="N81" s="122"/>
      <c r="O81" s="122"/>
      <c r="P81" s="178"/>
      <c r="Q81" s="122"/>
      <c r="R81" s="122"/>
      <c r="S81" s="122"/>
      <c r="T81" s="122"/>
    </row>
    <row r="82" spans="1:20" ht="12.75" x14ac:dyDescent="0.2">
      <c r="A82" s="122" t="s">
        <v>432</v>
      </c>
      <c r="B82" s="122">
        <v>3787</v>
      </c>
      <c r="C82" s="122"/>
      <c r="D82" s="122"/>
      <c r="E82" s="122">
        <v>19581</v>
      </c>
      <c r="F82" s="178">
        <v>1.2152171835310299</v>
      </c>
      <c r="G82" s="198">
        <v>8.1030931345011294E-3</v>
      </c>
      <c r="H82" s="198">
        <v>2.2594298518610698E-2</v>
      </c>
      <c r="I82" s="122">
        <v>116.46887996370501</v>
      </c>
      <c r="J82" s="198">
        <v>5.8475052346662601E-2</v>
      </c>
      <c r="K82" s="198">
        <v>1.5065624840406499E-2</v>
      </c>
      <c r="L82" s="122"/>
      <c r="M82" s="122">
        <v>806.37520702256995</v>
      </c>
      <c r="N82" s="122">
        <v>28386.169353265999</v>
      </c>
      <c r="O82" s="122">
        <v>19391.412700983801</v>
      </c>
      <c r="P82" s="178">
        <v>1.6283561200508601</v>
      </c>
      <c r="Q82" s="122">
        <v>2284.8907066318002</v>
      </c>
      <c r="R82" s="122">
        <v>87497.080062889596</v>
      </c>
      <c r="S82" s="122"/>
      <c r="T82" s="122"/>
    </row>
    <row r="83" spans="1:20" ht="12.75" x14ac:dyDescent="0.2">
      <c r="A83" s="122" t="s">
        <v>433</v>
      </c>
      <c r="B83" s="122">
        <v>2978</v>
      </c>
      <c r="C83" s="122"/>
      <c r="D83" s="122"/>
      <c r="E83" s="122">
        <v>8516</v>
      </c>
      <c r="F83" s="178">
        <v>1.2152171835310299</v>
      </c>
      <c r="G83" s="198">
        <v>4.8144668858619098E-3</v>
      </c>
      <c r="H83" s="198">
        <v>2.6491092176607299E-2</v>
      </c>
      <c r="I83" s="122">
        <v>86.660256173173195</v>
      </c>
      <c r="J83" s="198">
        <v>7.6444340065758606E-2</v>
      </c>
      <c r="K83" s="198">
        <v>7.7501174260216103E-3</v>
      </c>
      <c r="L83" s="122"/>
      <c r="M83" s="122">
        <v>806.37520702256995</v>
      </c>
      <c r="N83" s="122">
        <v>28386.169353265999</v>
      </c>
      <c r="O83" s="122">
        <v>19391.412700983801</v>
      </c>
      <c r="P83" s="178">
        <v>1.6283561200508601</v>
      </c>
      <c r="Q83" s="122">
        <v>2284.8907066318002</v>
      </c>
      <c r="R83" s="122">
        <v>87497.080062889596</v>
      </c>
      <c r="S83" s="122"/>
      <c r="T83" s="122"/>
    </row>
    <row r="84" spans="1:20" ht="12.75" x14ac:dyDescent="0.2">
      <c r="A84" s="122" t="s">
        <v>434</v>
      </c>
      <c r="B84" s="122">
        <v>2700</v>
      </c>
      <c r="C84" s="122"/>
      <c r="D84" s="122"/>
      <c r="E84" s="122">
        <v>27638</v>
      </c>
      <c r="F84" s="178">
        <v>1.2152171835310299</v>
      </c>
      <c r="G84" s="198">
        <v>3.4011144076995401E-3</v>
      </c>
      <c r="H84" s="198">
        <v>1.76346311387056E-2</v>
      </c>
      <c r="I84" s="122">
        <v>139.87851872249701</v>
      </c>
      <c r="J84" s="198">
        <v>0.102033432230986</v>
      </c>
      <c r="K84" s="198">
        <v>5.89767711122368E-3</v>
      </c>
      <c r="L84" s="122"/>
      <c r="M84" s="122">
        <v>806.37520702256995</v>
      </c>
      <c r="N84" s="122">
        <v>28386.169353265999</v>
      </c>
      <c r="O84" s="122">
        <v>19391.412700983801</v>
      </c>
      <c r="P84" s="178">
        <v>1.6283561200508601</v>
      </c>
      <c r="Q84" s="122">
        <v>2284.8907066318002</v>
      </c>
      <c r="R84" s="122">
        <v>87497.080062889596</v>
      </c>
      <c r="S84" s="122"/>
      <c r="T84" s="122"/>
    </row>
    <row r="85" spans="1:20" ht="12.75" x14ac:dyDescent="0.2">
      <c r="A85" s="122" t="s">
        <v>435</v>
      </c>
      <c r="B85" s="122">
        <v>2961</v>
      </c>
      <c r="C85" s="122"/>
      <c r="D85" s="122"/>
      <c r="E85" s="122">
        <v>9779</v>
      </c>
      <c r="F85" s="178">
        <v>1.2152171835310299</v>
      </c>
      <c r="G85" s="198">
        <v>4.6187408392132801E-3</v>
      </c>
      <c r="H85" s="198">
        <v>2.72936955407483E-2</v>
      </c>
      <c r="I85" s="122">
        <v>86.977008456258105</v>
      </c>
      <c r="J85" s="198">
        <v>9.2238470191226093E-2</v>
      </c>
      <c r="K85" s="198">
        <v>7.0559361897944602E-3</v>
      </c>
      <c r="L85" s="122"/>
      <c r="M85" s="122">
        <v>806.37520702256995</v>
      </c>
      <c r="N85" s="122">
        <v>28386.169353265999</v>
      </c>
      <c r="O85" s="122">
        <v>19391.412700983801</v>
      </c>
      <c r="P85" s="178">
        <v>1.6283561200508601</v>
      </c>
      <c r="Q85" s="122">
        <v>2284.8907066318002</v>
      </c>
      <c r="R85" s="122">
        <v>87497.080062889596</v>
      </c>
      <c r="S85" s="122"/>
      <c r="T85" s="122"/>
    </row>
    <row r="86" spans="1:20" ht="12.75" x14ac:dyDescent="0.2">
      <c r="A86" s="122" t="s">
        <v>436</v>
      </c>
      <c r="B86" s="122">
        <v>2834</v>
      </c>
      <c r="C86" s="122"/>
      <c r="D86" s="122"/>
      <c r="E86" s="122">
        <v>12260</v>
      </c>
      <c r="F86" s="178">
        <v>1.2152171835310299</v>
      </c>
      <c r="G86" s="198">
        <v>3.2762370853724799E-3</v>
      </c>
      <c r="H86" s="198">
        <v>2.32513817419478E-2</v>
      </c>
      <c r="I86" s="122">
        <v>87.914731416299006</v>
      </c>
      <c r="J86" s="198">
        <v>6.4110929853181106E-2</v>
      </c>
      <c r="K86" s="198">
        <v>7.91190864600326E-3</v>
      </c>
      <c r="L86" s="122"/>
      <c r="M86" s="122">
        <v>806.37520702256995</v>
      </c>
      <c r="N86" s="122">
        <v>28386.169353265999</v>
      </c>
      <c r="O86" s="122">
        <v>19391.412700983801</v>
      </c>
      <c r="P86" s="178">
        <v>1.6283561200508601</v>
      </c>
      <c r="Q86" s="122">
        <v>2284.8907066318002</v>
      </c>
      <c r="R86" s="122">
        <v>87497.080062889596</v>
      </c>
      <c r="S86" s="122"/>
      <c r="T86" s="122"/>
    </row>
    <row r="87" spans="1:20" ht="12.75" x14ac:dyDescent="0.2">
      <c r="A87" s="122" t="s">
        <v>437</v>
      </c>
      <c r="B87" s="122">
        <v>2744</v>
      </c>
      <c r="C87" s="122"/>
      <c r="D87" s="122"/>
      <c r="E87" s="122">
        <v>9319</v>
      </c>
      <c r="F87" s="178">
        <v>1.2152171835310299</v>
      </c>
      <c r="G87" s="198">
        <v>6.45634367063705E-3</v>
      </c>
      <c r="H87" s="198">
        <v>2.4123385183232302E-2</v>
      </c>
      <c r="I87" s="122">
        <v>82.680106434377507</v>
      </c>
      <c r="J87" s="198">
        <v>3.2621525914797701E-2</v>
      </c>
      <c r="K87" s="198">
        <v>6.7603820152376901E-3</v>
      </c>
      <c r="L87" s="122"/>
      <c r="M87" s="122">
        <v>806.37520702256995</v>
      </c>
      <c r="N87" s="122">
        <v>28386.169353265999</v>
      </c>
      <c r="O87" s="122">
        <v>19391.412700983801</v>
      </c>
      <c r="P87" s="178">
        <v>1.6283561200508601</v>
      </c>
      <c r="Q87" s="122">
        <v>2284.8907066318002</v>
      </c>
      <c r="R87" s="122">
        <v>87497.080062889596</v>
      </c>
      <c r="S87" s="122"/>
      <c r="T87" s="122"/>
    </row>
    <row r="88" spans="1:20" ht="12.75" x14ac:dyDescent="0.2">
      <c r="A88" s="122" t="s">
        <v>438</v>
      </c>
      <c r="B88" s="122">
        <v>3581</v>
      </c>
      <c r="C88" s="122"/>
      <c r="D88" s="122"/>
      <c r="E88" s="122">
        <v>88108</v>
      </c>
      <c r="F88" s="178">
        <v>1.2152171835310299</v>
      </c>
      <c r="G88" s="198">
        <v>6.3302991782811999E-3</v>
      </c>
      <c r="H88" s="198">
        <v>1.6552456984047E-2</v>
      </c>
      <c r="I88" s="122">
        <v>276.55560019641598</v>
      </c>
      <c r="J88" s="198">
        <v>0.123428065555909</v>
      </c>
      <c r="K88" s="198">
        <v>1.0373632360285099E-2</v>
      </c>
      <c r="L88" s="122"/>
      <c r="M88" s="122">
        <v>806.37520702256995</v>
      </c>
      <c r="N88" s="122">
        <v>28386.169353265999</v>
      </c>
      <c r="O88" s="122">
        <v>19391.412700983801</v>
      </c>
      <c r="P88" s="178">
        <v>1.6283561200508601</v>
      </c>
      <c r="Q88" s="122">
        <v>2284.8907066318002</v>
      </c>
      <c r="R88" s="122">
        <v>87497.080062889596</v>
      </c>
      <c r="S88" s="122"/>
      <c r="T88" s="122"/>
    </row>
    <row r="89" spans="1:20" ht="12.75" x14ac:dyDescent="0.2">
      <c r="A89" s="122" t="s">
        <v>439</v>
      </c>
      <c r="B89" s="122">
        <v>2622</v>
      </c>
      <c r="C89" s="122"/>
      <c r="D89" s="122"/>
      <c r="E89" s="122">
        <v>16168</v>
      </c>
      <c r="F89" s="178">
        <v>1.2152171835310299</v>
      </c>
      <c r="G89" s="198">
        <v>3.55640771895101E-3</v>
      </c>
      <c r="H89" s="198">
        <v>1.8736251232648101E-2</v>
      </c>
      <c r="I89" s="122">
        <v>106.15554625171499</v>
      </c>
      <c r="J89" s="198">
        <v>7.32929242949035E-2</v>
      </c>
      <c r="K89" s="198">
        <v>6.2469074715487396E-3</v>
      </c>
      <c r="L89" s="122"/>
      <c r="M89" s="122">
        <v>806.37520702256995</v>
      </c>
      <c r="N89" s="122">
        <v>28386.169353265999</v>
      </c>
      <c r="O89" s="122">
        <v>19391.412700983801</v>
      </c>
      <c r="P89" s="178">
        <v>1.6283561200508601</v>
      </c>
      <c r="Q89" s="122">
        <v>2284.8907066318002</v>
      </c>
      <c r="R89" s="122">
        <v>87497.080062889596</v>
      </c>
      <c r="S89" s="122"/>
      <c r="T89" s="122"/>
    </row>
    <row r="90" spans="1:20" ht="14.25" customHeight="1" x14ac:dyDescent="0.2">
      <c r="A90" s="19" t="s">
        <v>440</v>
      </c>
      <c r="B90" s="122"/>
      <c r="C90" s="122"/>
      <c r="D90" s="122"/>
      <c r="E90" s="19"/>
      <c r="F90" s="178"/>
      <c r="G90" s="198"/>
      <c r="H90" s="198"/>
      <c r="I90" s="122"/>
      <c r="J90" s="198"/>
      <c r="K90" s="198"/>
      <c r="L90" s="122"/>
      <c r="M90" s="122"/>
      <c r="N90" s="122"/>
      <c r="O90" s="122"/>
      <c r="P90" s="178"/>
      <c r="Q90" s="122"/>
      <c r="R90" s="122"/>
      <c r="S90" s="122"/>
      <c r="T90" s="122"/>
    </row>
    <row r="91" spans="1:20" ht="12.75" x14ac:dyDescent="0.2">
      <c r="A91" s="122" t="s">
        <v>441</v>
      </c>
      <c r="B91" s="122">
        <v>2069</v>
      </c>
      <c r="C91" s="122"/>
      <c r="D91" s="122"/>
      <c r="E91" s="122">
        <v>10681</v>
      </c>
      <c r="F91" s="178">
        <v>1.2152171835310299</v>
      </c>
      <c r="G91" s="198">
        <v>3.5343132665480799E-3</v>
      </c>
      <c r="H91" s="198">
        <v>1.8759610456176301E-2</v>
      </c>
      <c r="I91" s="122">
        <v>74.236109811869895</v>
      </c>
      <c r="J91" s="198">
        <v>1.4324501451175E-2</v>
      </c>
      <c r="K91" s="198">
        <v>3.1832225447055501E-3</v>
      </c>
      <c r="L91" s="122"/>
      <c r="M91" s="122">
        <v>806.37520702256995</v>
      </c>
      <c r="N91" s="122">
        <v>28386.169353265999</v>
      </c>
      <c r="O91" s="122">
        <v>19391.412700983801</v>
      </c>
      <c r="P91" s="178">
        <v>1.6283561200508601</v>
      </c>
      <c r="Q91" s="122">
        <v>2284.8907066318002</v>
      </c>
      <c r="R91" s="122">
        <v>87497.080062889596</v>
      </c>
      <c r="S91" s="122"/>
      <c r="T91" s="122"/>
    </row>
    <row r="92" spans="1:20" ht="12.75" x14ac:dyDescent="0.2">
      <c r="A92" s="122" t="s">
        <v>442</v>
      </c>
      <c r="B92" s="122">
        <v>3004</v>
      </c>
      <c r="C92" s="122"/>
      <c r="D92" s="122"/>
      <c r="E92" s="122">
        <v>9090</v>
      </c>
      <c r="F92" s="178">
        <v>1.2152171835310299</v>
      </c>
      <c r="G92" s="198">
        <v>5.1063439677301098E-3</v>
      </c>
      <c r="H92" s="198">
        <v>2.4996778765623E-2</v>
      </c>
      <c r="I92" s="122">
        <v>80.143621081156596</v>
      </c>
      <c r="J92" s="198">
        <v>8.0308030803080299E-2</v>
      </c>
      <c r="K92" s="198">
        <v>8.2508250825082501E-3</v>
      </c>
      <c r="L92" s="122"/>
      <c r="M92" s="122">
        <v>806.37520702256995</v>
      </c>
      <c r="N92" s="122">
        <v>28386.169353265999</v>
      </c>
      <c r="O92" s="122">
        <v>19391.412700983801</v>
      </c>
      <c r="P92" s="178">
        <v>1.6283561200508601</v>
      </c>
      <c r="Q92" s="122">
        <v>2284.8907066318002</v>
      </c>
      <c r="R92" s="122">
        <v>87497.080062889596</v>
      </c>
      <c r="S92" s="122"/>
      <c r="T92" s="122"/>
    </row>
    <row r="93" spans="1:20" ht="12.75" x14ac:dyDescent="0.2">
      <c r="A93" s="122" t="s">
        <v>443</v>
      </c>
      <c r="B93" s="122">
        <v>2943</v>
      </c>
      <c r="C93" s="122"/>
      <c r="D93" s="122"/>
      <c r="E93" s="122">
        <v>13919</v>
      </c>
      <c r="F93" s="178">
        <v>1.2152171835310299</v>
      </c>
      <c r="G93" s="198">
        <v>4.1310438968316697E-3</v>
      </c>
      <c r="H93" s="198">
        <v>2.89514866979656E-2</v>
      </c>
      <c r="I93" s="122">
        <v>106.470653233649</v>
      </c>
      <c r="J93" s="198">
        <v>6.9904447158560201E-2</v>
      </c>
      <c r="K93" s="198">
        <v>6.8970472016667899E-3</v>
      </c>
      <c r="L93" s="122"/>
      <c r="M93" s="122">
        <v>806.37520702256995</v>
      </c>
      <c r="N93" s="122">
        <v>28386.169353265999</v>
      </c>
      <c r="O93" s="122">
        <v>19391.412700983801</v>
      </c>
      <c r="P93" s="178">
        <v>1.6283561200508601</v>
      </c>
      <c r="Q93" s="122">
        <v>2284.8907066318002</v>
      </c>
      <c r="R93" s="122">
        <v>87497.080062889596</v>
      </c>
      <c r="S93" s="122"/>
      <c r="T93" s="122"/>
    </row>
    <row r="94" spans="1:20" ht="12.75" x14ac:dyDescent="0.2">
      <c r="A94" s="122" t="s">
        <v>444</v>
      </c>
      <c r="B94" s="122">
        <v>3469</v>
      </c>
      <c r="C94" s="122"/>
      <c r="D94" s="122"/>
      <c r="E94" s="122">
        <v>5857</v>
      </c>
      <c r="F94" s="178">
        <v>1.2152171835310299</v>
      </c>
      <c r="G94" s="198">
        <v>6.3456832280462099E-3</v>
      </c>
      <c r="H94" s="198">
        <v>2.3250853242320801E-2</v>
      </c>
      <c r="I94" s="122">
        <v>62.817195098157597</v>
      </c>
      <c r="J94" s="198">
        <v>3.2781287348471903E-2</v>
      </c>
      <c r="K94" s="198">
        <v>1.4171077343349801E-2</v>
      </c>
      <c r="L94" s="122"/>
      <c r="M94" s="122">
        <v>806.37520702256995</v>
      </c>
      <c r="N94" s="122">
        <v>28386.169353265999</v>
      </c>
      <c r="O94" s="122">
        <v>19391.412700983801</v>
      </c>
      <c r="P94" s="178">
        <v>1.6283561200508601</v>
      </c>
      <c r="Q94" s="122">
        <v>2284.8907066318002</v>
      </c>
      <c r="R94" s="122">
        <v>87497.080062889596</v>
      </c>
      <c r="S94" s="122"/>
      <c r="T94" s="122"/>
    </row>
    <row r="95" spans="1:20" ht="12.75" x14ac:dyDescent="0.2">
      <c r="A95" s="122" t="s">
        <v>440</v>
      </c>
      <c r="B95" s="122">
        <v>3244</v>
      </c>
      <c r="C95" s="122"/>
      <c r="D95" s="122"/>
      <c r="E95" s="122">
        <v>65704</v>
      </c>
      <c r="F95" s="178">
        <v>1.2152171835310299</v>
      </c>
      <c r="G95" s="198">
        <v>4.5025163358902599E-3</v>
      </c>
      <c r="H95" s="198">
        <v>1.8590119791486899E-2</v>
      </c>
      <c r="I95" s="122">
        <v>241.42907861316101</v>
      </c>
      <c r="J95" s="198">
        <v>0.118242420552782</v>
      </c>
      <c r="K95" s="198">
        <v>8.1273590648971092E-3</v>
      </c>
      <c r="L95" s="122"/>
      <c r="M95" s="122">
        <v>806.37520702256995</v>
      </c>
      <c r="N95" s="122">
        <v>28386.169353265999</v>
      </c>
      <c r="O95" s="122">
        <v>19391.412700983801</v>
      </c>
      <c r="P95" s="178">
        <v>1.6283561200508601</v>
      </c>
      <c r="Q95" s="122">
        <v>2284.8907066318002</v>
      </c>
      <c r="R95" s="122">
        <v>87497.080062889596</v>
      </c>
      <c r="S95" s="122"/>
      <c r="T95" s="122"/>
    </row>
    <row r="96" spans="1:20" ht="12.75" x14ac:dyDescent="0.2">
      <c r="A96" s="122" t="s">
        <v>445</v>
      </c>
      <c r="B96" s="122">
        <v>2540</v>
      </c>
      <c r="C96" s="122"/>
      <c r="D96" s="122"/>
      <c r="E96" s="122">
        <v>13144</v>
      </c>
      <c r="F96" s="178">
        <v>1.2152171835310299</v>
      </c>
      <c r="G96" s="198">
        <v>3.8547372692229699E-3</v>
      </c>
      <c r="H96" s="198">
        <v>2.26411845730028E-2</v>
      </c>
      <c r="I96" s="122">
        <v>99.453506725504695</v>
      </c>
      <c r="J96" s="198">
        <v>3.5225197808886201E-2</v>
      </c>
      <c r="K96" s="198">
        <v>5.6299452221546002E-3</v>
      </c>
      <c r="L96" s="122"/>
      <c r="M96" s="122">
        <v>806.37520702256995</v>
      </c>
      <c r="N96" s="122">
        <v>28386.169353265999</v>
      </c>
      <c r="O96" s="122">
        <v>19391.412700983801</v>
      </c>
      <c r="P96" s="178">
        <v>1.6283561200508601</v>
      </c>
      <c r="Q96" s="122">
        <v>2284.8907066318002</v>
      </c>
      <c r="R96" s="122">
        <v>87497.080062889596</v>
      </c>
      <c r="S96" s="122"/>
      <c r="T96" s="122"/>
    </row>
    <row r="97" spans="1:20" ht="12.75" x14ac:dyDescent="0.2">
      <c r="A97" s="122" t="s">
        <v>446</v>
      </c>
      <c r="B97" s="122">
        <v>1941</v>
      </c>
      <c r="C97" s="122"/>
      <c r="D97" s="122"/>
      <c r="E97" s="122">
        <v>14669</v>
      </c>
      <c r="F97" s="178">
        <v>1.2152171835310299</v>
      </c>
      <c r="G97" s="198">
        <v>2.1133001567932401E-3</v>
      </c>
      <c r="H97" s="198">
        <v>1.4581510644502801E-2</v>
      </c>
      <c r="I97" s="122">
        <v>106.00471687618401</v>
      </c>
      <c r="J97" s="198">
        <v>1.6292862499147898E-2</v>
      </c>
      <c r="K97" s="198">
        <v>2.7268389119912699E-3</v>
      </c>
      <c r="L97" s="122"/>
      <c r="M97" s="122">
        <v>806.37520702256995</v>
      </c>
      <c r="N97" s="122">
        <v>28386.169353265999</v>
      </c>
      <c r="O97" s="122">
        <v>19391.412700983801</v>
      </c>
      <c r="P97" s="178">
        <v>1.6283561200508601</v>
      </c>
      <c r="Q97" s="122">
        <v>2284.8907066318002</v>
      </c>
      <c r="R97" s="122">
        <v>87497.080062889596</v>
      </c>
      <c r="S97" s="122"/>
      <c r="T97" s="122"/>
    </row>
    <row r="98" spans="1:20" ht="12.75" x14ac:dyDescent="0.2">
      <c r="A98" s="122" t="s">
        <v>447</v>
      </c>
      <c r="B98" s="122">
        <v>2722</v>
      </c>
      <c r="C98" s="122"/>
      <c r="D98" s="122"/>
      <c r="E98" s="122">
        <v>19754</v>
      </c>
      <c r="F98" s="178">
        <v>1.2152171835310299</v>
      </c>
      <c r="G98" s="198">
        <v>4.3872970875097001E-3</v>
      </c>
      <c r="H98" s="198">
        <v>2.4773842606279201E-2</v>
      </c>
      <c r="I98" s="122">
        <v>124.511043686896</v>
      </c>
      <c r="J98" s="198">
        <v>9.76511086362256E-2</v>
      </c>
      <c r="K98" s="198">
        <v>4.6066619418851902E-3</v>
      </c>
      <c r="L98" s="122"/>
      <c r="M98" s="122">
        <v>806.37520702256995</v>
      </c>
      <c r="N98" s="122">
        <v>28386.169353265999</v>
      </c>
      <c r="O98" s="122">
        <v>19391.412700983801</v>
      </c>
      <c r="P98" s="178">
        <v>1.6283561200508601</v>
      </c>
      <c r="Q98" s="122">
        <v>2284.8907066318002</v>
      </c>
      <c r="R98" s="122">
        <v>87497.080062889596</v>
      </c>
      <c r="S98" s="122"/>
      <c r="T98" s="122"/>
    </row>
    <row r="99" spans="1:20" ht="12.75" x14ac:dyDescent="0.2">
      <c r="A99" s="122" t="s">
        <v>448</v>
      </c>
      <c r="B99" s="122">
        <v>2968</v>
      </c>
      <c r="C99" s="122"/>
      <c r="D99" s="122"/>
      <c r="E99" s="122">
        <v>26450</v>
      </c>
      <c r="F99" s="178">
        <v>1.2152171835310299</v>
      </c>
      <c r="G99" s="198">
        <v>4.1965973534971602E-3</v>
      </c>
      <c r="H99" s="198">
        <v>2.0714500150105099E-2</v>
      </c>
      <c r="I99" s="122">
        <v>149.177746329672</v>
      </c>
      <c r="J99" s="198">
        <v>0.13724007561436699</v>
      </c>
      <c r="K99" s="198">
        <v>6.3894139886578397E-3</v>
      </c>
      <c r="L99" s="122"/>
      <c r="M99" s="122">
        <v>806.37520702256995</v>
      </c>
      <c r="N99" s="122">
        <v>28386.169353265999</v>
      </c>
      <c r="O99" s="122">
        <v>19391.412700983801</v>
      </c>
      <c r="P99" s="178">
        <v>1.6283561200508601</v>
      </c>
      <c r="Q99" s="122">
        <v>2284.8907066318002</v>
      </c>
      <c r="R99" s="122">
        <v>87497.080062889596</v>
      </c>
      <c r="S99" s="122"/>
      <c r="T99" s="122"/>
    </row>
    <row r="100" spans="1:20" ht="12.75" x14ac:dyDescent="0.2">
      <c r="A100" s="122" t="s">
        <v>449</v>
      </c>
      <c r="B100" s="122">
        <v>2342</v>
      </c>
      <c r="C100" s="122"/>
      <c r="D100" s="122"/>
      <c r="E100" s="122">
        <v>6943</v>
      </c>
      <c r="F100" s="178">
        <v>1.2152171835310299</v>
      </c>
      <c r="G100" s="198">
        <v>3.9488213548418104E-3</v>
      </c>
      <c r="H100" s="198">
        <v>2.1735656065206999E-2</v>
      </c>
      <c r="I100" s="122">
        <v>62.960304954788803</v>
      </c>
      <c r="J100" s="198">
        <v>2.4629122857554399E-2</v>
      </c>
      <c r="K100" s="198">
        <v>4.8970185798646098E-3</v>
      </c>
      <c r="L100" s="122"/>
      <c r="M100" s="122">
        <v>806.37520702256995</v>
      </c>
      <c r="N100" s="122">
        <v>28386.169353265999</v>
      </c>
      <c r="O100" s="122">
        <v>19391.412700983801</v>
      </c>
      <c r="P100" s="178">
        <v>1.6283561200508601</v>
      </c>
      <c r="Q100" s="122">
        <v>2284.8907066318002</v>
      </c>
      <c r="R100" s="122">
        <v>87497.080062889596</v>
      </c>
      <c r="S100" s="122"/>
      <c r="T100" s="122"/>
    </row>
    <row r="101" spans="1:20" ht="12.75" x14ac:dyDescent="0.2">
      <c r="A101" s="122" t="s">
        <v>450</v>
      </c>
      <c r="B101" s="122">
        <v>2800</v>
      </c>
      <c r="C101" s="122"/>
      <c r="D101" s="122"/>
      <c r="E101" s="122">
        <v>15419</v>
      </c>
      <c r="F101" s="178">
        <v>1.2152171835310299</v>
      </c>
      <c r="G101" s="198">
        <v>4.0264176232786397E-3</v>
      </c>
      <c r="H101" s="198">
        <v>2.0471196667145499E-2</v>
      </c>
      <c r="I101" s="122">
        <v>106.018866245589</v>
      </c>
      <c r="J101" s="198">
        <v>5.81749789221091E-2</v>
      </c>
      <c r="K101" s="198">
        <v>7.7826058758674399E-3</v>
      </c>
      <c r="L101" s="122"/>
      <c r="M101" s="122">
        <v>806.37520702256995</v>
      </c>
      <c r="N101" s="122">
        <v>28386.169353265999</v>
      </c>
      <c r="O101" s="122">
        <v>19391.412700983801</v>
      </c>
      <c r="P101" s="178">
        <v>1.6283561200508601</v>
      </c>
      <c r="Q101" s="122">
        <v>2284.8907066318002</v>
      </c>
      <c r="R101" s="122">
        <v>87497.080062889596</v>
      </c>
      <c r="S101" s="122"/>
      <c r="T101" s="122"/>
    </row>
    <row r="102" spans="1:20" ht="12.75" x14ac:dyDescent="0.2">
      <c r="A102" s="122" t="s">
        <v>451</v>
      </c>
      <c r="B102" s="122">
        <v>3700</v>
      </c>
      <c r="C102" s="122"/>
      <c r="D102" s="122"/>
      <c r="E102" s="122">
        <v>36049</v>
      </c>
      <c r="F102" s="178">
        <v>1.2152171835310299</v>
      </c>
      <c r="G102" s="198">
        <v>4.10783470646435E-3</v>
      </c>
      <c r="H102" s="198">
        <v>2.5993555316863599E-2</v>
      </c>
      <c r="I102" s="122">
        <v>171.05262348178101</v>
      </c>
      <c r="J102" s="198">
        <v>0.12935171572026999</v>
      </c>
      <c r="K102" s="198">
        <v>1.19282088268745E-2</v>
      </c>
      <c r="L102" s="122"/>
      <c r="M102" s="122">
        <v>806.37520702256995</v>
      </c>
      <c r="N102" s="122">
        <v>28386.169353265999</v>
      </c>
      <c r="O102" s="122">
        <v>19391.412700983801</v>
      </c>
      <c r="P102" s="178">
        <v>1.6283561200508601</v>
      </c>
      <c r="Q102" s="122">
        <v>2284.8907066318002</v>
      </c>
      <c r="R102" s="122">
        <v>87497.080062889596</v>
      </c>
      <c r="S102" s="122"/>
      <c r="T102" s="122"/>
    </row>
    <row r="103" spans="1:20" ht="14.25" customHeight="1" x14ac:dyDescent="0.2">
      <c r="A103" s="19" t="s">
        <v>452</v>
      </c>
      <c r="B103" s="122"/>
      <c r="C103" s="122"/>
      <c r="D103" s="122"/>
      <c r="E103" s="19"/>
      <c r="F103" s="178"/>
      <c r="G103" s="198"/>
      <c r="H103" s="198"/>
      <c r="I103" s="122"/>
      <c r="J103" s="198"/>
      <c r="K103" s="198"/>
      <c r="L103" s="122"/>
      <c r="M103" s="122"/>
      <c r="N103" s="122"/>
      <c r="O103" s="122"/>
      <c r="P103" s="178"/>
      <c r="Q103" s="122"/>
      <c r="R103" s="122"/>
      <c r="S103" s="122"/>
      <c r="T103" s="122"/>
    </row>
    <row r="104" spans="1:20" ht="12.75" x14ac:dyDescent="0.2">
      <c r="A104" s="122" t="s">
        <v>453</v>
      </c>
      <c r="B104" s="122">
        <v>3282</v>
      </c>
      <c r="C104" s="122"/>
      <c r="D104" s="122"/>
      <c r="E104" s="122">
        <v>57391</v>
      </c>
      <c r="F104" s="178">
        <v>1.2152171835310299</v>
      </c>
      <c r="G104" s="198">
        <v>5.0704814343712403E-3</v>
      </c>
      <c r="H104" s="198">
        <v>2.4440708651234998E-2</v>
      </c>
      <c r="I104" s="122">
        <v>188.798834742167</v>
      </c>
      <c r="J104" s="198">
        <v>8.4455750901709301E-2</v>
      </c>
      <c r="K104" s="198">
        <v>8.8689864264431695E-3</v>
      </c>
      <c r="L104" s="122"/>
      <c r="M104" s="122">
        <v>806.37520702256995</v>
      </c>
      <c r="N104" s="122">
        <v>28386.169353265999</v>
      </c>
      <c r="O104" s="122">
        <v>19391.412700983801</v>
      </c>
      <c r="P104" s="178">
        <v>1.6283561200508601</v>
      </c>
      <c r="Q104" s="122">
        <v>2284.8907066318002</v>
      </c>
      <c r="R104" s="122">
        <v>87497.080062889596</v>
      </c>
      <c r="S104" s="122"/>
      <c r="T104" s="122"/>
    </row>
    <row r="105" spans="1:20" ht="14.25" customHeight="1" x14ac:dyDescent="0.2">
      <c r="A105" s="19" t="s">
        <v>454</v>
      </c>
      <c r="B105" s="122"/>
      <c r="C105" s="122"/>
      <c r="D105" s="122"/>
      <c r="E105" s="19"/>
      <c r="F105" s="178"/>
      <c r="G105" s="198"/>
      <c r="H105" s="198"/>
      <c r="I105" s="122"/>
      <c r="J105" s="198"/>
      <c r="K105" s="198"/>
      <c r="L105" s="122"/>
      <c r="M105" s="122"/>
      <c r="N105" s="122"/>
      <c r="O105" s="122"/>
      <c r="P105" s="178"/>
      <c r="Q105" s="122"/>
      <c r="R105" s="122"/>
      <c r="S105" s="122"/>
      <c r="T105" s="122"/>
    </row>
    <row r="106" spans="1:20" ht="12.75" x14ac:dyDescent="0.2">
      <c r="A106" s="122" t="s">
        <v>455</v>
      </c>
      <c r="B106" s="122">
        <v>2991</v>
      </c>
      <c r="C106" s="122"/>
      <c r="D106" s="122"/>
      <c r="E106" s="122">
        <v>31846</v>
      </c>
      <c r="F106" s="178">
        <v>1.2152171835310299</v>
      </c>
      <c r="G106" s="198">
        <v>5.19950176892964E-3</v>
      </c>
      <c r="H106" s="198">
        <v>1.81435802381122E-2</v>
      </c>
      <c r="I106" s="122">
        <v>165.56569693025199</v>
      </c>
      <c r="J106" s="198">
        <v>9.8065691138604499E-2</v>
      </c>
      <c r="K106" s="198">
        <v>7.5676694090309601E-3</v>
      </c>
      <c r="L106" s="122"/>
      <c r="M106" s="122">
        <v>806.37520702256995</v>
      </c>
      <c r="N106" s="122">
        <v>28386.169353265999</v>
      </c>
      <c r="O106" s="122">
        <v>19391.412700983801</v>
      </c>
      <c r="P106" s="178">
        <v>1.6283561200508601</v>
      </c>
      <c r="Q106" s="122">
        <v>2284.8907066318002</v>
      </c>
      <c r="R106" s="122">
        <v>87497.080062889596</v>
      </c>
      <c r="S106" s="122"/>
      <c r="T106" s="122"/>
    </row>
    <row r="107" spans="1:20" ht="12.75" x14ac:dyDescent="0.2">
      <c r="A107" s="122" t="s">
        <v>456</v>
      </c>
      <c r="B107" s="122">
        <v>3628</v>
      </c>
      <c r="C107" s="122"/>
      <c r="D107" s="122"/>
      <c r="E107" s="122">
        <v>65380</v>
      </c>
      <c r="F107" s="178">
        <v>1.2152171835310299</v>
      </c>
      <c r="G107" s="198">
        <v>6.6814520240644397E-3</v>
      </c>
      <c r="H107" s="198">
        <v>1.7905258583224701E-2</v>
      </c>
      <c r="I107" s="122">
        <v>233.47376726304799</v>
      </c>
      <c r="J107" s="198">
        <v>9.9632915264606894E-2</v>
      </c>
      <c r="K107" s="198">
        <v>1.1823187519119E-2</v>
      </c>
      <c r="L107" s="122"/>
      <c r="M107" s="122">
        <v>806.37520702256995</v>
      </c>
      <c r="N107" s="122">
        <v>28386.169353265999</v>
      </c>
      <c r="O107" s="122">
        <v>19391.412700983801</v>
      </c>
      <c r="P107" s="178">
        <v>1.6283561200508601</v>
      </c>
      <c r="Q107" s="122">
        <v>2284.8907066318002</v>
      </c>
      <c r="R107" s="122">
        <v>87497.080062889596</v>
      </c>
      <c r="S107" s="122"/>
      <c r="T107" s="122"/>
    </row>
    <row r="108" spans="1:20" ht="12.75" x14ac:dyDescent="0.2">
      <c r="A108" s="122" t="s">
        <v>457</v>
      </c>
      <c r="B108" s="122">
        <v>2395</v>
      </c>
      <c r="C108" s="122"/>
      <c r="D108" s="122"/>
      <c r="E108" s="122">
        <v>13170</v>
      </c>
      <c r="F108" s="178">
        <v>1.2152171835310299</v>
      </c>
      <c r="G108" s="198">
        <v>5.7327258921791996E-3</v>
      </c>
      <c r="H108" s="198">
        <v>2.1653929061336501E-2</v>
      </c>
      <c r="I108" s="122">
        <v>103.169763012231</v>
      </c>
      <c r="J108" s="198">
        <v>9.08124525436598E-2</v>
      </c>
      <c r="K108" s="198">
        <v>2.3538344722855002E-3</v>
      </c>
      <c r="L108" s="122"/>
      <c r="M108" s="122">
        <v>806.37520702256995</v>
      </c>
      <c r="N108" s="122">
        <v>28386.169353265999</v>
      </c>
      <c r="O108" s="122">
        <v>19391.412700983801</v>
      </c>
      <c r="P108" s="178">
        <v>1.6283561200508601</v>
      </c>
      <c r="Q108" s="122">
        <v>2284.8907066318002</v>
      </c>
      <c r="R108" s="122">
        <v>87497.080062889596</v>
      </c>
      <c r="S108" s="122"/>
      <c r="T108" s="122"/>
    </row>
    <row r="109" spans="1:20" ht="12.75" x14ac:dyDescent="0.2">
      <c r="A109" s="122" t="s">
        <v>458</v>
      </c>
      <c r="B109" s="122">
        <v>3248</v>
      </c>
      <c r="C109" s="122"/>
      <c r="D109" s="122"/>
      <c r="E109" s="122">
        <v>28697</v>
      </c>
      <c r="F109" s="178">
        <v>1.2152171835310299</v>
      </c>
      <c r="G109" s="198">
        <v>5.4128770719355096E-3</v>
      </c>
      <c r="H109" s="198">
        <v>2.2528567362042999E-2</v>
      </c>
      <c r="I109" s="122">
        <v>152.52212954191299</v>
      </c>
      <c r="J109" s="198">
        <v>9.4713733142837195E-2</v>
      </c>
      <c r="K109" s="198">
        <v>9.2692615952887098E-3</v>
      </c>
      <c r="L109" s="122"/>
      <c r="M109" s="122">
        <v>806.37520702256995</v>
      </c>
      <c r="N109" s="122">
        <v>28386.169353265999</v>
      </c>
      <c r="O109" s="122">
        <v>19391.412700983801</v>
      </c>
      <c r="P109" s="178">
        <v>1.6283561200508601</v>
      </c>
      <c r="Q109" s="122">
        <v>2284.8907066318002</v>
      </c>
      <c r="R109" s="122">
        <v>87497.080062889596</v>
      </c>
      <c r="S109" s="122"/>
      <c r="T109" s="122"/>
    </row>
    <row r="110" spans="1:20" ht="12.75" x14ac:dyDescent="0.2">
      <c r="A110" s="122" t="s">
        <v>459</v>
      </c>
      <c r="B110" s="122">
        <v>2963</v>
      </c>
      <c r="C110" s="122"/>
      <c r="D110" s="122"/>
      <c r="E110" s="122">
        <v>17160</v>
      </c>
      <c r="F110" s="178">
        <v>1.2152171835310299</v>
      </c>
      <c r="G110" s="198">
        <v>4.0355477855477896E-3</v>
      </c>
      <c r="H110" s="198">
        <v>2.6732673267326701E-2</v>
      </c>
      <c r="I110" s="122">
        <v>120.04165943538101</v>
      </c>
      <c r="J110" s="198">
        <v>7.0337995337995299E-2</v>
      </c>
      <c r="K110" s="198">
        <v>7.3426573426573398E-3</v>
      </c>
      <c r="L110" s="122"/>
      <c r="M110" s="122">
        <v>806.37520702256995</v>
      </c>
      <c r="N110" s="122">
        <v>28386.169353265999</v>
      </c>
      <c r="O110" s="122">
        <v>19391.412700983801</v>
      </c>
      <c r="P110" s="178">
        <v>1.6283561200508601</v>
      </c>
      <c r="Q110" s="122">
        <v>2284.8907066318002</v>
      </c>
      <c r="R110" s="122">
        <v>87497.080062889596</v>
      </c>
      <c r="S110" s="122"/>
      <c r="T110" s="122"/>
    </row>
    <row r="111" spans="1:20" ht="14.25" customHeight="1" x14ac:dyDescent="0.2">
      <c r="A111" s="19" t="s">
        <v>460</v>
      </c>
      <c r="B111" s="122"/>
      <c r="C111" s="122"/>
      <c r="D111" s="122"/>
      <c r="E111" s="19"/>
      <c r="F111" s="178"/>
      <c r="G111" s="198"/>
      <c r="H111" s="198"/>
      <c r="I111" s="122"/>
      <c r="J111" s="198"/>
      <c r="K111" s="198"/>
      <c r="L111" s="122"/>
      <c r="M111" s="122"/>
      <c r="N111" s="122"/>
      <c r="O111" s="122"/>
      <c r="P111" s="178"/>
      <c r="Q111" s="122"/>
      <c r="R111" s="122"/>
      <c r="S111" s="122"/>
      <c r="T111" s="122"/>
    </row>
    <row r="112" spans="1:20" ht="12.75" x14ac:dyDescent="0.2">
      <c r="A112" s="122" t="s">
        <v>461</v>
      </c>
      <c r="B112" s="122">
        <v>3579</v>
      </c>
      <c r="C112" s="122"/>
      <c r="D112" s="122"/>
      <c r="E112" s="122">
        <v>14962</v>
      </c>
      <c r="F112" s="178">
        <v>1.2152171835310299</v>
      </c>
      <c r="G112" s="198">
        <v>7.3965156173417101E-3</v>
      </c>
      <c r="H112" s="198">
        <v>3.7093495934959399E-2</v>
      </c>
      <c r="I112" s="122">
        <v>117.855844148689</v>
      </c>
      <c r="J112" s="198">
        <v>6.8974735997861206E-2</v>
      </c>
      <c r="K112" s="198">
        <v>9.8248897206255903E-3</v>
      </c>
      <c r="L112" s="122"/>
      <c r="M112" s="122">
        <v>806.37520702256995</v>
      </c>
      <c r="N112" s="122">
        <v>28386.169353265999</v>
      </c>
      <c r="O112" s="122">
        <v>19391.412700983801</v>
      </c>
      <c r="P112" s="178">
        <v>1.6283561200508601</v>
      </c>
      <c r="Q112" s="122">
        <v>2284.8907066318002</v>
      </c>
      <c r="R112" s="122">
        <v>87497.080062889596</v>
      </c>
      <c r="S112" s="122"/>
      <c r="T112" s="122"/>
    </row>
    <row r="113" spans="1:20" ht="12.75" x14ac:dyDescent="0.2">
      <c r="A113" s="122" t="s">
        <v>462</v>
      </c>
      <c r="B113" s="122">
        <v>2751</v>
      </c>
      <c r="C113" s="122"/>
      <c r="D113" s="122"/>
      <c r="E113" s="122">
        <v>12513</v>
      </c>
      <c r="F113" s="178">
        <v>1.2152171835310299</v>
      </c>
      <c r="G113" s="198">
        <v>5.40104957510855E-3</v>
      </c>
      <c r="H113" s="198">
        <v>2.6622296173044901E-2</v>
      </c>
      <c r="I113" s="122">
        <v>104.63746938836</v>
      </c>
      <c r="J113" s="198">
        <v>4.3714536881643097E-2</v>
      </c>
      <c r="K113" s="198">
        <v>5.9138495964197197E-3</v>
      </c>
      <c r="L113" s="122"/>
      <c r="M113" s="122">
        <v>806.37520702256995</v>
      </c>
      <c r="N113" s="122">
        <v>28386.169353265999</v>
      </c>
      <c r="O113" s="122">
        <v>19391.412700983801</v>
      </c>
      <c r="P113" s="178">
        <v>1.6283561200508601</v>
      </c>
      <c r="Q113" s="122">
        <v>2284.8907066318002</v>
      </c>
      <c r="R113" s="122">
        <v>87497.080062889596</v>
      </c>
      <c r="S113" s="122"/>
      <c r="T113" s="122"/>
    </row>
    <row r="114" spans="1:20" ht="12.75" x14ac:dyDescent="0.2">
      <c r="A114" s="122" t="s">
        <v>463</v>
      </c>
      <c r="B114" s="122">
        <v>4500</v>
      </c>
      <c r="C114" s="122"/>
      <c r="D114" s="122"/>
      <c r="E114" s="122">
        <v>17430</v>
      </c>
      <c r="F114" s="178">
        <v>1.2152171835310299</v>
      </c>
      <c r="G114" s="198">
        <v>1.0044941671447699E-2</v>
      </c>
      <c r="H114" s="198">
        <v>2.5343189017951399E-2</v>
      </c>
      <c r="I114" s="122">
        <v>131.05342422081199</v>
      </c>
      <c r="J114" s="198">
        <v>0.31376936316695397</v>
      </c>
      <c r="K114" s="198">
        <v>1.35972461273666E-2</v>
      </c>
      <c r="L114" s="122"/>
      <c r="M114" s="122">
        <v>806.37520702256995</v>
      </c>
      <c r="N114" s="122">
        <v>28386.169353265999</v>
      </c>
      <c r="O114" s="122">
        <v>19391.412700983801</v>
      </c>
      <c r="P114" s="178">
        <v>1.6283561200508601</v>
      </c>
      <c r="Q114" s="122">
        <v>2284.8907066318002</v>
      </c>
      <c r="R114" s="122">
        <v>87497.080062889596</v>
      </c>
      <c r="S114" s="122"/>
      <c r="T114" s="122"/>
    </row>
    <row r="115" spans="1:20" ht="12.75" x14ac:dyDescent="0.2">
      <c r="A115" s="122" t="s">
        <v>464</v>
      </c>
      <c r="B115" s="122">
        <v>2361</v>
      </c>
      <c r="C115" s="122"/>
      <c r="D115" s="122"/>
      <c r="E115" s="122">
        <v>14373</v>
      </c>
      <c r="F115" s="178">
        <v>1.2152171835310299</v>
      </c>
      <c r="G115" s="198">
        <v>4.1107168533593098E-3</v>
      </c>
      <c r="H115" s="198">
        <v>1.6446333018570999E-2</v>
      </c>
      <c r="I115" s="122">
        <v>105.90561835899</v>
      </c>
      <c r="J115" s="198">
        <v>1.55847770124539E-2</v>
      </c>
      <c r="K115" s="198">
        <v>5.63556668753914E-3</v>
      </c>
      <c r="L115" s="122"/>
      <c r="M115" s="122">
        <v>806.37520702256995</v>
      </c>
      <c r="N115" s="122">
        <v>28386.169353265999</v>
      </c>
      <c r="O115" s="122">
        <v>19391.412700983801</v>
      </c>
      <c r="P115" s="178">
        <v>1.6283561200508601</v>
      </c>
      <c r="Q115" s="122">
        <v>2284.8907066318002</v>
      </c>
      <c r="R115" s="122">
        <v>87497.080062889596</v>
      </c>
      <c r="S115" s="122"/>
      <c r="T115" s="122"/>
    </row>
    <row r="116" spans="1:20" ht="12.75" x14ac:dyDescent="0.2">
      <c r="A116" s="122" t="s">
        <v>465</v>
      </c>
      <c r="B116" s="122">
        <v>3552</v>
      </c>
      <c r="C116" s="122"/>
      <c r="D116" s="122"/>
      <c r="E116" s="122">
        <v>32438</v>
      </c>
      <c r="F116" s="178">
        <v>1.2152171835310299</v>
      </c>
      <c r="G116" s="198">
        <v>6.9902583389851404E-3</v>
      </c>
      <c r="H116" s="198">
        <v>2.7489399034946599E-2</v>
      </c>
      <c r="I116" s="122">
        <v>163.54204352398199</v>
      </c>
      <c r="J116" s="198">
        <v>9.1805906652691296E-2</v>
      </c>
      <c r="K116" s="198">
        <v>1.0389049879770599E-2</v>
      </c>
      <c r="L116" s="122"/>
      <c r="M116" s="122">
        <v>806.37520702256995</v>
      </c>
      <c r="N116" s="122">
        <v>28386.169353265999</v>
      </c>
      <c r="O116" s="122">
        <v>19391.412700983801</v>
      </c>
      <c r="P116" s="178">
        <v>1.6283561200508601</v>
      </c>
      <c r="Q116" s="122">
        <v>2284.8907066318002</v>
      </c>
      <c r="R116" s="122">
        <v>87497.080062889596</v>
      </c>
      <c r="S116" s="122"/>
      <c r="T116" s="122"/>
    </row>
    <row r="117" spans="1:20" ht="12.75" x14ac:dyDescent="0.2">
      <c r="A117" s="122" t="s">
        <v>466</v>
      </c>
      <c r="B117" s="122">
        <v>4610</v>
      </c>
      <c r="C117" s="122"/>
      <c r="D117" s="122"/>
      <c r="E117" s="122">
        <v>137909</v>
      </c>
      <c r="F117" s="178">
        <v>1.2152171835310299</v>
      </c>
      <c r="G117" s="198">
        <v>7.4167264887232401E-3</v>
      </c>
      <c r="H117" s="198">
        <v>2.3570190641247799E-2</v>
      </c>
      <c r="I117" s="122">
        <v>364.56000877770498</v>
      </c>
      <c r="J117" s="198">
        <v>0.15878586604209999</v>
      </c>
      <c r="K117" s="198">
        <v>1.55754881842374E-2</v>
      </c>
      <c r="L117" s="122"/>
      <c r="M117" s="122">
        <v>806.37520702256995</v>
      </c>
      <c r="N117" s="122">
        <v>28386.169353265999</v>
      </c>
      <c r="O117" s="122">
        <v>19391.412700983801</v>
      </c>
      <c r="P117" s="178">
        <v>1.6283561200508601</v>
      </c>
      <c r="Q117" s="122">
        <v>2284.8907066318002</v>
      </c>
      <c r="R117" s="122">
        <v>87497.080062889596</v>
      </c>
      <c r="S117" s="122"/>
      <c r="T117" s="122"/>
    </row>
    <row r="118" spans="1:20" ht="12.75" x14ac:dyDescent="0.2">
      <c r="A118" s="122" t="s">
        <v>467</v>
      </c>
      <c r="B118" s="122">
        <v>3191</v>
      </c>
      <c r="C118" s="122"/>
      <c r="D118" s="122"/>
      <c r="E118" s="122">
        <v>51048</v>
      </c>
      <c r="F118" s="178">
        <v>1.2152171835310299</v>
      </c>
      <c r="G118" s="198">
        <v>5.7184741158648102E-3</v>
      </c>
      <c r="H118" s="198">
        <v>2.6736016059859501E-2</v>
      </c>
      <c r="I118" s="122">
        <v>203.02709178826399</v>
      </c>
      <c r="J118" s="198">
        <v>6.2627331139319897E-2</v>
      </c>
      <c r="K118" s="198">
        <v>7.6006895470929299E-3</v>
      </c>
      <c r="L118" s="122"/>
      <c r="M118" s="122">
        <v>806.37520702256995</v>
      </c>
      <c r="N118" s="122">
        <v>28386.169353265999</v>
      </c>
      <c r="O118" s="122">
        <v>19391.412700983801</v>
      </c>
      <c r="P118" s="178">
        <v>1.6283561200508601</v>
      </c>
      <c r="Q118" s="122">
        <v>2284.8907066318002</v>
      </c>
      <c r="R118" s="122">
        <v>87497.080062889596</v>
      </c>
      <c r="S118" s="122"/>
      <c r="T118" s="122"/>
    </row>
    <row r="119" spans="1:20" ht="12.75" x14ac:dyDescent="0.2">
      <c r="A119" s="122" t="s">
        <v>468</v>
      </c>
      <c r="B119" s="122">
        <v>2331</v>
      </c>
      <c r="C119" s="122"/>
      <c r="D119" s="122"/>
      <c r="E119" s="122">
        <v>25610</v>
      </c>
      <c r="F119" s="178">
        <v>1.2152171835310299</v>
      </c>
      <c r="G119" s="198">
        <v>3.5728231159703199E-3</v>
      </c>
      <c r="H119" s="198">
        <v>1.3806531551464701E-2</v>
      </c>
      <c r="I119" s="122">
        <v>153.19268912059701</v>
      </c>
      <c r="J119" s="198">
        <v>4.2483404919953102E-2</v>
      </c>
      <c r="K119" s="198">
        <v>4.5294806716126498E-3</v>
      </c>
      <c r="L119" s="122"/>
      <c r="M119" s="122">
        <v>806.37520702256995</v>
      </c>
      <c r="N119" s="122">
        <v>28386.169353265999</v>
      </c>
      <c r="O119" s="122">
        <v>19391.412700983801</v>
      </c>
      <c r="P119" s="178">
        <v>1.6283561200508601</v>
      </c>
      <c r="Q119" s="122">
        <v>2284.8907066318002</v>
      </c>
      <c r="R119" s="122">
        <v>87497.080062889596</v>
      </c>
      <c r="S119" s="122"/>
      <c r="T119" s="122"/>
    </row>
    <row r="120" spans="1:20" ht="12.75" x14ac:dyDescent="0.2">
      <c r="A120" s="122" t="s">
        <v>469</v>
      </c>
      <c r="B120" s="122">
        <v>3388</v>
      </c>
      <c r="C120" s="122"/>
      <c r="D120" s="122"/>
      <c r="E120" s="122">
        <v>15020</v>
      </c>
      <c r="F120" s="178">
        <v>1.2152171835310299</v>
      </c>
      <c r="G120" s="198">
        <v>6.0641367066134001E-3</v>
      </c>
      <c r="H120" s="198">
        <v>2.8728284575468201E-2</v>
      </c>
      <c r="I120" s="122">
        <v>95.561498523202303</v>
      </c>
      <c r="J120" s="198">
        <v>3.6218375499334203E-2</v>
      </c>
      <c r="K120" s="198">
        <v>1.15845539280959E-2</v>
      </c>
      <c r="L120" s="122"/>
      <c r="M120" s="122">
        <v>806.37520702256995</v>
      </c>
      <c r="N120" s="122">
        <v>28386.169353265999</v>
      </c>
      <c r="O120" s="122">
        <v>19391.412700983801</v>
      </c>
      <c r="P120" s="178">
        <v>1.6283561200508601</v>
      </c>
      <c r="Q120" s="122">
        <v>2284.8907066318002</v>
      </c>
      <c r="R120" s="122">
        <v>87497.080062889596</v>
      </c>
      <c r="S120" s="122"/>
      <c r="T120" s="122"/>
    </row>
    <row r="121" spans="1:20" ht="12.75" x14ac:dyDescent="0.2">
      <c r="A121" s="122" t="s">
        <v>470</v>
      </c>
      <c r="B121" s="122">
        <v>2885</v>
      </c>
      <c r="C121" s="122"/>
      <c r="D121" s="122"/>
      <c r="E121" s="122">
        <v>15970</v>
      </c>
      <c r="F121" s="178">
        <v>1.2152171835310299</v>
      </c>
      <c r="G121" s="198">
        <v>4.50323523272803E-3</v>
      </c>
      <c r="H121" s="198">
        <v>2.4752822382722101E-2</v>
      </c>
      <c r="I121" s="122">
        <v>111.70049238924599</v>
      </c>
      <c r="J121" s="198">
        <v>2.15403882279274E-2</v>
      </c>
      <c r="K121" s="198">
        <v>8.3281152160300607E-3</v>
      </c>
      <c r="L121" s="122"/>
      <c r="M121" s="122">
        <v>806.37520702256995</v>
      </c>
      <c r="N121" s="122">
        <v>28386.169353265999</v>
      </c>
      <c r="O121" s="122">
        <v>19391.412700983801</v>
      </c>
      <c r="P121" s="178">
        <v>1.6283561200508601</v>
      </c>
      <c r="Q121" s="122">
        <v>2284.8907066318002</v>
      </c>
      <c r="R121" s="122">
        <v>87497.080062889596</v>
      </c>
      <c r="S121" s="122"/>
      <c r="T121" s="122"/>
    </row>
    <row r="122" spans="1:20" ht="12.75" x14ac:dyDescent="0.2">
      <c r="A122" s="122" t="s">
        <v>471</v>
      </c>
      <c r="B122" s="122">
        <v>2807</v>
      </c>
      <c r="C122" s="122"/>
      <c r="D122" s="122"/>
      <c r="E122" s="122">
        <v>16917</v>
      </c>
      <c r="F122" s="178">
        <v>1.2152171835310299</v>
      </c>
      <c r="G122" s="198">
        <v>5.65998699533014E-3</v>
      </c>
      <c r="H122" s="198">
        <v>2.6750972762645899E-2</v>
      </c>
      <c r="I122" s="122">
        <v>113.10614483749301</v>
      </c>
      <c r="J122" s="198">
        <v>5.3673819235089001E-2</v>
      </c>
      <c r="K122" s="198">
        <v>5.91121357214636E-3</v>
      </c>
      <c r="L122" s="122"/>
      <c r="M122" s="122">
        <v>806.37520702256995</v>
      </c>
      <c r="N122" s="122">
        <v>28386.169353265999</v>
      </c>
      <c r="O122" s="122">
        <v>19391.412700983801</v>
      </c>
      <c r="P122" s="178">
        <v>1.6283561200508601</v>
      </c>
      <c r="Q122" s="122">
        <v>2284.8907066318002</v>
      </c>
      <c r="R122" s="122">
        <v>87497.080062889596</v>
      </c>
      <c r="S122" s="122"/>
      <c r="T122" s="122"/>
    </row>
    <row r="123" spans="1:20" ht="12.75" x14ac:dyDescent="0.2">
      <c r="A123" s="122" t="s">
        <v>472</v>
      </c>
      <c r="B123" s="122">
        <v>3840</v>
      </c>
      <c r="C123" s="122"/>
      <c r="D123" s="122"/>
      <c r="E123" s="122">
        <v>82510</v>
      </c>
      <c r="F123" s="178">
        <v>1.2152171835310299</v>
      </c>
      <c r="G123" s="198">
        <v>6.8001858360602803E-3</v>
      </c>
      <c r="H123" s="198">
        <v>2.1645336083792099E-2</v>
      </c>
      <c r="I123" s="122">
        <v>264.84334992595097</v>
      </c>
      <c r="J123" s="198">
        <v>0.101272573021452</v>
      </c>
      <c r="K123" s="198">
        <v>1.2325778693491701E-2</v>
      </c>
      <c r="L123" s="122"/>
      <c r="M123" s="122">
        <v>806.37520702256995</v>
      </c>
      <c r="N123" s="122">
        <v>28386.169353265999</v>
      </c>
      <c r="O123" s="122">
        <v>19391.412700983801</v>
      </c>
      <c r="P123" s="178">
        <v>1.6283561200508601</v>
      </c>
      <c r="Q123" s="122">
        <v>2284.8907066318002</v>
      </c>
      <c r="R123" s="122">
        <v>87497.080062889596</v>
      </c>
      <c r="S123" s="122"/>
      <c r="T123" s="122"/>
    </row>
    <row r="124" spans="1:20" ht="12.75" x14ac:dyDescent="0.2">
      <c r="A124" s="122" t="s">
        <v>473</v>
      </c>
      <c r="B124" s="122">
        <v>2505</v>
      </c>
      <c r="C124" s="122"/>
      <c r="D124" s="122"/>
      <c r="E124" s="122">
        <v>30104</v>
      </c>
      <c r="F124" s="178">
        <v>1.2152171835310299</v>
      </c>
      <c r="G124" s="198">
        <v>3.6539994685091701E-3</v>
      </c>
      <c r="H124" s="198">
        <v>1.6826659853268599E-2</v>
      </c>
      <c r="I124" s="122">
        <v>166.70632861412301</v>
      </c>
      <c r="J124" s="198">
        <v>6.8064044645229901E-2</v>
      </c>
      <c r="K124" s="198">
        <v>4.55089024714324E-3</v>
      </c>
      <c r="L124" s="122"/>
      <c r="M124" s="122">
        <v>806.37520702256995</v>
      </c>
      <c r="N124" s="122">
        <v>28386.169353265999</v>
      </c>
      <c r="O124" s="122">
        <v>19391.412700983801</v>
      </c>
      <c r="P124" s="178">
        <v>1.6283561200508601</v>
      </c>
      <c r="Q124" s="122">
        <v>2284.8907066318002</v>
      </c>
      <c r="R124" s="122">
        <v>87497.080062889596</v>
      </c>
      <c r="S124" s="122"/>
      <c r="T124" s="122"/>
    </row>
    <row r="125" spans="1:20" ht="12.75" x14ac:dyDescent="0.2">
      <c r="A125" s="122" t="s">
        <v>474</v>
      </c>
      <c r="B125" s="122">
        <v>4606</v>
      </c>
      <c r="C125" s="122"/>
      <c r="D125" s="122"/>
      <c r="E125" s="122">
        <v>43961</v>
      </c>
      <c r="F125" s="178">
        <v>1.2152171835310299</v>
      </c>
      <c r="G125" s="198">
        <v>1.1261876056807899E-2</v>
      </c>
      <c r="H125" s="198">
        <v>2.7355155985861399E-2</v>
      </c>
      <c r="I125" s="122">
        <v>203.65657367244501</v>
      </c>
      <c r="J125" s="198">
        <v>0.14758535975068801</v>
      </c>
      <c r="K125" s="198">
        <v>1.6742112326835101E-2</v>
      </c>
      <c r="L125" s="122"/>
      <c r="M125" s="122">
        <v>806.37520702256995</v>
      </c>
      <c r="N125" s="122">
        <v>28386.169353265999</v>
      </c>
      <c r="O125" s="122">
        <v>19391.412700983801</v>
      </c>
      <c r="P125" s="178">
        <v>1.6283561200508601</v>
      </c>
      <c r="Q125" s="122">
        <v>2284.8907066318002</v>
      </c>
      <c r="R125" s="122">
        <v>87497.080062889596</v>
      </c>
      <c r="S125" s="122"/>
      <c r="T125" s="122"/>
    </row>
    <row r="126" spans="1:20" ht="12.75" x14ac:dyDescent="0.2">
      <c r="A126" s="122" t="s">
        <v>475</v>
      </c>
      <c r="B126" s="122">
        <v>1778</v>
      </c>
      <c r="C126" s="122"/>
      <c r="D126" s="122"/>
      <c r="E126" s="122">
        <v>23324</v>
      </c>
      <c r="F126" s="178">
        <v>1.2152171835310299</v>
      </c>
      <c r="G126" s="198">
        <v>1.8078660035442699E-3</v>
      </c>
      <c r="H126" s="198">
        <v>7.8336286486990602E-3</v>
      </c>
      <c r="I126" s="122">
        <v>149.809879514003</v>
      </c>
      <c r="J126" s="198">
        <v>2.42668495969816E-2</v>
      </c>
      <c r="K126" s="198">
        <v>1.75784599554107E-3</v>
      </c>
      <c r="L126" s="122"/>
      <c r="M126" s="122">
        <v>806.37520702256995</v>
      </c>
      <c r="N126" s="122">
        <v>28386.169353265999</v>
      </c>
      <c r="O126" s="122">
        <v>19391.412700983801</v>
      </c>
      <c r="P126" s="178">
        <v>1.6283561200508601</v>
      </c>
      <c r="Q126" s="122">
        <v>2284.8907066318002</v>
      </c>
      <c r="R126" s="122">
        <v>87497.080062889596</v>
      </c>
      <c r="S126" s="122"/>
      <c r="T126" s="122"/>
    </row>
    <row r="127" spans="1:20" ht="12.75" x14ac:dyDescent="0.2">
      <c r="A127" s="122" t="s">
        <v>476</v>
      </c>
      <c r="B127" s="122">
        <v>3570</v>
      </c>
      <c r="C127" s="122"/>
      <c r="D127" s="122"/>
      <c r="E127" s="122">
        <v>116834</v>
      </c>
      <c r="F127" s="178">
        <v>1.2152171835310299</v>
      </c>
      <c r="G127" s="198">
        <v>6.0170840679939098E-3</v>
      </c>
      <c r="H127" s="198">
        <v>1.17608624632473E-2</v>
      </c>
      <c r="I127" s="122">
        <v>333.50262367783603</v>
      </c>
      <c r="J127" s="198">
        <v>0.16156255884417201</v>
      </c>
      <c r="K127" s="198">
        <v>9.3722717702038796E-3</v>
      </c>
      <c r="L127" s="122"/>
      <c r="M127" s="122">
        <v>806.37520702256995</v>
      </c>
      <c r="N127" s="122">
        <v>28386.169353265999</v>
      </c>
      <c r="O127" s="122">
        <v>19391.412700983801</v>
      </c>
      <c r="P127" s="178">
        <v>1.6283561200508601</v>
      </c>
      <c r="Q127" s="122">
        <v>2284.8907066318002</v>
      </c>
      <c r="R127" s="122">
        <v>87497.080062889596</v>
      </c>
      <c r="S127" s="122"/>
      <c r="T127" s="122"/>
    </row>
    <row r="128" spans="1:20" ht="12.75" x14ac:dyDescent="0.2">
      <c r="A128" s="122" t="s">
        <v>477</v>
      </c>
      <c r="B128" s="122">
        <v>6814</v>
      </c>
      <c r="C128" s="122"/>
      <c r="D128" s="122"/>
      <c r="E128" s="122">
        <v>322574</v>
      </c>
      <c r="F128" s="178">
        <v>1.2152171835310299</v>
      </c>
      <c r="G128" s="198">
        <v>1.5745741028931899E-2</v>
      </c>
      <c r="H128" s="198">
        <v>2.37023130954486E-2</v>
      </c>
      <c r="I128" s="122">
        <v>566.72303641196697</v>
      </c>
      <c r="J128" s="198">
        <v>0.20716796766013401</v>
      </c>
      <c r="K128" s="198">
        <v>2.8554688226577501E-2</v>
      </c>
      <c r="L128" s="122"/>
      <c r="M128" s="122">
        <v>806.37520702256995</v>
      </c>
      <c r="N128" s="122">
        <v>28386.169353265999</v>
      </c>
      <c r="O128" s="122">
        <v>19391.412700983801</v>
      </c>
      <c r="P128" s="178">
        <v>1.6283561200508601</v>
      </c>
      <c r="Q128" s="122">
        <v>2284.8907066318002</v>
      </c>
      <c r="R128" s="122">
        <v>87497.080062889596</v>
      </c>
      <c r="S128" s="122"/>
      <c r="T128" s="122"/>
    </row>
    <row r="129" spans="1:20" ht="12.75" x14ac:dyDescent="0.2">
      <c r="A129" s="122" t="s">
        <v>478</v>
      </c>
      <c r="B129" s="122">
        <v>3002</v>
      </c>
      <c r="C129" s="122"/>
      <c r="D129" s="122"/>
      <c r="E129" s="122">
        <v>12954</v>
      </c>
      <c r="F129" s="178">
        <v>1.2152171835310299</v>
      </c>
      <c r="G129" s="198">
        <v>4.6060418918223503E-3</v>
      </c>
      <c r="H129" s="198">
        <v>2.5056129321957801E-2</v>
      </c>
      <c r="I129" s="122">
        <v>100.677703589226</v>
      </c>
      <c r="J129" s="198">
        <v>5.5658483865987297E-2</v>
      </c>
      <c r="K129" s="198">
        <v>8.6459780762698796E-3</v>
      </c>
      <c r="L129" s="122"/>
      <c r="M129" s="122">
        <v>806.37520702256995</v>
      </c>
      <c r="N129" s="122">
        <v>28386.169353265999</v>
      </c>
      <c r="O129" s="122">
        <v>19391.412700983801</v>
      </c>
      <c r="P129" s="178">
        <v>1.6283561200508601</v>
      </c>
      <c r="Q129" s="122">
        <v>2284.8907066318002</v>
      </c>
      <c r="R129" s="122">
        <v>87497.080062889596</v>
      </c>
      <c r="S129" s="122"/>
      <c r="T129" s="122"/>
    </row>
    <row r="130" spans="1:20" ht="12.75" x14ac:dyDescent="0.2">
      <c r="A130" s="122" t="s">
        <v>479</v>
      </c>
      <c r="B130" s="122">
        <v>3987</v>
      </c>
      <c r="C130" s="122"/>
      <c r="D130" s="122"/>
      <c r="E130" s="122">
        <v>7211</v>
      </c>
      <c r="F130" s="178">
        <v>1.2152171835310299</v>
      </c>
      <c r="G130" s="198">
        <v>7.9739287200110993E-3</v>
      </c>
      <c r="H130" s="198">
        <v>3.9489778088415202E-2</v>
      </c>
      <c r="I130" s="122">
        <v>76.465678575423595</v>
      </c>
      <c r="J130" s="198">
        <v>8.9724032727777001E-2</v>
      </c>
      <c r="K130" s="198">
        <v>1.3174317015670499E-2</v>
      </c>
      <c r="L130" s="122"/>
      <c r="M130" s="122">
        <v>806.37520702256995</v>
      </c>
      <c r="N130" s="122">
        <v>28386.169353265999</v>
      </c>
      <c r="O130" s="122">
        <v>19391.412700983801</v>
      </c>
      <c r="P130" s="178">
        <v>1.6283561200508601</v>
      </c>
      <c r="Q130" s="122">
        <v>2284.8907066318002</v>
      </c>
      <c r="R130" s="122">
        <v>87497.080062889596</v>
      </c>
      <c r="S130" s="122"/>
      <c r="T130" s="122"/>
    </row>
    <row r="131" spans="1:20" ht="12.75" x14ac:dyDescent="0.2">
      <c r="A131" s="122" t="s">
        <v>480</v>
      </c>
      <c r="B131" s="122">
        <v>2536</v>
      </c>
      <c r="C131" s="122"/>
      <c r="D131" s="122"/>
      <c r="E131" s="122">
        <v>19065</v>
      </c>
      <c r="F131" s="178">
        <v>1.2152171835310299</v>
      </c>
      <c r="G131" s="198">
        <v>4.8255966430631996E-3</v>
      </c>
      <c r="H131" s="198">
        <v>2.01948627103632E-2</v>
      </c>
      <c r="I131" s="122">
        <v>118.924345699272</v>
      </c>
      <c r="J131" s="198">
        <v>4.76265407815369E-2</v>
      </c>
      <c r="K131" s="198">
        <v>5.1403094676108103E-3</v>
      </c>
      <c r="L131" s="122"/>
      <c r="M131" s="122">
        <v>806.37520702256995</v>
      </c>
      <c r="N131" s="122">
        <v>28386.169353265999</v>
      </c>
      <c r="O131" s="122">
        <v>19391.412700983801</v>
      </c>
      <c r="P131" s="178">
        <v>1.6283561200508601</v>
      </c>
      <c r="Q131" s="122">
        <v>2284.8907066318002</v>
      </c>
      <c r="R131" s="122">
        <v>87497.080062889596</v>
      </c>
      <c r="S131" s="122"/>
      <c r="T131" s="122"/>
    </row>
    <row r="132" spans="1:20" ht="12.75" x14ac:dyDescent="0.2">
      <c r="A132" s="122" t="s">
        <v>481</v>
      </c>
      <c r="B132" s="122">
        <v>2713</v>
      </c>
      <c r="C132" s="122"/>
      <c r="D132" s="122"/>
      <c r="E132" s="122">
        <v>18514</v>
      </c>
      <c r="F132" s="178">
        <v>1.2152171835310299</v>
      </c>
      <c r="G132" s="198">
        <v>4.3525620251341299E-3</v>
      </c>
      <c r="H132" s="198">
        <v>2.78989186928729E-2</v>
      </c>
      <c r="I132" s="122">
        <v>110.236110236165</v>
      </c>
      <c r="J132" s="198">
        <v>2.7222642324727198E-2</v>
      </c>
      <c r="K132" s="198">
        <v>5.9414497137301502E-3</v>
      </c>
      <c r="L132" s="122"/>
      <c r="M132" s="122">
        <v>806.37520702256995</v>
      </c>
      <c r="N132" s="122">
        <v>28386.169353265999</v>
      </c>
      <c r="O132" s="122">
        <v>19391.412700983801</v>
      </c>
      <c r="P132" s="178">
        <v>1.6283561200508601</v>
      </c>
      <c r="Q132" s="122">
        <v>2284.8907066318002</v>
      </c>
      <c r="R132" s="122">
        <v>87497.080062889596</v>
      </c>
      <c r="S132" s="122"/>
      <c r="T132" s="122"/>
    </row>
    <row r="133" spans="1:20" ht="12.75" x14ac:dyDescent="0.2">
      <c r="A133" s="122" t="s">
        <v>482</v>
      </c>
      <c r="B133" s="122">
        <v>2422</v>
      </c>
      <c r="C133" s="122"/>
      <c r="D133" s="122"/>
      <c r="E133" s="122">
        <v>15149</v>
      </c>
      <c r="F133" s="178">
        <v>1.2152171835310299</v>
      </c>
      <c r="G133" s="198">
        <v>5.1763592756397603E-3</v>
      </c>
      <c r="H133" s="198">
        <v>2.5452656574651199E-2</v>
      </c>
      <c r="I133" s="122">
        <v>107.15876072445</v>
      </c>
      <c r="J133" s="198">
        <v>2.62063502541422E-2</v>
      </c>
      <c r="K133" s="198">
        <v>3.56459172222589E-3</v>
      </c>
      <c r="L133" s="122"/>
      <c r="M133" s="122">
        <v>806.37520702256995</v>
      </c>
      <c r="N133" s="122">
        <v>28386.169353265999</v>
      </c>
      <c r="O133" s="122">
        <v>19391.412700983801</v>
      </c>
      <c r="P133" s="178">
        <v>1.6283561200508601</v>
      </c>
      <c r="Q133" s="122">
        <v>2284.8907066318002</v>
      </c>
      <c r="R133" s="122">
        <v>87497.080062889596</v>
      </c>
      <c r="S133" s="122"/>
      <c r="T133" s="122"/>
    </row>
    <row r="134" spans="1:20" ht="12.75" x14ac:dyDescent="0.2">
      <c r="A134" s="122" t="s">
        <v>483</v>
      </c>
      <c r="B134" s="122">
        <v>2312</v>
      </c>
      <c r="C134" s="122"/>
      <c r="D134" s="122"/>
      <c r="E134" s="122">
        <v>23119</v>
      </c>
      <c r="F134" s="178">
        <v>1.2152171835310299</v>
      </c>
      <c r="G134" s="198">
        <v>3.4387300488775501E-3</v>
      </c>
      <c r="H134" s="198">
        <v>1.54682069606931E-2</v>
      </c>
      <c r="I134" s="122">
        <v>144.13188405068499</v>
      </c>
      <c r="J134" s="198">
        <v>6.5573770491803296E-2</v>
      </c>
      <c r="K134" s="198">
        <v>3.5901206799602101E-3</v>
      </c>
      <c r="L134" s="122"/>
      <c r="M134" s="122">
        <v>806.37520702256995</v>
      </c>
      <c r="N134" s="122">
        <v>28386.169353265999</v>
      </c>
      <c r="O134" s="122">
        <v>19391.412700983801</v>
      </c>
      <c r="P134" s="178">
        <v>1.6283561200508601</v>
      </c>
      <c r="Q134" s="122">
        <v>2284.8907066318002</v>
      </c>
      <c r="R134" s="122">
        <v>87497.080062889596</v>
      </c>
      <c r="S134" s="122"/>
      <c r="T134" s="122"/>
    </row>
    <row r="135" spans="1:20" ht="12.75" x14ac:dyDescent="0.2">
      <c r="A135" s="122" t="s">
        <v>484</v>
      </c>
      <c r="B135" s="122">
        <v>3053</v>
      </c>
      <c r="C135" s="122"/>
      <c r="D135" s="122"/>
      <c r="E135" s="122">
        <v>13655</v>
      </c>
      <c r="F135" s="178">
        <v>1.2152171835310299</v>
      </c>
      <c r="G135" s="198">
        <v>5.7488099597217098E-3</v>
      </c>
      <c r="H135" s="198">
        <v>2.7424517691841899E-2</v>
      </c>
      <c r="I135" s="122">
        <v>97.036075765665601</v>
      </c>
      <c r="J135" s="198">
        <v>5.0970340534602698E-2</v>
      </c>
      <c r="K135" s="198">
        <v>8.4218235078725705E-3</v>
      </c>
      <c r="L135" s="122"/>
      <c r="M135" s="122">
        <v>806.37520702256995</v>
      </c>
      <c r="N135" s="122">
        <v>28386.169353265999</v>
      </c>
      <c r="O135" s="122">
        <v>19391.412700983801</v>
      </c>
      <c r="P135" s="178">
        <v>1.6283561200508601</v>
      </c>
      <c r="Q135" s="122">
        <v>2284.8907066318002</v>
      </c>
      <c r="R135" s="122">
        <v>87497.080062889596</v>
      </c>
      <c r="S135" s="122"/>
      <c r="T135" s="122"/>
    </row>
    <row r="136" spans="1:20" ht="12.75" x14ac:dyDescent="0.2">
      <c r="A136" s="122" t="s">
        <v>485</v>
      </c>
      <c r="B136" s="122">
        <v>2389</v>
      </c>
      <c r="C136" s="122"/>
      <c r="D136" s="122"/>
      <c r="E136" s="122">
        <v>20462</v>
      </c>
      <c r="F136" s="178">
        <v>1.2152171835310299</v>
      </c>
      <c r="G136" s="198">
        <v>3.3028703613201698E-3</v>
      </c>
      <c r="H136" s="198">
        <v>2.05442615897601E-2</v>
      </c>
      <c r="I136" s="122">
        <v>133.06013678033</v>
      </c>
      <c r="J136" s="198">
        <v>6.4509823086697296E-2</v>
      </c>
      <c r="K136" s="198">
        <v>3.4698465448147801E-3</v>
      </c>
      <c r="L136" s="122"/>
      <c r="M136" s="122">
        <v>806.37520702256995</v>
      </c>
      <c r="N136" s="122">
        <v>28386.169353265999</v>
      </c>
      <c r="O136" s="122">
        <v>19391.412700983801</v>
      </c>
      <c r="P136" s="178">
        <v>1.6283561200508601</v>
      </c>
      <c r="Q136" s="122">
        <v>2284.8907066318002</v>
      </c>
      <c r="R136" s="122">
        <v>87497.080062889596</v>
      </c>
      <c r="S136" s="122"/>
      <c r="T136" s="122"/>
    </row>
    <row r="137" spans="1:20" ht="12.75" x14ac:dyDescent="0.2">
      <c r="A137" s="122" t="s">
        <v>486</v>
      </c>
      <c r="B137" s="122">
        <v>2936</v>
      </c>
      <c r="C137" s="122"/>
      <c r="D137" s="122"/>
      <c r="E137" s="122">
        <v>13132</v>
      </c>
      <c r="F137" s="178">
        <v>1.2152171835310299</v>
      </c>
      <c r="G137" s="198">
        <v>5.4256777337800804E-3</v>
      </c>
      <c r="H137" s="198">
        <v>2.8542216920848601E-2</v>
      </c>
      <c r="I137" s="122">
        <v>95.906204178874702</v>
      </c>
      <c r="J137" s="198">
        <v>4.6603716113311003E-2</v>
      </c>
      <c r="K137" s="198">
        <v>7.3103868413036902E-3</v>
      </c>
      <c r="L137" s="122"/>
      <c r="M137" s="122">
        <v>806.37520702256995</v>
      </c>
      <c r="N137" s="122">
        <v>28386.169353265999</v>
      </c>
      <c r="O137" s="122">
        <v>19391.412700983801</v>
      </c>
      <c r="P137" s="178">
        <v>1.6283561200508601</v>
      </c>
      <c r="Q137" s="122">
        <v>2284.8907066318002</v>
      </c>
      <c r="R137" s="122">
        <v>87497.080062889596</v>
      </c>
      <c r="S137" s="122"/>
      <c r="T137" s="122"/>
    </row>
    <row r="138" spans="1:20" ht="12.75" x14ac:dyDescent="0.2">
      <c r="A138" s="122" t="s">
        <v>487</v>
      </c>
      <c r="B138" s="122">
        <v>3455</v>
      </c>
      <c r="C138" s="122"/>
      <c r="D138" s="122"/>
      <c r="E138" s="122">
        <v>43359</v>
      </c>
      <c r="F138" s="178">
        <v>1.2152171835310299</v>
      </c>
      <c r="G138" s="198">
        <v>5.7542840010147804E-3</v>
      </c>
      <c r="H138" s="198">
        <v>2.8737046455035099E-2</v>
      </c>
      <c r="I138" s="122">
        <v>191.723759612626</v>
      </c>
      <c r="J138" s="198">
        <v>0.10722110749786699</v>
      </c>
      <c r="K138" s="198">
        <v>8.6717867109481293E-3</v>
      </c>
      <c r="L138" s="122"/>
      <c r="M138" s="122">
        <v>806.37520702256995</v>
      </c>
      <c r="N138" s="122">
        <v>28386.169353265999</v>
      </c>
      <c r="O138" s="122">
        <v>19391.412700983801</v>
      </c>
      <c r="P138" s="178">
        <v>1.6283561200508601</v>
      </c>
      <c r="Q138" s="122">
        <v>2284.8907066318002</v>
      </c>
      <c r="R138" s="122">
        <v>87497.080062889596</v>
      </c>
      <c r="S138" s="122"/>
      <c r="T138" s="122"/>
    </row>
    <row r="139" spans="1:20" ht="12.75" x14ac:dyDescent="0.2">
      <c r="A139" s="122" t="s">
        <v>488</v>
      </c>
      <c r="B139" s="122">
        <v>1908</v>
      </c>
      <c r="C139" s="122"/>
      <c r="D139" s="122"/>
      <c r="E139" s="122">
        <v>34667</v>
      </c>
      <c r="F139" s="178">
        <v>1.2152171835310299</v>
      </c>
      <c r="G139" s="198">
        <v>2.6970894510629701E-3</v>
      </c>
      <c r="H139" s="198">
        <v>1.0420590081606999E-2</v>
      </c>
      <c r="I139" s="122">
        <v>178.770802985275</v>
      </c>
      <c r="J139" s="198">
        <v>2.7490120287304898E-2</v>
      </c>
      <c r="K139" s="198">
        <v>1.49998557706176E-3</v>
      </c>
      <c r="L139" s="122"/>
      <c r="M139" s="122">
        <v>806.37520702256995</v>
      </c>
      <c r="N139" s="122">
        <v>28386.169353265999</v>
      </c>
      <c r="O139" s="122">
        <v>19391.412700983801</v>
      </c>
      <c r="P139" s="178">
        <v>1.6283561200508601</v>
      </c>
      <c r="Q139" s="122">
        <v>2284.8907066318002</v>
      </c>
      <c r="R139" s="122">
        <v>87497.080062889596</v>
      </c>
      <c r="S139" s="122"/>
      <c r="T139" s="122"/>
    </row>
    <row r="140" spans="1:20" ht="12.75" x14ac:dyDescent="0.2">
      <c r="A140" s="122" t="s">
        <v>489</v>
      </c>
      <c r="B140" s="122">
        <v>2435</v>
      </c>
      <c r="C140" s="122"/>
      <c r="D140" s="122"/>
      <c r="E140" s="122">
        <v>28985</v>
      </c>
      <c r="F140" s="178">
        <v>1.2152171835310299</v>
      </c>
      <c r="G140" s="198">
        <v>3.8554424702432299E-3</v>
      </c>
      <c r="H140" s="198">
        <v>1.5191120203053399E-2</v>
      </c>
      <c r="I140" s="122">
        <v>155.65667348366401</v>
      </c>
      <c r="J140" s="198">
        <v>5.25099189235812E-2</v>
      </c>
      <c r="K140" s="198">
        <v>4.7955839227186497E-3</v>
      </c>
      <c r="L140" s="122"/>
      <c r="M140" s="122">
        <v>806.37520702256995</v>
      </c>
      <c r="N140" s="122">
        <v>28386.169353265999</v>
      </c>
      <c r="O140" s="122">
        <v>19391.412700983801</v>
      </c>
      <c r="P140" s="178">
        <v>1.6283561200508601</v>
      </c>
      <c r="Q140" s="122">
        <v>2284.8907066318002</v>
      </c>
      <c r="R140" s="122">
        <v>87497.080062889596</v>
      </c>
      <c r="S140" s="122"/>
      <c r="T140" s="122"/>
    </row>
    <row r="141" spans="1:20" ht="12.75" x14ac:dyDescent="0.2">
      <c r="A141" s="122" t="s">
        <v>490</v>
      </c>
      <c r="B141" s="122">
        <v>3511</v>
      </c>
      <c r="C141" s="122"/>
      <c r="D141" s="122"/>
      <c r="E141" s="122">
        <v>15193</v>
      </c>
      <c r="F141" s="178">
        <v>1.2152171835310299</v>
      </c>
      <c r="G141" s="198">
        <v>7.8325544658724398E-3</v>
      </c>
      <c r="H141" s="198">
        <v>3.49906351098246E-2</v>
      </c>
      <c r="I141" s="122">
        <v>118.848643240047</v>
      </c>
      <c r="J141" s="198">
        <v>5.19976304877246E-2</v>
      </c>
      <c r="K141" s="198">
        <v>9.9387875995524295E-3</v>
      </c>
      <c r="L141" s="122"/>
      <c r="M141" s="122">
        <v>806.37520702256995</v>
      </c>
      <c r="N141" s="122">
        <v>28386.169353265999</v>
      </c>
      <c r="O141" s="122">
        <v>19391.412700983801</v>
      </c>
      <c r="P141" s="178">
        <v>1.6283561200508601</v>
      </c>
      <c r="Q141" s="122">
        <v>2284.8907066318002</v>
      </c>
      <c r="R141" s="122">
        <v>87497.080062889596</v>
      </c>
      <c r="S141" s="122"/>
      <c r="T141" s="122"/>
    </row>
    <row r="142" spans="1:20" ht="12.75" x14ac:dyDescent="0.2">
      <c r="A142" s="122" t="s">
        <v>491</v>
      </c>
      <c r="B142" s="122">
        <v>2674</v>
      </c>
      <c r="C142" s="122"/>
      <c r="D142" s="122"/>
      <c r="E142" s="122">
        <v>40732</v>
      </c>
      <c r="F142" s="178">
        <v>1.2152171835310299</v>
      </c>
      <c r="G142" s="198">
        <v>4.4907361943107797E-3</v>
      </c>
      <c r="H142" s="198">
        <v>1.9655343280295098E-2</v>
      </c>
      <c r="I142" s="122">
        <v>186.24177834202499</v>
      </c>
      <c r="J142" s="198">
        <v>5.45517038200923E-2</v>
      </c>
      <c r="K142" s="198">
        <v>5.22930374153E-3</v>
      </c>
      <c r="L142" s="122"/>
      <c r="M142" s="122">
        <v>806.37520702256995</v>
      </c>
      <c r="N142" s="122">
        <v>28386.169353265999</v>
      </c>
      <c r="O142" s="122">
        <v>19391.412700983801</v>
      </c>
      <c r="P142" s="178">
        <v>1.6283561200508601</v>
      </c>
      <c r="Q142" s="122">
        <v>2284.8907066318002</v>
      </c>
      <c r="R142" s="122">
        <v>87497.080062889596</v>
      </c>
      <c r="S142" s="122"/>
      <c r="T142" s="122"/>
    </row>
    <row r="143" spans="1:20" ht="12.75" x14ac:dyDescent="0.2">
      <c r="A143" s="122" t="s">
        <v>492</v>
      </c>
      <c r="B143" s="122">
        <v>3211</v>
      </c>
      <c r="C143" s="122"/>
      <c r="D143" s="122"/>
      <c r="E143" s="122">
        <v>9831</v>
      </c>
      <c r="F143" s="178">
        <v>1.2152171835310299</v>
      </c>
      <c r="G143" s="198">
        <v>5.0435696605974304E-3</v>
      </c>
      <c r="H143" s="198">
        <v>3.1959629941126999E-2</v>
      </c>
      <c r="I143" s="122">
        <v>85.052924699859702</v>
      </c>
      <c r="J143" s="198">
        <v>6.6320821889939999E-2</v>
      </c>
      <c r="K143" s="198">
        <v>8.9512765741023292E-3</v>
      </c>
      <c r="L143" s="122"/>
      <c r="M143" s="122">
        <v>806.37520702256995</v>
      </c>
      <c r="N143" s="122">
        <v>28386.169353265999</v>
      </c>
      <c r="O143" s="122">
        <v>19391.412700983801</v>
      </c>
      <c r="P143" s="178">
        <v>1.6283561200508601</v>
      </c>
      <c r="Q143" s="122">
        <v>2284.8907066318002</v>
      </c>
      <c r="R143" s="122">
        <v>87497.080062889596</v>
      </c>
      <c r="S143" s="122"/>
      <c r="T143" s="122"/>
    </row>
    <row r="144" spans="1:20" ht="12.75" x14ac:dyDescent="0.2">
      <c r="A144" s="122" t="s">
        <v>493</v>
      </c>
      <c r="B144" s="122">
        <v>3175</v>
      </c>
      <c r="C144" s="122"/>
      <c r="D144" s="122"/>
      <c r="E144" s="122">
        <v>14102</v>
      </c>
      <c r="F144" s="178">
        <v>1.2152171835310299</v>
      </c>
      <c r="G144" s="198">
        <v>3.9415212972155203E-3</v>
      </c>
      <c r="H144" s="198">
        <v>3.30998832749708E-2</v>
      </c>
      <c r="I144" s="122">
        <v>105.090437243357</v>
      </c>
      <c r="J144" s="198">
        <v>7.8783151326053E-2</v>
      </c>
      <c r="K144" s="198">
        <v>8.01304779463906E-3</v>
      </c>
      <c r="L144" s="122"/>
      <c r="M144" s="122">
        <v>806.37520702256995</v>
      </c>
      <c r="N144" s="122">
        <v>28386.169353265999</v>
      </c>
      <c r="O144" s="122">
        <v>19391.412700983801</v>
      </c>
      <c r="P144" s="178">
        <v>1.6283561200508601</v>
      </c>
      <c r="Q144" s="122">
        <v>2284.8907066318002</v>
      </c>
      <c r="R144" s="122">
        <v>87497.080062889596</v>
      </c>
      <c r="S144" s="122"/>
      <c r="T144" s="122"/>
    </row>
    <row r="145" spans="1:20" ht="14.25" customHeight="1" x14ac:dyDescent="0.2">
      <c r="A145" s="19" t="s">
        <v>494</v>
      </c>
      <c r="B145" s="122"/>
      <c r="C145" s="122"/>
      <c r="D145" s="122"/>
      <c r="E145" s="19"/>
      <c r="F145" s="178"/>
      <c r="G145" s="198"/>
      <c r="H145" s="198"/>
      <c r="I145" s="122"/>
      <c r="J145" s="198"/>
      <c r="K145" s="198"/>
      <c r="L145" s="122"/>
      <c r="M145" s="122"/>
      <c r="N145" s="122"/>
      <c r="O145" s="122"/>
      <c r="P145" s="178"/>
      <c r="Q145" s="122"/>
      <c r="R145" s="122"/>
      <c r="S145" s="122"/>
      <c r="T145" s="122"/>
    </row>
    <row r="146" spans="1:20" ht="12.75" x14ac:dyDescent="0.2">
      <c r="A146" s="122" t="s">
        <v>495</v>
      </c>
      <c r="B146" s="122">
        <v>3070</v>
      </c>
      <c r="C146" s="122"/>
      <c r="D146" s="122"/>
      <c r="E146" s="122">
        <v>42949</v>
      </c>
      <c r="F146" s="178">
        <v>1.2152171835310299</v>
      </c>
      <c r="G146" s="198">
        <v>4.5771341203132403E-3</v>
      </c>
      <c r="H146" s="198">
        <v>2.0716685330347099E-2</v>
      </c>
      <c r="I146" s="122">
        <v>184.317660575432</v>
      </c>
      <c r="J146" s="198">
        <v>6.4099280542038201E-2</v>
      </c>
      <c r="K146" s="198">
        <v>8.4751682227758498E-3</v>
      </c>
      <c r="L146" s="122"/>
      <c r="M146" s="122">
        <v>806.37520702256995</v>
      </c>
      <c r="N146" s="122">
        <v>28386.169353265999</v>
      </c>
      <c r="O146" s="122">
        <v>19391.412700983801</v>
      </c>
      <c r="P146" s="178">
        <v>1.6283561200508601</v>
      </c>
      <c r="Q146" s="122">
        <v>2284.8907066318002</v>
      </c>
      <c r="R146" s="122">
        <v>87497.080062889596</v>
      </c>
      <c r="S146" s="122"/>
      <c r="T146" s="122"/>
    </row>
    <row r="147" spans="1:20" ht="12.75" x14ac:dyDescent="0.2">
      <c r="A147" s="122" t="s">
        <v>496</v>
      </c>
      <c r="B147" s="122">
        <v>3251</v>
      </c>
      <c r="C147" s="122"/>
      <c r="D147" s="122"/>
      <c r="E147" s="122">
        <v>96952</v>
      </c>
      <c r="F147" s="178">
        <v>1.2152171835310299</v>
      </c>
      <c r="G147" s="198">
        <v>5.7657397475039196E-3</v>
      </c>
      <c r="H147" s="198">
        <v>1.8870720742972899E-2</v>
      </c>
      <c r="I147" s="122">
        <v>298.85615268888102</v>
      </c>
      <c r="J147" s="198">
        <v>0.109796600379569</v>
      </c>
      <c r="K147" s="198">
        <v>6.8796930439805302E-3</v>
      </c>
      <c r="L147" s="122"/>
      <c r="M147" s="122">
        <v>806.37520702256995</v>
      </c>
      <c r="N147" s="122">
        <v>28386.169353265999</v>
      </c>
      <c r="O147" s="122">
        <v>19391.412700983801</v>
      </c>
      <c r="P147" s="178">
        <v>1.6283561200508601</v>
      </c>
      <c r="Q147" s="122">
        <v>2284.8907066318002</v>
      </c>
      <c r="R147" s="122">
        <v>87497.080062889596</v>
      </c>
      <c r="S147" s="122"/>
      <c r="T147" s="122"/>
    </row>
    <row r="148" spans="1:20" ht="12.75" x14ac:dyDescent="0.2">
      <c r="A148" s="122" t="s">
        <v>497</v>
      </c>
      <c r="B148" s="122">
        <v>3520</v>
      </c>
      <c r="C148" s="122"/>
      <c r="D148" s="122"/>
      <c r="E148" s="122">
        <v>10514</v>
      </c>
      <c r="F148" s="178">
        <v>1.2152171835310299</v>
      </c>
      <c r="G148" s="198">
        <v>8.7740155982499492E-3</v>
      </c>
      <c r="H148" s="198">
        <v>2.5584526869873898E-2</v>
      </c>
      <c r="I148" s="122">
        <v>84.498520697110393</v>
      </c>
      <c r="J148" s="198">
        <v>4.7555640098915698E-2</v>
      </c>
      <c r="K148" s="198">
        <v>1.25546889861138E-2</v>
      </c>
      <c r="L148" s="122"/>
      <c r="M148" s="122">
        <v>806.37520702256995</v>
      </c>
      <c r="N148" s="122">
        <v>28386.169353265999</v>
      </c>
      <c r="O148" s="122">
        <v>19391.412700983801</v>
      </c>
      <c r="P148" s="178">
        <v>1.6283561200508601</v>
      </c>
      <c r="Q148" s="122">
        <v>2284.8907066318002</v>
      </c>
      <c r="R148" s="122">
        <v>87497.080062889596</v>
      </c>
      <c r="S148" s="122"/>
      <c r="T148" s="122"/>
    </row>
    <row r="149" spans="1:20" ht="12.75" x14ac:dyDescent="0.2">
      <c r="A149" s="122" t="s">
        <v>498</v>
      </c>
      <c r="B149" s="122">
        <v>2445</v>
      </c>
      <c r="C149" s="122"/>
      <c r="D149" s="122"/>
      <c r="E149" s="122">
        <v>79144</v>
      </c>
      <c r="F149" s="178">
        <v>1.2152171835310299</v>
      </c>
      <c r="G149" s="198">
        <v>2.1732538158293702E-3</v>
      </c>
      <c r="H149" s="198">
        <v>1.50192676915535E-2</v>
      </c>
      <c r="I149" s="122">
        <v>261.346513273087</v>
      </c>
      <c r="J149" s="198">
        <v>3.6503082987971301E-2</v>
      </c>
      <c r="K149" s="198">
        <v>3.9295461437379997E-3</v>
      </c>
      <c r="L149" s="122"/>
      <c r="M149" s="122">
        <v>806.37520702256995</v>
      </c>
      <c r="N149" s="122">
        <v>28386.169353265999</v>
      </c>
      <c r="O149" s="122">
        <v>19391.412700983801</v>
      </c>
      <c r="P149" s="178">
        <v>1.6283561200508601</v>
      </c>
      <c r="Q149" s="122">
        <v>2284.8907066318002</v>
      </c>
      <c r="R149" s="122">
        <v>87497.080062889596</v>
      </c>
      <c r="S149" s="122"/>
      <c r="T149" s="122"/>
    </row>
    <row r="150" spans="1:20" ht="12.75" x14ac:dyDescent="0.2">
      <c r="A150" s="122" t="s">
        <v>499</v>
      </c>
      <c r="B150" s="122">
        <v>2923</v>
      </c>
      <c r="C150" s="122"/>
      <c r="D150" s="122"/>
      <c r="E150" s="122">
        <v>24195</v>
      </c>
      <c r="F150" s="178">
        <v>1.2152171835310299</v>
      </c>
      <c r="G150" s="198">
        <v>4.8632637597299704E-3</v>
      </c>
      <c r="H150" s="198">
        <v>2.14531566787684E-2</v>
      </c>
      <c r="I150" s="122">
        <v>132.35935932150801</v>
      </c>
      <c r="J150" s="198">
        <v>2.1285389543294099E-2</v>
      </c>
      <c r="K150" s="198">
        <v>8.9274643521388697E-3</v>
      </c>
      <c r="L150" s="122"/>
      <c r="M150" s="122">
        <v>806.37520702256995</v>
      </c>
      <c r="N150" s="122">
        <v>28386.169353265999</v>
      </c>
      <c r="O150" s="122">
        <v>19391.412700983801</v>
      </c>
      <c r="P150" s="178">
        <v>1.6283561200508601</v>
      </c>
      <c r="Q150" s="122">
        <v>2284.8907066318002</v>
      </c>
      <c r="R150" s="122">
        <v>87497.080062889596</v>
      </c>
      <c r="S150" s="122"/>
      <c r="T150" s="122"/>
    </row>
    <row r="151" spans="1:20" ht="12.75" x14ac:dyDescent="0.2">
      <c r="A151" s="122" t="s">
        <v>500</v>
      </c>
      <c r="B151" s="122">
        <v>2686</v>
      </c>
      <c r="C151" s="122"/>
      <c r="D151" s="122"/>
      <c r="E151" s="122">
        <v>61030</v>
      </c>
      <c r="F151" s="178">
        <v>1.2152171835310299</v>
      </c>
      <c r="G151" s="198">
        <v>3.7495220929597501E-3</v>
      </c>
      <c r="H151" s="198">
        <v>1.6636462486408099E-2</v>
      </c>
      <c r="I151" s="122">
        <v>221.21482771279099</v>
      </c>
      <c r="J151" s="198">
        <v>9.3970178600688195E-2</v>
      </c>
      <c r="K151" s="198">
        <v>4.5715222021956402E-3</v>
      </c>
      <c r="L151" s="122"/>
      <c r="M151" s="122">
        <v>806.37520702256995</v>
      </c>
      <c r="N151" s="122">
        <v>28386.169353265999</v>
      </c>
      <c r="O151" s="122">
        <v>19391.412700983801</v>
      </c>
      <c r="P151" s="178">
        <v>1.6283561200508601</v>
      </c>
      <c r="Q151" s="122">
        <v>2284.8907066318002</v>
      </c>
      <c r="R151" s="122">
        <v>87497.080062889596</v>
      </c>
      <c r="S151" s="122"/>
      <c r="T151" s="122"/>
    </row>
    <row r="152" spans="1:20" ht="14.25" customHeight="1" x14ac:dyDescent="0.2">
      <c r="A152" s="19" t="s">
        <v>501</v>
      </c>
      <c r="B152" s="122"/>
      <c r="C152" s="122"/>
      <c r="D152" s="122"/>
      <c r="E152" s="19"/>
      <c r="F152" s="178"/>
      <c r="G152" s="198"/>
      <c r="H152" s="198"/>
      <c r="I152" s="122"/>
      <c r="J152" s="198"/>
      <c r="K152" s="198"/>
      <c r="L152" s="122"/>
      <c r="M152" s="122"/>
      <c r="N152" s="122"/>
      <c r="O152" s="122"/>
      <c r="P152" s="178"/>
      <c r="Q152" s="122"/>
      <c r="R152" s="122"/>
      <c r="S152" s="122"/>
      <c r="T152" s="122"/>
    </row>
    <row r="153" spans="1:20" ht="12.75" x14ac:dyDescent="0.2">
      <c r="A153" s="122" t="s">
        <v>502</v>
      </c>
      <c r="B153" s="122">
        <v>3107</v>
      </c>
      <c r="C153" s="122"/>
      <c r="D153" s="122"/>
      <c r="E153" s="122">
        <v>28862</v>
      </c>
      <c r="F153" s="178">
        <v>1.2152171835310299</v>
      </c>
      <c r="G153" s="198">
        <v>2.60434712309149E-3</v>
      </c>
      <c r="H153" s="198">
        <v>2.9029916942182099E-2</v>
      </c>
      <c r="I153" s="122">
        <v>154.97741770980701</v>
      </c>
      <c r="J153" s="198">
        <v>9.5523525743191701E-2</v>
      </c>
      <c r="K153" s="198">
        <v>7.34529831612501E-3</v>
      </c>
      <c r="L153" s="122"/>
      <c r="M153" s="122">
        <v>806.37520702256995</v>
      </c>
      <c r="N153" s="122">
        <v>28386.169353265999</v>
      </c>
      <c r="O153" s="122">
        <v>19391.412700983801</v>
      </c>
      <c r="P153" s="178">
        <v>1.6283561200508601</v>
      </c>
      <c r="Q153" s="122">
        <v>2284.8907066318002</v>
      </c>
      <c r="R153" s="122">
        <v>87497.080062889596</v>
      </c>
      <c r="S153" s="122"/>
      <c r="T153" s="122"/>
    </row>
    <row r="154" spans="1:20" ht="12.75" x14ac:dyDescent="0.2">
      <c r="A154" s="122" t="s">
        <v>503</v>
      </c>
      <c r="B154" s="122">
        <v>2652</v>
      </c>
      <c r="C154" s="122"/>
      <c r="D154" s="122"/>
      <c r="E154" s="122">
        <v>39602</v>
      </c>
      <c r="F154" s="178">
        <v>1.2152171835310299</v>
      </c>
      <c r="G154" s="198">
        <v>3.3079137417302202E-3</v>
      </c>
      <c r="H154" s="198">
        <v>2.20326535223999E-2</v>
      </c>
      <c r="I154" s="122">
        <v>181.12150617748301</v>
      </c>
      <c r="J154" s="198">
        <v>6.1436291096409301E-2</v>
      </c>
      <c r="K154" s="198">
        <v>4.79773748800566E-3</v>
      </c>
      <c r="L154" s="122"/>
      <c r="M154" s="122">
        <v>806.37520702256995</v>
      </c>
      <c r="N154" s="122">
        <v>28386.169353265999</v>
      </c>
      <c r="O154" s="122">
        <v>19391.412700983801</v>
      </c>
      <c r="P154" s="178">
        <v>1.6283561200508601</v>
      </c>
      <c r="Q154" s="122">
        <v>2284.8907066318002</v>
      </c>
      <c r="R154" s="122">
        <v>87497.080062889596</v>
      </c>
      <c r="S154" s="122"/>
      <c r="T154" s="122"/>
    </row>
    <row r="155" spans="1:20" ht="12.75" x14ac:dyDescent="0.2">
      <c r="A155" s="122" t="s">
        <v>504</v>
      </c>
      <c r="B155" s="122">
        <v>3492</v>
      </c>
      <c r="C155" s="122"/>
      <c r="D155" s="122"/>
      <c r="E155" s="122">
        <v>9626</v>
      </c>
      <c r="F155" s="178">
        <v>1.2152171835310299</v>
      </c>
      <c r="G155" s="198">
        <v>7.8693122792437096E-3</v>
      </c>
      <c r="H155" s="198">
        <v>2.7801804028172498E-2</v>
      </c>
      <c r="I155" s="122">
        <v>81.682311426648596</v>
      </c>
      <c r="J155" s="198">
        <v>6.3370039476418005E-2</v>
      </c>
      <c r="K155" s="198">
        <v>1.1739040099729901E-2</v>
      </c>
      <c r="L155" s="122"/>
      <c r="M155" s="122">
        <v>806.37520702256995</v>
      </c>
      <c r="N155" s="122">
        <v>28386.169353265999</v>
      </c>
      <c r="O155" s="122">
        <v>19391.412700983801</v>
      </c>
      <c r="P155" s="178">
        <v>1.6283561200508601</v>
      </c>
      <c r="Q155" s="122">
        <v>2284.8907066318002</v>
      </c>
      <c r="R155" s="122">
        <v>87497.080062889596</v>
      </c>
      <c r="S155" s="122"/>
      <c r="T155" s="122"/>
    </row>
    <row r="156" spans="1:20" ht="12.75" x14ac:dyDescent="0.2">
      <c r="A156" s="122" t="s">
        <v>505</v>
      </c>
      <c r="B156" s="122">
        <v>2579</v>
      </c>
      <c r="C156" s="122"/>
      <c r="D156" s="122"/>
      <c r="E156" s="122">
        <v>8799</v>
      </c>
      <c r="F156" s="178">
        <v>1.2152171835310299</v>
      </c>
      <c r="G156" s="198">
        <v>3.0780012880251501E-3</v>
      </c>
      <c r="H156" s="198">
        <v>2.6640109548114001E-2</v>
      </c>
      <c r="I156" s="122">
        <v>73.341666193235596</v>
      </c>
      <c r="J156" s="198">
        <v>2.85259688600977E-2</v>
      </c>
      <c r="K156" s="198">
        <v>6.0234117513353804E-3</v>
      </c>
      <c r="L156" s="122"/>
      <c r="M156" s="122">
        <v>806.37520702256995</v>
      </c>
      <c r="N156" s="122">
        <v>28386.169353265999</v>
      </c>
      <c r="O156" s="122">
        <v>19391.412700983801</v>
      </c>
      <c r="P156" s="178">
        <v>1.6283561200508601</v>
      </c>
      <c r="Q156" s="122">
        <v>2284.8907066318002</v>
      </c>
      <c r="R156" s="122">
        <v>87497.080062889596</v>
      </c>
      <c r="S156" s="122"/>
      <c r="T156" s="122"/>
    </row>
    <row r="157" spans="1:20" ht="12.75" x14ac:dyDescent="0.2">
      <c r="A157" s="122" t="s">
        <v>506</v>
      </c>
      <c r="B157" s="122">
        <v>3747</v>
      </c>
      <c r="C157" s="122"/>
      <c r="D157" s="122"/>
      <c r="E157" s="122">
        <v>108488</v>
      </c>
      <c r="F157" s="178">
        <v>1.2152171835310299</v>
      </c>
      <c r="G157" s="198">
        <v>5.9430536096158103E-3</v>
      </c>
      <c r="H157" s="198">
        <v>2.5679058125521501E-2</v>
      </c>
      <c r="I157" s="122">
        <v>313.97133627132303</v>
      </c>
      <c r="J157" s="198">
        <v>0.13496423567583499</v>
      </c>
      <c r="K157" s="198">
        <v>9.0332571344296092E-3</v>
      </c>
      <c r="L157" s="122"/>
      <c r="M157" s="122">
        <v>806.37520702256995</v>
      </c>
      <c r="N157" s="122">
        <v>28386.169353265999</v>
      </c>
      <c r="O157" s="122">
        <v>19391.412700983801</v>
      </c>
      <c r="P157" s="178">
        <v>1.6283561200508601</v>
      </c>
      <c r="Q157" s="122">
        <v>2284.8907066318002</v>
      </c>
      <c r="R157" s="122">
        <v>87497.080062889596</v>
      </c>
      <c r="S157" s="122"/>
      <c r="T157" s="122"/>
    </row>
    <row r="158" spans="1:20" ht="12.75" x14ac:dyDescent="0.2">
      <c r="A158" s="122" t="s">
        <v>507</v>
      </c>
      <c r="B158" s="122">
        <v>3029</v>
      </c>
      <c r="C158" s="122"/>
      <c r="D158" s="122"/>
      <c r="E158" s="122">
        <v>4799</v>
      </c>
      <c r="F158" s="178">
        <v>1.2152171835310299</v>
      </c>
      <c r="G158" s="198">
        <v>5.4004306452733204E-3</v>
      </c>
      <c r="H158" s="198">
        <v>3.1996062023135603E-2</v>
      </c>
      <c r="I158" s="122">
        <v>54.717456081217797</v>
      </c>
      <c r="J158" s="198">
        <v>6.5221921233590302E-2</v>
      </c>
      <c r="K158" s="198">
        <v>7.7099395707439103E-3</v>
      </c>
      <c r="L158" s="122"/>
      <c r="M158" s="122">
        <v>806.37520702256995</v>
      </c>
      <c r="N158" s="122">
        <v>28386.169353265999</v>
      </c>
      <c r="O158" s="122">
        <v>19391.412700983801</v>
      </c>
      <c r="P158" s="178">
        <v>1.6283561200508601</v>
      </c>
      <c r="Q158" s="122">
        <v>2284.8907066318002</v>
      </c>
      <c r="R158" s="122">
        <v>87497.080062889596</v>
      </c>
      <c r="S158" s="122"/>
      <c r="T158" s="122"/>
    </row>
    <row r="159" spans="1:20" ht="12.75" x14ac:dyDescent="0.2">
      <c r="A159" s="122" t="s">
        <v>508</v>
      </c>
      <c r="B159" s="122">
        <v>2239</v>
      </c>
      <c r="C159" s="122"/>
      <c r="D159" s="122"/>
      <c r="E159" s="122">
        <v>5590</v>
      </c>
      <c r="F159" s="178">
        <v>1.2152171835310299</v>
      </c>
      <c r="G159" s="198">
        <v>1.8187239117471699E-3</v>
      </c>
      <c r="H159" s="198">
        <v>3.10498738598874E-2</v>
      </c>
      <c r="I159" s="122">
        <v>50.783855702378503</v>
      </c>
      <c r="J159" s="198">
        <v>2.8264758497316599E-2</v>
      </c>
      <c r="K159" s="198">
        <v>2.6833631484794299E-3</v>
      </c>
      <c r="L159" s="122"/>
      <c r="M159" s="122">
        <v>806.37520702256995</v>
      </c>
      <c r="N159" s="122">
        <v>28386.169353265999</v>
      </c>
      <c r="O159" s="122">
        <v>19391.412700983801</v>
      </c>
      <c r="P159" s="178">
        <v>1.6283561200508601</v>
      </c>
      <c r="Q159" s="122">
        <v>2284.8907066318002</v>
      </c>
      <c r="R159" s="122">
        <v>87497.080062889596</v>
      </c>
      <c r="S159" s="122"/>
      <c r="T159" s="122"/>
    </row>
    <row r="160" spans="1:20" ht="12.75" x14ac:dyDescent="0.2">
      <c r="A160" s="122" t="s">
        <v>509</v>
      </c>
      <c r="B160" s="122">
        <v>3381</v>
      </c>
      <c r="C160" s="122"/>
      <c r="D160" s="122"/>
      <c r="E160" s="122">
        <v>32511</v>
      </c>
      <c r="F160" s="178">
        <v>1.2152171835310299</v>
      </c>
      <c r="G160" s="198">
        <v>6.6490316098141104E-3</v>
      </c>
      <c r="H160" s="198">
        <v>2.0928596552936999E-2</v>
      </c>
      <c r="I160" s="122">
        <v>155.148316136528</v>
      </c>
      <c r="J160" s="198">
        <v>6.4132139891113799E-2</v>
      </c>
      <c r="K160" s="198">
        <v>1.1226969333456399E-2</v>
      </c>
      <c r="L160" s="122"/>
      <c r="M160" s="122">
        <v>806.37520702256995</v>
      </c>
      <c r="N160" s="122">
        <v>28386.169353265999</v>
      </c>
      <c r="O160" s="122">
        <v>19391.412700983801</v>
      </c>
      <c r="P160" s="178">
        <v>1.6283561200508601</v>
      </c>
      <c r="Q160" s="122">
        <v>2284.8907066318002</v>
      </c>
      <c r="R160" s="122">
        <v>87497.080062889596</v>
      </c>
      <c r="S160" s="122"/>
      <c r="T160" s="122"/>
    </row>
    <row r="161" spans="1:20" ht="12.75" x14ac:dyDescent="0.2">
      <c r="A161" s="122" t="s">
        <v>510</v>
      </c>
      <c r="B161" s="122">
        <v>3237</v>
      </c>
      <c r="C161" s="122"/>
      <c r="D161" s="122"/>
      <c r="E161" s="122">
        <v>6495</v>
      </c>
      <c r="F161" s="178">
        <v>1.2152171835310299</v>
      </c>
      <c r="G161" s="198">
        <v>4.6574287913779804E-3</v>
      </c>
      <c r="H161" s="198">
        <v>2.7787307032590101E-2</v>
      </c>
      <c r="I161" s="122">
        <v>61.261733569986397</v>
      </c>
      <c r="J161" s="198">
        <v>2.1555042340261701E-2</v>
      </c>
      <c r="K161" s="198">
        <v>1.1855273287144001E-2</v>
      </c>
      <c r="L161" s="122"/>
      <c r="M161" s="122">
        <v>806.37520702256995</v>
      </c>
      <c r="N161" s="122">
        <v>28386.169353265999</v>
      </c>
      <c r="O161" s="122">
        <v>19391.412700983801</v>
      </c>
      <c r="P161" s="178">
        <v>1.6283561200508601</v>
      </c>
      <c r="Q161" s="122">
        <v>2284.8907066318002</v>
      </c>
      <c r="R161" s="122">
        <v>87497.080062889596</v>
      </c>
      <c r="S161" s="122"/>
      <c r="T161" s="122"/>
    </row>
    <row r="162" spans="1:20" ht="12.75" x14ac:dyDescent="0.2">
      <c r="A162" s="122" t="s">
        <v>511</v>
      </c>
      <c r="B162" s="122">
        <v>2205</v>
      </c>
      <c r="C162" s="122"/>
      <c r="D162" s="122"/>
      <c r="E162" s="122">
        <v>5644</v>
      </c>
      <c r="F162" s="178">
        <v>1.2152171835310299</v>
      </c>
      <c r="G162" s="198">
        <v>3.9274746042995499E-3</v>
      </c>
      <c r="H162" s="198">
        <v>2.40940997913109E-2</v>
      </c>
      <c r="I162" s="122">
        <v>54.2770669804476</v>
      </c>
      <c r="J162" s="198">
        <v>1.36428065201984E-2</v>
      </c>
      <c r="K162" s="198">
        <v>3.5435861091424499E-3</v>
      </c>
      <c r="L162" s="122"/>
      <c r="M162" s="122">
        <v>806.37520702256995</v>
      </c>
      <c r="N162" s="122">
        <v>28386.169353265999</v>
      </c>
      <c r="O162" s="122">
        <v>19391.412700983801</v>
      </c>
      <c r="P162" s="178">
        <v>1.6283561200508601</v>
      </c>
      <c r="Q162" s="122">
        <v>2284.8907066318002</v>
      </c>
      <c r="R162" s="122">
        <v>87497.080062889596</v>
      </c>
      <c r="S162" s="122"/>
      <c r="T162" s="122"/>
    </row>
    <row r="163" spans="1:20" ht="12.75" x14ac:dyDescent="0.2">
      <c r="A163" s="122" t="s">
        <v>512</v>
      </c>
      <c r="B163" s="122">
        <v>3277</v>
      </c>
      <c r="C163" s="122"/>
      <c r="D163" s="122"/>
      <c r="E163" s="122">
        <v>5229</v>
      </c>
      <c r="F163" s="178">
        <v>1.2152171835310299</v>
      </c>
      <c r="G163" s="198">
        <v>5.3706891056288604E-3</v>
      </c>
      <c r="H163" s="198">
        <v>2.41589523594491E-2</v>
      </c>
      <c r="I163" s="122">
        <v>59.236812878479498</v>
      </c>
      <c r="J163" s="198">
        <v>7.3819085867278603E-2</v>
      </c>
      <c r="K163" s="198">
        <v>1.1474469305794601E-2</v>
      </c>
      <c r="L163" s="122"/>
      <c r="M163" s="122">
        <v>806.37520702256995</v>
      </c>
      <c r="N163" s="122">
        <v>28386.169353265999</v>
      </c>
      <c r="O163" s="122">
        <v>19391.412700983801</v>
      </c>
      <c r="P163" s="178">
        <v>1.6283561200508601</v>
      </c>
      <c r="Q163" s="122">
        <v>2284.8907066318002</v>
      </c>
      <c r="R163" s="122">
        <v>87497.080062889596</v>
      </c>
      <c r="S163" s="122"/>
      <c r="T163" s="122"/>
    </row>
    <row r="164" spans="1:20" ht="12.75" x14ac:dyDescent="0.2">
      <c r="A164" s="122" t="s">
        <v>513</v>
      </c>
      <c r="B164" s="122">
        <v>6149</v>
      </c>
      <c r="C164" s="122"/>
      <c r="D164" s="122"/>
      <c r="E164" s="122">
        <v>548190</v>
      </c>
      <c r="F164" s="178">
        <v>1.2152171835310299</v>
      </c>
      <c r="G164" s="198">
        <v>8.9480836936098804E-3</v>
      </c>
      <c r="H164" s="198">
        <v>2.2016877351791801E-2</v>
      </c>
      <c r="I164" s="122">
        <v>737.54593077312802</v>
      </c>
      <c r="J164" s="198">
        <v>0.22088327039894901</v>
      </c>
      <c r="K164" s="198">
        <v>2.13374924752367E-2</v>
      </c>
      <c r="L164" s="122"/>
      <c r="M164" s="122">
        <v>806.37520702256995</v>
      </c>
      <c r="N164" s="122">
        <v>28386.169353265999</v>
      </c>
      <c r="O164" s="122">
        <v>19391.412700983801</v>
      </c>
      <c r="P164" s="178">
        <v>1.6283561200508601</v>
      </c>
      <c r="Q164" s="122">
        <v>2284.8907066318002</v>
      </c>
      <c r="R164" s="122">
        <v>87497.080062889596</v>
      </c>
      <c r="S164" s="122"/>
      <c r="T164" s="122"/>
    </row>
    <row r="165" spans="1:20" ht="12.75" x14ac:dyDescent="0.2">
      <c r="A165" s="122" t="s">
        <v>514</v>
      </c>
      <c r="B165" s="122">
        <v>2578</v>
      </c>
      <c r="C165" s="122"/>
      <c r="D165" s="122"/>
      <c r="E165" s="122">
        <v>13160</v>
      </c>
      <c r="F165" s="178">
        <v>1.2152171835310299</v>
      </c>
      <c r="G165" s="198">
        <v>3.17249240121581E-3</v>
      </c>
      <c r="H165" s="198">
        <v>2.2522142555883602E-2</v>
      </c>
      <c r="I165" s="122">
        <v>91.411159056211503</v>
      </c>
      <c r="J165" s="198">
        <v>4.7036474164133701E-2</v>
      </c>
      <c r="K165" s="198">
        <v>6.0790273556231003E-3</v>
      </c>
      <c r="L165" s="122"/>
      <c r="M165" s="122">
        <v>806.37520702256995</v>
      </c>
      <c r="N165" s="122">
        <v>28386.169353265999</v>
      </c>
      <c r="O165" s="122">
        <v>19391.412700983801</v>
      </c>
      <c r="P165" s="178">
        <v>1.6283561200508601</v>
      </c>
      <c r="Q165" s="122">
        <v>2284.8907066318002</v>
      </c>
      <c r="R165" s="122">
        <v>87497.080062889596</v>
      </c>
      <c r="S165" s="122"/>
      <c r="T165" s="122"/>
    </row>
    <row r="166" spans="1:20" ht="12.75" x14ac:dyDescent="0.2">
      <c r="A166" s="122" t="s">
        <v>515</v>
      </c>
      <c r="B166" s="122">
        <v>2777</v>
      </c>
      <c r="C166" s="122"/>
      <c r="D166" s="122"/>
      <c r="E166" s="122">
        <v>9349</v>
      </c>
      <c r="F166" s="178">
        <v>1.2152171835310299</v>
      </c>
      <c r="G166" s="198">
        <v>2.6206011338111E-3</v>
      </c>
      <c r="H166" s="198">
        <v>2.6593195975083899E-2</v>
      </c>
      <c r="I166" s="122">
        <v>72.166474210674906</v>
      </c>
      <c r="J166" s="198">
        <v>3.0377580489892E-2</v>
      </c>
      <c r="K166" s="198">
        <v>8.0222483688094995E-3</v>
      </c>
      <c r="L166" s="122"/>
      <c r="M166" s="122">
        <v>806.37520702256995</v>
      </c>
      <c r="N166" s="122">
        <v>28386.169353265999</v>
      </c>
      <c r="O166" s="122">
        <v>19391.412700983801</v>
      </c>
      <c r="P166" s="178">
        <v>1.6283561200508601</v>
      </c>
      <c r="Q166" s="122">
        <v>2284.8907066318002</v>
      </c>
      <c r="R166" s="122">
        <v>87497.080062889596</v>
      </c>
      <c r="S166" s="122"/>
      <c r="T166" s="122"/>
    </row>
    <row r="167" spans="1:20" ht="12.75" x14ac:dyDescent="0.2">
      <c r="A167" s="122" t="s">
        <v>516</v>
      </c>
      <c r="B167" s="122">
        <v>2729</v>
      </c>
      <c r="C167" s="122"/>
      <c r="D167" s="122"/>
      <c r="E167" s="122">
        <v>8983</v>
      </c>
      <c r="F167" s="178">
        <v>1.2152171835310299</v>
      </c>
      <c r="G167" s="198">
        <v>2.6717132361126598E-3</v>
      </c>
      <c r="H167" s="198">
        <v>2.0752895752895802E-2</v>
      </c>
      <c r="I167" s="122">
        <v>80.156097709407007</v>
      </c>
      <c r="J167" s="198">
        <v>6.06701547367249E-2</v>
      </c>
      <c r="K167" s="198">
        <v>7.9038183234999403E-3</v>
      </c>
      <c r="L167" s="122"/>
      <c r="M167" s="122">
        <v>806.37520702256995</v>
      </c>
      <c r="N167" s="122">
        <v>28386.169353265999</v>
      </c>
      <c r="O167" s="122">
        <v>19391.412700983801</v>
      </c>
      <c r="P167" s="178">
        <v>1.6283561200508601</v>
      </c>
      <c r="Q167" s="122">
        <v>2284.8907066318002</v>
      </c>
      <c r="R167" s="122">
        <v>87497.080062889596</v>
      </c>
      <c r="S167" s="122"/>
      <c r="T167" s="122"/>
    </row>
    <row r="168" spans="1:20" ht="12.75" x14ac:dyDescent="0.2">
      <c r="A168" s="122" t="s">
        <v>517</v>
      </c>
      <c r="B168" s="122">
        <v>2633</v>
      </c>
      <c r="C168" s="122"/>
      <c r="D168" s="122"/>
      <c r="E168" s="122">
        <v>36651</v>
      </c>
      <c r="F168" s="178">
        <v>1.2152171835310299</v>
      </c>
      <c r="G168" s="198">
        <v>2.9057870180895502E-3</v>
      </c>
      <c r="H168" s="198">
        <v>1.8882817243472998E-2</v>
      </c>
      <c r="I168" s="122">
        <v>182.77581896957801</v>
      </c>
      <c r="J168" s="198">
        <v>6.1880985511991497E-2</v>
      </c>
      <c r="K168" s="198">
        <v>5.4023082589833796E-3</v>
      </c>
      <c r="L168" s="122"/>
      <c r="M168" s="122">
        <v>806.37520702256995</v>
      </c>
      <c r="N168" s="122">
        <v>28386.169353265999</v>
      </c>
      <c r="O168" s="122">
        <v>19391.412700983801</v>
      </c>
      <c r="P168" s="178">
        <v>1.6283561200508601</v>
      </c>
      <c r="Q168" s="122">
        <v>2284.8907066318002</v>
      </c>
      <c r="R168" s="122">
        <v>87497.080062889596</v>
      </c>
      <c r="S168" s="122"/>
      <c r="T168" s="122"/>
    </row>
    <row r="169" spans="1:20" ht="12.75" x14ac:dyDescent="0.2">
      <c r="A169" s="122" t="s">
        <v>518</v>
      </c>
      <c r="B169" s="122">
        <v>2204</v>
      </c>
      <c r="C169" s="122"/>
      <c r="D169" s="122"/>
      <c r="E169" s="122">
        <v>6764</v>
      </c>
      <c r="F169" s="178">
        <v>1.2152171835310299</v>
      </c>
      <c r="G169" s="198">
        <v>2.75970825941258E-3</v>
      </c>
      <c r="H169" s="198">
        <v>1.7999362854412199E-2</v>
      </c>
      <c r="I169" s="122">
        <v>72.332565280100496</v>
      </c>
      <c r="J169" s="198">
        <v>2.6759314015375499E-2</v>
      </c>
      <c r="K169" s="198">
        <v>4.5830869308101704E-3</v>
      </c>
      <c r="L169" s="122"/>
      <c r="M169" s="122">
        <v>806.37520702256995</v>
      </c>
      <c r="N169" s="122">
        <v>28386.169353265999</v>
      </c>
      <c r="O169" s="122">
        <v>19391.412700983801</v>
      </c>
      <c r="P169" s="178">
        <v>1.6283561200508601</v>
      </c>
      <c r="Q169" s="122">
        <v>2284.8907066318002</v>
      </c>
      <c r="R169" s="122">
        <v>87497.080062889596</v>
      </c>
      <c r="S169" s="122"/>
      <c r="T169" s="122"/>
    </row>
    <row r="170" spans="1:20" ht="12.75" x14ac:dyDescent="0.2">
      <c r="A170" s="122" t="s">
        <v>519</v>
      </c>
      <c r="B170" s="122">
        <v>2862</v>
      </c>
      <c r="C170" s="122"/>
      <c r="D170" s="122"/>
      <c r="E170" s="122">
        <v>42730</v>
      </c>
      <c r="F170" s="178">
        <v>1.2152171835310299</v>
      </c>
      <c r="G170" s="198">
        <v>1.7883610266011399E-3</v>
      </c>
      <c r="H170" s="198">
        <v>2.3317583961179899E-2</v>
      </c>
      <c r="I170" s="122">
        <v>182.082398929715</v>
      </c>
      <c r="J170" s="198">
        <v>9.3915282003276396E-2</v>
      </c>
      <c r="K170" s="198">
        <v>6.10812075824947E-3</v>
      </c>
      <c r="L170" s="122"/>
      <c r="M170" s="122">
        <v>806.37520702256995</v>
      </c>
      <c r="N170" s="122">
        <v>28386.169353265999</v>
      </c>
      <c r="O170" s="122">
        <v>19391.412700983801</v>
      </c>
      <c r="P170" s="178">
        <v>1.6283561200508601</v>
      </c>
      <c r="Q170" s="122">
        <v>2284.8907066318002</v>
      </c>
      <c r="R170" s="122">
        <v>87497.080062889596</v>
      </c>
      <c r="S170" s="122"/>
      <c r="T170" s="122"/>
    </row>
    <row r="171" spans="1:20" ht="12.75" x14ac:dyDescent="0.2">
      <c r="A171" s="122" t="s">
        <v>520</v>
      </c>
      <c r="B171" s="122">
        <v>2607</v>
      </c>
      <c r="C171" s="122"/>
      <c r="D171" s="122"/>
      <c r="E171" s="122">
        <v>40181</v>
      </c>
      <c r="F171" s="178">
        <v>1.2152171835310299</v>
      </c>
      <c r="G171" s="198">
        <v>2.4887384584753999E-3</v>
      </c>
      <c r="H171" s="198">
        <v>1.7374887131638699E-2</v>
      </c>
      <c r="I171" s="122">
        <v>191.73158320944401</v>
      </c>
      <c r="J171" s="198">
        <v>4.2209004255742803E-2</v>
      </c>
      <c r="K171" s="198">
        <v>5.9729723003409596E-3</v>
      </c>
      <c r="L171" s="122"/>
      <c r="M171" s="122">
        <v>806.37520702256995</v>
      </c>
      <c r="N171" s="122">
        <v>28386.169353265999</v>
      </c>
      <c r="O171" s="122">
        <v>19391.412700983801</v>
      </c>
      <c r="P171" s="178">
        <v>1.6283561200508601</v>
      </c>
      <c r="Q171" s="122">
        <v>2284.8907066318002</v>
      </c>
      <c r="R171" s="122">
        <v>87497.080062889596</v>
      </c>
      <c r="S171" s="122"/>
      <c r="T171" s="122"/>
    </row>
    <row r="172" spans="1:20" ht="12.75" x14ac:dyDescent="0.2">
      <c r="A172" s="122" t="s">
        <v>521</v>
      </c>
      <c r="B172" s="122">
        <v>2908</v>
      </c>
      <c r="C172" s="122"/>
      <c r="D172" s="122"/>
      <c r="E172" s="122">
        <v>39009</v>
      </c>
      <c r="F172" s="178">
        <v>1.2152171835310299</v>
      </c>
      <c r="G172" s="198">
        <v>3.4735573841933902E-3</v>
      </c>
      <c r="H172" s="198">
        <v>2.10766243633396E-2</v>
      </c>
      <c r="I172" s="122">
        <v>172.77731332556399</v>
      </c>
      <c r="J172" s="198">
        <v>0.108667230639083</v>
      </c>
      <c r="K172" s="198">
        <v>6.2806019123791898E-3</v>
      </c>
      <c r="L172" s="122"/>
      <c r="M172" s="122">
        <v>806.37520702256995</v>
      </c>
      <c r="N172" s="122">
        <v>28386.169353265999</v>
      </c>
      <c r="O172" s="122">
        <v>19391.412700983801</v>
      </c>
      <c r="P172" s="178">
        <v>1.6283561200508601</v>
      </c>
      <c r="Q172" s="122">
        <v>2284.8907066318002</v>
      </c>
      <c r="R172" s="122">
        <v>87497.080062889596</v>
      </c>
      <c r="S172" s="122"/>
      <c r="T172" s="122"/>
    </row>
    <row r="173" spans="1:20" ht="12.75" x14ac:dyDescent="0.2">
      <c r="A173" s="122" t="s">
        <v>522</v>
      </c>
      <c r="B173" s="122">
        <v>3713</v>
      </c>
      <c r="C173" s="122"/>
      <c r="D173" s="122"/>
      <c r="E173" s="122">
        <v>13178</v>
      </c>
      <c r="F173" s="178">
        <v>1.2152171835310299</v>
      </c>
      <c r="G173" s="198">
        <v>4.22421207062276E-3</v>
      </c>
      <c r="H173" s="198">
        <v>3.8216560509554097E-2</v>
      </c>
      <c r="I173" s="122">
        <v>93.016127633867896</v>
      </c>
      <c r="J173" s="198">
        <v>5.0235240552435903E-2</v>
      </c>
      <c r="K173" s="198">
        <v>1.2824404310214E-2</v>
      </c>
      <c r="L173" s="122"/>
      <c r="M173" s="122">
        <v>806.37520702256995</v>
      </c>
      <c r="N173" s="122">
        <v>28386.169353265999</v>
      </c>
      <c r="O173" s="122">
        <v>19391.412700983801</v>
      </c>
      <c r="P173" s="178">
        <v>1.6283561200508601</v>
      </c>
      <c r="Q173" s="122">
        <v>2284.8907066318002</v>
      </c>
      <c r="R173" s="122">
        <v>87497.080062889596</v>
      </c>
      <c r="S173" s="122"/>
      <c r="T173" s="122"/>
    </row>
    <row r="174" spans="1:20" ht="12.75" x14ac:dyDescent="0.2">
      <c r="A174" s="122" t="s">
        <v>523</v>
      </c>
      <c r="B174" s="122">
        <v>3224</v>
      </c>
      <c r="C174" s="122"/>
      <c r="D174" s="122"/>
      <c r="E174" s="122">
        <v>14464</v>
      </c>
      <c r="F174" s="178">
        <v>1.2152171835310299</v>
      </c>
      <c r="G174" s="198">
        <v>4.0330014749262498E-3</v>
      </c>
      <c r="H174" s="198">
        <v>1.96788413098237E-2</v>
      </c>
      <c r="I174" s="122">
        <v>104.55620498086201</v>
      </c>
      <c r="J174" s="198">
        <v>0.12458517699115</v>
      </c>
      <c r="K174" s="198">
        <v>1.0232300884955799E-2</v>
      </c>
      <c r="L174" s="122"/>
      <c r="M174" s="122">
        <v>806.37520702256995</v>
      </c>
      <c r="N174" s="122">
        <v>28386.169353265999</v>
      </c>
      <c r="O174" s="122">
        <v>19391.412700983801</v>
      </c>
      <c r="P174" s="178">
        <v>1.6283561200508601</v>
      </c>
      <c r="Q174" s="122">
        <v>2284.8907066318002</v>
      </c>
      <c r="R174" s="122">
        <v>87497.080062889596</v>
      </c>
      <c r="S174" s="122"/>
      <c r="T174" s="122"/>
    </row>
    <row r="175" spans="1:20" ht="12.75" x14ac:dyDescent="0.2">
      <c r="A175" s="122" t="s">
        <v>524</v>
      </c>
      <c r="B175" s="122">
        <v>2676</v>
      </c>
      <c r="C175" s="122"/>
      <c r="D175" s="122"/>
      <c r="E175" s="122">
        <v>24043</v>
      </c>
      <c r="F175" s="178">
        <v>1.2152171835310299</v>
      </c>
      <c r="G175" s="198">
        <v>4.58900026341693E-3</v>
      </c>
      <c r="H175" s="198">
        <v>1.9158509996752799E-2</v>
      </c>
      <c r="I175" s="122">
        <v>136.231420751602</v>
      </c>
      <c r="J175" s="198">
        <v>8.2435636151894504E-2</v>
      </c>
      <c r="K175" s="198">
        <v>5.5317556045418603E-3</v>
      </c>
      <c r="L175" s="122"/>
      <c r="M175" s="122">
        <v>806.37520702256995</v>
      </c>
      <c r="N175" s="122">
        <v>28386.169353265999</v>
      </c>
      <c r="O175" s="122">
        <v>19391.412700983801</v>
      </c>
      <c r="P175" s="178">
        <v>1.6283561200508601</v>
      </c>
      <c r="Q175" s="122">
        <v>2284.8907066318002</v>
      </c>
      <c r="R175" s="122">
        <v>87497.080062889596</v>
      </c>
      <c r="S175" s="122"/>
      <c r="T175" s="122"/>
    </row>
    <row r="176" spans="1:20" ht="12.75" x14ac:dyDescent="0.2">
      <c r="A176" s="122" t="s">
        <v>525</v>
      </c>
      <c r="B176" s="122">
        <v>3210</v>
      </c>
      <c r="C176" s="122"/>
      <c r="D176" s="122"/>
      <c r="E176" s="122">
        <v>33906</v>
      </c>
      <c r="F176" s="178">
        <v>1.2152171835310299</v>
      </c>
      <c r="G176" s="198">
        <v>4.2249159440806896E-3</v>
      </c>
      <c r="H176" s="198">
        <v>2.73167817312799E-2</v>
      </c>
      <c r="I176" s="122">
        <v>150.48255712872501</v>
      </c>
      <c r="J176" s="198">
        <v>5.1318350734383303E-2</v>
      </c>
      <c r="K176" s="198">
        <v>9.4083643013036008E-3</v>
      </c>
      <c r="L176" s="122"/>
      <c r="M176" s="122">
        <v>806.37520702256995</v>
      </c>
      <c r="N176" s="122">
        <v>28386.169353265999</v>
      </c>
      <c r="O176" s="122">
        <v>19391.412700983801</v>
      </c>
      <c r="P176" s="178">
        <v>1.6283561200508601</v>
      </c>
      <c r="Q176" s="122">
        <v>2284.8907066318002</v>
      </c>
      <c r="R176" s="122">
        <v>87497.080062889596</v>
      </c>
      <c r="S176" s="122"/>
      <c r="T176" s="122"/>
    </row>
    <row r="177" spans="1:20" ht="12.75" x14ac:dyDescent="0.2">
      <c r="A177" s="122" t="s">
        <v>526</v>
      </c>
      <c r="B177" s="122">
        <v>2984</v>
      </c>
      <c r="C177" s="122"/>
      <c r="D177" s="122"/>
      <c r="E177" s="122">
        <v>9169</v>
      </c>
      <c r="F177" s="178">
        <v>1.2152171835310299</v>
      </c>
      <c r="G177" s="198">
        <v>4.5079434325807997E-3</v>
      </c>
      <c r="H177" s="198">
        <v>2.4773022049286601E-2</v>
      </c>
      <c r="I177" s="122">
        <v>73.654599313281196</v>
      </c>
      <c r="J177" s="198">
        <v>4.3952448467662802E-2</v>
      </c>
      <c r="K177" s="198">
        <v>9.3794306903697208E-3</v>
      </c>
      <c r="L177" s="122"/>
      <c r="M177" s="122">
        <v>806.37520702256995</v>
      </c>
      <c r="N177" s="122">
        <v>28386.169353265999</v>
      </c>
      <c r="O177" s="122">
        <v>19391.412700983801</v>
      </c>
      <c r="P177" s="178">
        <v>1.6283561200508601</v>
      </c>
      <c r="Q177" s="122">
        <v>2284.8907066318002</v>
      </c>
      <c r="R177" s="122">
        <v>87497.080062889596</v>
      </c>
      <c r="S177" s="122"/>
      <c r="T177" s="122"/>
    </row>
    <row r="178" spans="1:20" ht="12.75" x14ac:dyDescent="0.2">
      <c r="A178" s="122" t="s">
        <v>527</v>
      </c>
      <c r="B178" s="122">
        <v>2799</v>
      </c>
      <c r="C178" s="122"/>
      <c r="D178" s="122"/>
      <c r="E178" s="122">
        <v>10205</v>
      </c>
      <c r="F178" s="178">
        <v>1.2152171835310299</v>
      </c>
      <c r="G178" s="198">
        <v>2.6049322227666202E-3</v>
      </c>
      <c r="H178" s="198">
        <v>2.6010621003576501E-2</v>
      </c>
      <c r="I178" s="122">
        <v>79.0253124005214</v>
      </c>
      <c r="J178" s="198">
        <v>3.4394904458598698E-2</v>
      </c>
      <c r="K178" s="198">
        <v>8.1332680058794696E-3</v>
      </c>
      <c r="L178" s="122"/>
      <c r="M178" s="122">
        <v>806.37520702256995</v>
      </c>
      <c r="N178" s="122">
        <v>28386.169353265999</v>
      </c>
      <c r="O178" s="122">
        <v>19391.412700983801</v>
      </c>
      <c r="P178" s="178">
        <v>1.6283561200508601</v>
      </c>
      <c r="Q178" s="122">
        <v>2284.8907066318002</v>
      </c>
      <c r="R178" s="122">
        <v>87497.080062889596</v>
      </c>
      <c r="S178" s="122"/>
      <c r="T178" s="122"/>
    </row>
    <row r="179" spans="1:20" ht="12.75" x14ac:dyDescent="0.2">
      <c r="A179" s="122" t="s">
        <v>528</v>
      </c>
      <c r="B179" s="122">
        <v>3307</v>
      </c>
      <c r="C179" s="122"/>
      <c r="D179" s="122"/>
      <c r="E179" s="122">
        <v>63340</v>
      </c>
      <c r="F179" s="178">
        <v>1.2152171835310299</v>
      </c>
      <c r="G179" s="198">
        <v>3.8298600147352898E-3</v>
      </c>
      <c r="H179" s="198">
        <v>1.8539179590167001E-2</v>
      </c>
      <c r="I179" s="122">
        <v>248.026208292592</v>
      </c>
      <c r="J179" s="198">
        <v>0.14502683928007601</v>
      </c>
      <c r="K179" s="198">
        <v>8.1307230817808593E-3</v>
      </c>
      <c r="L179" s="122"/>
      <c r="M179" s="122">
        <v>806.37520702256995</v>
      </c>
      <c r="N179" s="122">
        <v>28386.169353265999</v>
      </c>
      <c r="O179" s="122">
        <v>19391.412700983801</v>
      </c>
      <c r="P179" s="178">
        <v>1.6283561200508601</v>
      </c>
      <c r="Q179" s="122">
        <v>2284.8907066318002</v>
      </c>
      <c r="R179" s="122">
        <v>87497.080062889596</v>
      </c>
      <c r="S179" s="122"/>
      <c r="T179" s="122"/>
    </row>
    <row r="180" spans="1:20" ht="12.75" x14ac:dyDescent="0.2">
      <c r="A180" s="122" t="s">
        <v>529</v>
      </c>
      <c r="B180" s="122">
        <v>2519</v>
      </c>
      <c r="C180" s="122"/>
      <c r="D180" s="122"/>
      <c r="E180" s="122">
        <v>15010</v>
      </c>
      <c r="F180" s="178">
        <v>1.2152171835310299</v>
      </c>
      <c r="G180" s="198">
        <v>2.80923828558739E-3</v>
      </c>
      <c r="H180" s="198">
        <v>2.1308652604390899E-2</v>
      </c>
      <c r="I180" s="122">
        <v>82.619610262939403</v>
      </c>
      <c r="J180" s="198">
        <v>1.6988674217188499E-2</v>
      </c>
      <c r="K180" s="198">
        <v>6.86209193870753E-3</v>
      </c>
      <c r="L180" s="122"/>
      <c r="M180" s="122">
        <v>806.37520702256995</v>
      </c>
      <c r="N180" s="122">
        <v>28386.169353265999</v>
      </c>
      <c r="O180" s="122">
        <v>19391.412700983801</v>
      </c>
      <c r="P180" s="178">
        <v>1.6283561200508601</v>
      </c>
      <c r="Q180" s="122">
        <v>2284.8907066318002</v>
      </c>
      <c r="R180" s="122">
        <v>87497.080062889596</v>
      </c>
      <c r="S180" s="122"/>
      <c r="T180" s="122"/>
    </row>
    <row r="181" spans="1:20" ht="12.75" x14ac:dyDescent="0.2">
      <c r="A181" s="122" t="s">
        <v>530</v>
      </c>
      <c r="B181" s="122">
        <v>3273</v>
      </c>
      <c r="C181" s="122"/>
      <c r="D181" s="122"/>
      <c r="E181" s="122">
        <v>36977</v>
      </c>
      <c r="F181" s="178">
        <v>1.2152171835310299</v>
      </c>
      <c r="G181" s="198">
        <v>3.4818941504178298E-3</v>
      </c>
      <c r="H181" s="198">
        <v>2.1149778888675301E-2</v>
      </c>
      <c r="I181" s="122">
        <v>191.68202836990201</v>
      </c>
      <c r="J181" s="198">
        <v>0.168320848094762</v>
      </c>
      <c r="K181" s="198">
        <v>7.7886253617113297E-3</v>
      </c>
      <c r="L181" s="122"/>
      <c r="M181" s="122">
        <v>806.37520702256995</v>
      </c>
      <c r="N181" s="122">
        <v>28386.169353265999</v>
      </c>
      <c r="O181" s="122">
        <v>19391.412700983801</v>
      </c>
      <c r="P181" s="178">
        <v>1.6283561200508601</v>
      </c>
      <c r="Q181" s="122">
        <v>2284.8907066318002</v>
      </c>
      <c r="R181" s="122">
        <v>87497.080062889596</v>
      </c>
      <c r="S181" s="122"/>
      <c r="T181" s="122"/>
    </row>
    <row r="182" spans="1:20" ht="12.75" x14ac:dyDescent="0.2">
      <c r="A182" s="122" t="s">
        <v>531</v>
      </c>
      <c r="B182" s="122">
        <v>3446</v>
      </c>
      <c r="C182" s="122"/>
      <c r="D182" s="122"/>
      <c r="E182" s="122">
        <v>18711</v>
      </c>
      <c r="F182" s="178">
        <v>1.2152171835310299</v>
      </c>
      <c r="G182" s="198">
        <v>5.65620935991306E-3</v>
      </c>
      <c r="H182" s="198">
        <v>2.5072383416497299E-2</v>
      </c>
      <c r="I182" s="122">
        <v>119.352419330318</v>
      </c>
      <c r="J182" s="198">
        <v>0.114798781465448</v>
      </c>
      <c r="K182" s="198">
        <v>1.0582010582010601E-2</v>
      </c>
      <c r="L182" s="122"/>
      <c r="M182" s="122">
        <v>806.37520702256995</v>
      </c>
      <c r="N182" s="122">
        <v>28386.169353265999</v>
      </c>
      <c r="O182" s="122">
        <v>19391.412700983801</v>
      </c>
      <c r="P182" s="178">
        <v>1.6283561200508601</v>
      </c>
      <c r="Q182" s="122">
        <v>2284.8907066318002</v>
      </c>
      <c r="R182" s="122">
        <v>87497.080062889596</v>
      </c>
      <c r="S182" s="122"/>
      <c r="T182" s="122"/>
    </row>
    <row r="183" spans="1:20" ht="12.75" x14ac:dyDescent="0.2">
      <c r="A183" s="122" t="s">
        <v>532</v>
      </c>
      <c r="B183" s="122">
        <v>2949</v>
      </c>
      <c r="C183" s="122"/>
      <c r="D183" s="122"/>
      <c r="E183" s="122">
        <v>53555</v>
      </c>
      <c r="F183" s="178">
        <v>1.2152171835310299</v>
      </c>
      <c r="G183" s="198">
        <v>4.9621884044440297E-3</v>
      </c>
      <c r="H183" s="198">
        <v>2.0423159214194599E-2</v>
      </c>
      <c r="I183" s="122">
        <v>215.550458129877</v>
      </c>
      <c r="J183" s="198">
        <v>0.13815703482401301</v>
      </c>
      <c r="K183" s="198">
        <v>4.7614601811222096E-3</v>
      </c>
      <c r="L183" s="122"/>
      <c r="M183" s="122">
        <v>806.37520702256995</v>
      </c>
      <c r="N183" s="122">
        <v>28386.169353265999</v>
      </c>
      <c r="O183" s="122">
        <v>19391.412700983801</v>
      </c>
      <c r="P183" s="178">
        <v>1.6283561200508601</v>
      </c>
      <c r="Q183" s="122">
        <v>2284.8907066318002</v>
      </c>
      <c r="R183" s="122">
        <v>87497.080062889596</v>
      </c>
      <c r="S183" s="122"/>
      <c r="T183" s="122"/>
    </row>
    <row r="184" spans="1:20" ht="12.75" x14ac:dyDescent="0.2">
      <c r="A184" s="122" t="s">
        <v>533</v>
      </c>
      <c r="B184" s="122">
        <v>2069</v>
      </c>
      <c r="C184" s="122"/>
      <c r="D184" s="122"/>
      <c r="E184" s="122">
        <v>9006</v>
      </c>
      <c r="F184" s="178">
        <v>1.2152171835310299</v>
      </c>
      <c r="G184" s="198">
        <v>2.1929824561403499E-3</v>
      </c>
      <c r="H184" s="198">
        <v>1.8760590656015499E-2</v>
      </c>
      <c r="I184" s="122">
        <v>87.800911157003398</v>
      </c>
      <c r="J184" s="198">
        <v>2.4317121918720899E-2</v>
      </c>
      <c r="K184" s="198">
        <v>3.1090384188318899E-3</v>
      </c>
      <c r="L184" s="122"/>
      <c r="M184" s="122">
        <v>806.37520702256995</v>
      </c>
      <c r="N184" s="122">
        <v>28386.169353265999</v>
      </c>
      <c r="O184" s="122">
        <v>19391.412700983801</v>
      </c>
      <c r="P184" s="178">
        <v>1.6283561200508601</v>
      </c>
      <c r="Q184" s="122">
        <v>2284.8907066318002</v>
      </c>
      <c r="R184" s="122">
        <v>87497.080062889596</v>
      </c>
      <c r="S184" s="122"/>
      <c r="T184" s="122"/>
    </row>
    <row r="185" spans="1:20" ht="12.75" x14ac:dyDescent="0.2">
      <c r="A185" s="122" t="s">
        <v>534</v>
      </c>
      <c r="B185" s="122">
        <v>2852</v>
      </c>
      <c r="C185" s="122"/>
      <c r="D185" s="122"/>
      <c r="E185" s="122">
        <v>25508</v>
      </c>
      <c r="F185" s="178">
        <v>1.2152171835310299</v>
      </c>
      <c r="G185" s="198">
        <v>3.2506141863990401E-3</v>
      </c>
      <c r="H185" s="198">
        <v>2.11410995104622E-2</v>
      </c>
      <c r="I185" s="122">
        <v>145.16197849299201</v>
      </c>
      <c r="J185" s="198">
        <v>7.0056452877528597E-2</v>
      </c>
      <c r="K185" s="198">
        <v>7.3310334012858698E-3</v>
      </c>
      <c r="L185" s="122"/>
      <c r="M185" s="122">
        <v>806.37520702256995</v>
      </c>
      <c r="N185" s="122">
        <v>28386.169353265999</v>
      </c>
      <c r="O185" s="122">
        <v>19391.412700983801</v>
      </c>
      <c r="P185" s="178">
        <v>1.6283561200508601</v>
      </c>
      <c r="Q185" s="122">
        <v>2284.8907066318002</v>
      </c>
      <c r="R185" s="122">
        <v>87497.080062889596</v>
      </c>
      <c r="S185" s="122"/>
      <c r="T185" s="122"/>
    </row>
    <row r="186" spans="1:20" ht="12.75" x14ac:dyDescent="0.2">
      <c r="A186" s="122" t="s">
        <v>535</v>
      </c>
      <c r="B186" s="122">
        <v>2546</v>
      </c>
      <c r="C186" s="122"/>
      <c r="D186" s="122"/>
      <c r="E186" s="122">
        <v>12854</v>
      </c>
      <c r="F186" s="178">
        <v>1.2152171835310299</v>
      </c>
      <c r="G186" s="198">
        <v>4.3501374410041E-3</v>
      </c>
      <c r="H186" s="198">
        <v>3.03217821782178E-2</v>
      </c>
      <c r="I186" s="122">
        <v>91.961948652689998</v>
      </c>
      <c r="J186" s="198">
        <v>5.5935895441107802E-2</v>
      </c>
      <c r="K186" s="198">
        <v>3.42305896997044E-3</v>
      </c>
      <c r="L186" s="122"/>
      <c r="M186" s="122">
        <v>806.37520702256995</v>
      </c>
      <c r="N186" s="122">
        <v>28386.169353265999</v>
      </c>
      <c r="O186" s="122">
        <v>19391.412700983801</v>
      </c>
      <c r="P186" s="178">
        <v>1.6283561200508601</v>
      </c>
      <c r="Q186" s="122">
        <v>2284.8907066318002</v>
      </c>
      <c r="R186" s="122">
        <v>87497.080062889596</v>
      </c>
      <c r="S186" s="122"/>
      <c r="T186" s="122"/>
    </row>
    <row r="187" spans="1:20" ht="12.75" x14ac:dyDescent="0.2">
      <c r="A187" s="122" t="s">
        <v>536</v>
      </c>
      <c r="B187" s="122">
        <v>2868</v>
      </c>
      <c r="C187" s="122"/>
      <c r="D187" s="122"/>
      <c r="E187" s="122">
        <v>10506</v>
      </c>
      <c r="F187" s="178">
        <v>1.2152171835310299</v>
      </c>
      <c r="G187" s="198">
        <v>3.46627324068786E-3</v>
      </c>
      <c r="H187" s="198">
        <v>3.1912544169611298E-2</v>
      </c>
      <c r="I187" s="122">
        <v>80.218451742725605</v>
      </c>
      <c r="J187" s="198">
        <v>3.9310869979059603E-2</v>
      </c>
      <c r="K187" s="198">
        <v>7.0435941366837999E-3</v>
      </c>
      <c r="L187" s="122"/>
      <c r="M187" s="122">
        <v>806.37520702256995</v>
      </c>
      <c r="N187" s="122">
        <v>28386.169353265999</v>
      </c>
      <c r="O187" s="122">
        <v>19391.412700983801</v>
      </c>
      <c r="P187" s="178">
        <v>1.6283561200508601</v>
      </c>
      <c r="Q187" s="122">
        <v>2284.8907066318002</v>
      </c>
      <c r="R187" s="122">
        <v>87497.080062889596</v>
      </c>
      <c r="S187" s="122"/>
      <c r="T187" s="122"/>
    </row>
    <row r="188" spans="1:20" ht="12.75" x14ac:dyDescent="0.2">
      <c r="A188" s="122" t="s">
        <v>537</v>
      </c>
      <c r="B188" s="122">
        <v>2559</v>
      </c>
      <c r="C188" s="122"/>
      <c r="D188" s="122"/>
      <c r="E188" s="122">
        <v>12455</v>
      </c>
      <c r="F188" s="178">
        <v>1.2152171835310299</v>
      </c>
      <c r="G188" s="198">
        <v>3.5594807975378E-3</v>
      </c>
      <c r="H188" s="198">
        <v>2.4863118212009701E-2</v>
      </c>
      <c r="I188" s="122">
        <v>74.094534211370799</v>
      </c>
      <c r="J188" s="198">
        <v>3.0108390204737101E-2</v>
      </c>
      <c r="K188" s="198">
        <v>6.0216780409474103E-3</v>
      </c>
      <c r="L188" s="122"/>
      <c r="M188" s="122">
        <v>806.37520702256995</v>
      </c>
      <c r="N188" s="122">
        <v>28386.169353265999</v>
      </c>
      <c r="O188" s="122">
        <v>19391.412700983801</v>
      </c>
      <c r="P188" s="178">
        <v>1.6283561200508601</v>
      </c>
      <c r="Q188" s="122">
        <v>2284.8907066318002</v>
      </c>
      <c r="R188" s="122">
        <v>87497.080062889596</v>
      </c>
      <c r="S188" s="122"/>
      <c r="T188" s="122"/>
    </row>
    <row r="189" spans="1:20" ht="12.75" x14ac:dyDescent="0.2">
      <c r="A189" s="122" t="s">
        <v>538</v>
      </c>
      <c r="B189" s="122">
        <v>3053</v>
      </c>
      <c r="C189" s="122"/>
      <c r="D189" s="122"/>
      <c r="E189" s="122">
        <v>10980</v>
      </c>
      <c r="F189" s="178">
        <v>1.2152171835310299</v>
      </c>
      <c r="G189" s="198">
        <v>5.0242865816636298E-3</v>
      </c>
      <c r="H189" s="198">
        <v>2.1175224986765499E-2</v>
      </c>
      <c r="I189" s="122">
        <v>95.289033996572797</v>
      </c>
      <c r="J189" s="198">
        <v>0.101821493624772</v>
      </c>
      <c r="K189" s="198">
        <v>8.7431693989071003E-3</v>
      </c>
      <c r="L189" s="122"/>
      <c r="M189" s="122">
        <v>806.37520702256995</v>
      </c>
      <c r="N189" s="122">
        <v>28386.169353265999</v>
      </c>
      <c r="O189" s="122">
        <v>19391.412700983801</v>
      </c>
      <c r="P189" s="178">
        <v>1.6283561200508601</v>
      </c>
      <c r="Q189" s="122">
        <v>2284.8907066318002</v>
      </c>
      <c r="R189" s="122">
        <v>87497.080062889596</v>
      </c>
      <c r="S189" s="122"/>
      <c r="T189" s="122"/>
    </row>
    <row r="190" spans="1:20" ht="12.75" x14ac:dyDescent="0.2">
      <c r="A190" s="122" t="s">
        <v>539</v>
      </c>
      <c r="B190" s="122">
        <v>2801</v>
      </c>
      <c r="C190" s="122"/>
      <c r="D190" s="122"/>
      <c r="E190" s="122">
        <v>12669</v>
      </c>
      <c r="F190" s="178">
        <v>1.2152171835310299</v>
      </c>
      <c r="G190" s="198">
        <v>5.1964111874128497E-3</v>
      </c>
      <c r="H190" s="198">
        <v>2.5157784011220201E-2</v>
      </c>
      <c r="I190" s="122">
        <v>95.220796047922207</v>
      </c>
      <c r="J190" s="198">
        <v>7.1118478175072997E-2</v>
      </c>
      <c r="K190" s="198">
        <v>6.2356934248954101E-3</v>
      </c>
      <c r="L190" s="122"/>
      <c r="M190" s="122">
        <v>806.37520702256995</v>
      </c>
      <c r="N190" s="122">
        <v>28386.169353265999</v>
      </c>
      <c r="O190" s="122">
        <v>19391.412700983801</v>
      </c>
      <c r="P190" s="178">
        <v>1.6283561200508601</v>
      </c>
      <c r="Q190" s="122">
        <v>2284.8907066318002</v>
      </c>
      <c r="R190" s="122">
        <v>87497.080062889596</v>
      </c>
      <c r="S190" s="122"/>
      <c r="T190" s="122"/>
    </row>
    <row r="191" spans="1:20" ht="12.75" x14ac:dyDescent="0.2">
      <c r="A191" s="122" t="s">
        <v>540</v>
      </c>
      <c r="B191" s="122">
        <v>2241</v>
      </c>
      <c r="C191" s="122"/>
      <c r="D191" s="122"/>
      <c r="E191" s="122">
        <v>15315</v>
      </c>
      <c r="F191" s="178">
        <v>1.2152171835310299</v>
      </c>
      <c r="G191" s="198">
        <v>1.9316574164762201E-3</v>
      </c>
      <c r="H191" s="198">
        <v>1.9012745581297098E-2</v>
      </c>
      <c r="I191" s="122">
        <v>106.174384858119</v>
      </c>
      <c r="J191" s="198">
        <v>3.0035912504081E-3</v>
      </c>
      <c r="K191" s="198">
        <v>4.9624551093698996E-3</v>
      </c>
      <c r="L191" s="122"/>
      <c r="M191" s="122">
        <v>806.37520702256995</v>
      </c>
      <c r="N191" s="122">
        <v>28386.169353265999</v>
      </c>
      <c r="O191" s="122">
        <v>19391.412700983801</v>
      </c>
      <c r="P191" s="178">
        <v>1.6283561200508601</v>
      </c>
      <c r="Q191" s="122">
        <v>2284.8907066318002</v>
      </c>
      <c r="R191" s="122">
        <v>87497.080062889596</v>
      </c>
      <c r="S191" s="122"/>
      <c r="T191" s="122"/>
    </row>
    <row r="192" spans="1:20" ht="12.75" x14ac:dyDescent="0.2">
      <c r="A192" s="122" t="s">
        <v>541</v>
      </c>
      <c r="B192" s="122">
        <v>2608</v>
      </c>
      <c r="C192" s="122"/>
      <c r="D192" s="122"/>
      <c r="E192" s="122">
        <v>11619</v>
      </c>
      <c r="F192" s="178">
        <v>1.2152171835310299</v>
      </c>
      <c r="G192" s="198">
        <v>4.0809593481940503E-3</v>
      </c>
      <c r="H192" s="198">
        <v>2.5671881267549101E-2</v>
      </c>
      <c r="I192" s="122">
        <v>90.779953734290899</v>
      </c>
      <c r="J192" s="198">
        <v>2.5819777949909601E-2</v>
      </c>
      <c r="K192" s="198">
        <v>5.9385489284792198E-3</v>
      </c>
      <c r="L192" s="122"/>
      <c r="M192" s="122">
        <v>806.37520702256995</v>
      </c>
      <c r="N192" s="122">
        <v>28386.169353265999</v>
      </c>
      <c r="O192" s="122">
        <v>19391.412700983801</v>
      </c>
      <c r="P192" s="178">
        <v>1.6283561200508601</v>
      </c>
      <c r="Q192" s="122">
        <v>2284.8907066318002</v>
      </c>
      <c r="R192" s="122">
        <v>87497.080062889596</v>
      </c>
      <c r="S192" s="122"/>
      <c r="T192" s="122"/>
    </row>
    <row r="193" spans="1:20" ht="12.75" x14ac:dyDescent="0.2">
      <c r="A193" s="122" t="s">
        <v>542</v>
      </c>
      <c r="B193" s="122">
        <v>4862</v>
      </c>
      <c r="C193" s="122"/>
      <c r="D193" s="122"/>
      <c r="E193" s="122">
        <v>57092</v>
      </c>
      <c r="F193" s="178">
        <v>1.2152171835310299</v>
      </c>
      <c r="G193" s="198">
        <v>9.5503748336018997E-3</v>
      </c>
      <c r="H193" s="198">
        <v>1.9671774807086199E-2</v>
      </c>
      <c r="I193" s="122">
        <v>228.64164100180901</v>
      </c>
      <c r="J193" s="198">
        <v>0.176942478806137</v>
      </c>
      <c r="K193" s="198">
        <v>2.0177958382960801E-2</v>
      </c>
      <c r="L193" s="122"/>
      <c r="M193" s="122">
        <v>806.37520702256995</v>
      </c>
      <c r="N193" s="122">
        <v>28386.169353265999</v>
      </c>
      <c r="O193" s="122">
        <v>19391.412700983801</v>
      </c>
      <c r="P193" s="178">
        <v>1.6283561200508601</v>
      </c>
      <c r="Q193" s="122">
        <v>2284.8907066318002</v>
      </c>
      <c r="R193" s="122">
        <v>87497.080062889596</v>
      </c>
      <c r="S193" s="122"/>
      <c r="T193" s="122"/>
    </row>
    <row r="194" spans="1:20" ht="12.75" x14ac:dyDescent="0.2">
      <c r="A194" s="122" t="s">
        <v>543</v>
      </c>
      <c r="B194" s="122">
        <v>3225</v>
      </c>
      <c r="C194" s="122"/>
      <c r="D194" s="122"/>
      <c r="E194" s="122">
        <v>9293</v>
      </c>
      <c r="F194" s="178">
        <v>1.2152171835310299</v>
      </c>
      <c r="G194" s="198">
        <v>5.9991391369848303E-3</v>
      </c>
      <c r="H194" s="198">
        <v>2.1901382601248E-2</v>
      </c>
      <c r="I194" s="122">
        <v>75.133215025047306</v>
      </c>
      <c r="J194" s="198">
        <v>5.7785429893468201E-2</v>
      </c>
      <c r="K194" s="198">
        <v>1.1406434951038401E-2</v>
      </c>
      <c r="L194" s="122"/>
      <c r="M194" s="122">
        <v>806.37520702256995</v>
      </c>
      <c r="N194" s="122">
        <v>28386.169353265999</v>
      </c>
      <c r="O194" s="122">
        <v>19391.412700983801</v>
      </c>
      <c r="P194" s="178">
        <v>1.6283561200508601</v>
      </c>
      <c r="Q194" s="122">
        <v>2284.8907066318002</v>
      </c>
      <c r="R194" s="122">
        <v>87497.080062889596</v>
      </c>
      <c r="S194" s="122"/>
      <c r="T194" s="122"/>
    </row>
    <row r="195" spans="1:20" ht="12.75" x14ac:dyDescent="0.2">
      <c r="A195" s="122" t="s">
        <v>544</v>
      </c>
      <c r="B195" s="122">
        <v>3536</v>
      </c>
      <c r="C195" s="122"/>
      <c r="D195" s="122"/>
      <c r="E195" s="122">
        <v>54180</v>
      </c>
      <c r="F195" s="178">
        <v>1.2152171835310299</v>
      </c>
      <c r="G195" s="198">
        <v>4.9341700504491196E-3</v>
      </c>
      <c r="H195" s="198">
        <v>2.33892985360191E-2</v>
      </c>
      <c r="I195" s="122">
        <v>209.09567188251401</v>
      </c>
      <c r="J195" s="198">
        <v>9.8431155407899595E-2</v>
      </c>
      <c r="K195" s="198">
        <v>1.0797342192691E-2</v>
      </c>
      <c r="L195" s="122"/>
      <c r="M195" s="122">
        <v>806.37520702256995</v>
      </c>
      <c r="N195" s="122">
        <v>28386.169353265999</v>
      </c>
      <c r="O195" s="122">
        <v>19391.412700983801</v>
      </c>
      <c r="P195" s="178">
        <v>1.6283561200508601</v>
      </c>
      <c r="Q195" s="122">
        <v>2284.8907066318002</v>
      </c>
      <c r="R195" s="122">
        <v>87497.080062889596</v>
      </c>
      <c r="S195" s="122"/>
      <c r="T195" s="122"/>
    </row>
    <row r="196" spans="1:20" ht="12.75" x14ac:dyDescent="0.2">
      <c r="A196" s="122" t="s">
        <v>545</v>
      </c>
      <c r="B196" s="122">
        <v>2744</v>
      </c>
      <c r="C196" s="122"/>
      <c r="D196" s="122"/>
      <c r="E196" s="122">
        <v>23494</v>
      </c>
      <c r="F196" s="178">
        <v>1.2152171835310299</v>
      </c>
      <c r="G196" s="198">
        <v>4.34862801850118E-3</v>
      </c>
      <c r="H196" s="198">
        <v>2.18267293485561E-2</v>
      </c>
      <c r="I196" s="122">
        <v>126.783279654693</v>
      </c>
      <c r="J196" s="198">
        <v>3.5030220481825199E-2</v>
      </c>
      <c r="K196" s="198">
        <v>7.0656337788371501E-3</v>
      </c>
      <c r="L196" s="122"/>
      <c r="M196" s="122">
        <v>806.37520702256995</v>
      </c>
      <c r="N196" s="122">
        <v>28386.169353265999</v>
      </c>
      <c r="O196" s="122">
        <v>19391.412700983801</v>
      </c>
      <c r="P196" s="178">
        <v>1.6283561200508601</v>
      </c>
      <c r="Q196" s="122">
        <v>2284.8907066318002</v>
      </c>
      <c r="R196" s="122">
        <v>87497.080062889596</v>
      </c>
      <c r="S196" s="122"/>
      <c r="T196" s="122"/>
    </row>
    <row r="197" spans="1:20" ht="12.75" x14ac:dyDescent="0.2">
      <c r="A197" s="122" t="s">
        <v>546</v>
      </c>
      <c r="B197" s="122">
        <v>2852</v>
      </c>
      <c r="C197" s="122"/>
      <c r="D197" s="122"/>
      <c r="E197" s="122">
        <v>15662</v>
      </c>
      <c r="F197" s="178">
        <v>1.2152171835310299</v>
      </c>
      <c r="G197" s="198">
        <v>3.4797599284893399E-3</v>
      </c>
      <c r="H197" s="198">
        <v>2.7378125436513499E-2</v>
      </c>
      <c r="I197" s="122">
        <v>94.408686041063007</v>
      </c>
      <c r="J197" s="198">
        <v>2.34325118120291E-2</v>
      </c>
      <c r="K197" s="198">
        <v>8.0449495594432392E-3</v>
      </c>
      <c r="L197" s="122"/>
      <c r="M197" s="122">
        <v>806.37520702256995</v>
      </c>
      <c r="N197" s="122">
        <v>28386.169353265999</v>
      </c>
      <c r="O197" s="122">
        <v>19391.412700983801</v>
      </c>
      <c r="P197" s="178">
        <v>1.6283561200508601</v>
      </c>
      <c r="Q197" s="122">
        <v>2284.8907066318002</v>
      </c>
      <c r="R197" s="122">
        <v>87497.080062889596</v>
      </c>
      <c r="S197" s="122"/>
      <c r="T197" s="122"/>
    </row>
    <row r="198" spans="1:20" ht="12.75" x14ac:dyDescent="0.2">
      <c r="A198" s="122" t="s">
        <v>547</v>
      </c>
      <c r="B198" s="122">
        <v>2853</v>
      </c>
      <c r="C198" s="122"/>
      <c r="D198" s="122"/>
      <c r="E198" s="122">
        <v>11165</v>
      </c>
      <c r="F198" s="178">
        <v>1.2152171835310299</v>
      </c>
      <c r="G198" s="198">
        <v>3.3139274518584898E-3</v>
      </c>
      <c r="H198" s="198">
        <v>2.8274552902387898E-2</v>
      </c>
      <c r="I198" s="122">
        <v>77.420927403383601</v>
      </c>
      <c r="J198" s="198">
        <v>3.3139274518584901E-2</v>
      </c>
      <c r="K198" s="198">
        <v>7.9713390058217606E-3</v>
      </c>
      <c r="L198" s="122"/>
      <c r="M198" s="122">
        <v>806.37520702256995</v>
      </c>
      <c r="N198" s="122">
        <v>28386.169353265999</v>
      </c>
      <c r="O198" s="122">
        <v>19391.412700983801</v>
      </c>
      <c r="P198" s="178">
        <v>1.6283561200508601</v>
      </c>
      <c r="Q198" s="122">
        <v>2284.8907066318002</v>
      </c>
      <c r="R198" s="122">
        <v>87497.080062889596</v>
      </c>
      <c r="S198" s="122"/>
      <c r="T198" s="122"/>
    </row>
    <row r="199" spans="1:20" ht="12.75" x14ac:dyDescent="0.2">
      <c r="A199" s="122" t="s">
        <v>548</v>
      </c>
      <c r="B199" s="122">
        <v>3330</v>
      </c>
      <c r="C199" s="122"/>
      <c r="D199" s="122"/>
      <c r="E199" s="122">
        <v>38381</v>
      </c>
      <c r="F199" s="178">
        <v>1.2152171835310299</v>
      </c>
      <c r="G199" s="198">
        <v>5.2130828621800704E-3</v>
      </c>
      <c r="H199" s="198">
        <v>2.1651123039553799E-2</v>
      </c>
      <c r="I199" s="122">
        <v>176.39727889057701</v>
      </c>
      <c r="J199" s="198">
        <v>9.0956462833172699E-2</v>
      </c>
      <c r="K199" s="198">
        <v>9.9528412495766098E-3</v>
      </c>
      <c r="L199" s="122"/>
      <c r="M199" s="122">
        <v>806.37520702256995</v>
      </c>
      <c r="N199" s="122">
        <v>28386.169353265999</v>
      </c>
      <c r="O199" s="122">
        <v>19391.412700983801</v>
      </c>
      <c r="P199" s="178">
        <v>1.6283561200508601</v>
      </c>
      <c r="Q199" s="122">
        <v>2284.8907066318002</v>
      </c>
      <c r="R199" s="122">
        <v>87497.080062889596</v>
      </c>
      <c r="S199" s="122"/>
      <c r="T199" s="122"/>
    </row>
    <row r="200" spans="1:20" ht="12.75" x14ac:dyDescent="0.2">
      <c r="A200" s="122" t="s">
        <v>549</v>
      </c>
      <c r="B200" s="122">
        <v>3347</v>
      </c>
      <c r="C200" s="122"/>
      <c r="D200" s="122"/>
      <c r="E200" s="122">
        <v>12601</v>
      </c>
      <c r="F200" s="178">
        <v>1.2152171835310299</v>
      </c>
      <c r="G200" s="198">
        <v>8.5178424992725394E-3</v>
      </c>
      <c r="H200" s="198">
        <v>1.9600557361820699E-2</v>
      </c>
      <c r="I200" s="122">
        <v>100.209779961838</v>
      </c>
      <c r="J200" s="198">
        <v>8.6342353781445905E-2</v>
      </c>
      <c r="K200" s="198">
        <v>1.10308705658281E-2</v>
      </c>
      <c r="L200" s="122"/>
      <c r="M200" s="122">
        <v>806.37520702256995</v>
      </c>
      <c r="N200" s="122">
        <v>28386.169353265999</v>
      </c>
      <c r="O200" s="122">
        <v>19391.412700983801</v>
      </c>
      <c r="P200" s="178">
        <v>1.6283561200508601</v>
      </c>
      <c r="Q200" s="122">
        <v>2284.8907066318002</v>
      </c>
      <c r="R200" s="122">
        <v>87497.080062889596</v>
      </c>
      <c r="S200" s="122"/>
      <c r="T200" s="122"/>
    </row>
    <row r="201" spans="1:20" ht="12.75" x14ac:dyDescent="0.2">
      <c r="A201" s="122" t="s">
        <v>550</v>
      </c>
      <c r="B201" s="122">
        <v>2551</v>
      </c>
      <c r="C201" s="122"/>
      <c r="D201" s="122"/>
      <c r="E201" s="122">
        <v>12682</v>
      </c>
      <c r="F201" s="178">
        <v>1.2152171835310299</v>
      </c>
      <c r="G201" s="198">
        <v>2.0238658466067401E-3</v>
      </c>
      <c r="H201" s="198">
        <v>1.92547099344344E-2</v>
      </c>
      <c r="I201" s="122">
        <v>111.233987611701</v>
      </c>
      <c r="J201" s="198">
        <v>1.0960416338117E-2</v>
      </c>
      <c r="K201" s="198">
        <v>7.4909320296483199E-3</v>
      </c>
      <c r="L201" s="122"/>
      <c r="M201" s="122">
        <v>806.37520702256995</v>
      </c>
      <c r="N201" s="122">
        <v>28386.169353265999</v>
      </c>
      <c r="O201" s="122">
        <v>19391.412700983801</v>
      </c>
      <c r="P201" s="178">
        <v>1.6283561200508601</v>
      </c>
      <c r="Q201" s="122">
        <v>2284.8907066318002</v>
      </c>
      <c r="R201" s="122">
        <v>87497.080062889596</v>
      </c>
      <c r="S201" s="122"/>
      <c r="T201" s="122"/>
    </row>
    <row r="202" spans="1:20" ht="14.25" customHeight="1" x14ac:dyDescent="0.2">
      <c r="A202" s="19" t="s">
        <v>551</v>
      </c>
      <c r="B202" s="122"/>
      <c r="C202" s="122"/>
      <c r="D202" s="122"/>
      <c r="E202" s="19"/>
      <c r="F202" s="178"/>
      <c r="G202" s="198"/>
      <c r="H202" s="198"/>
      <c r="I202" s="122"/>
      <c r="J202" s="198"/>
      <c r="K202" s="198"/>
      <c r="L202" s="122"/>
      <c r="M202" s="122"/>
      <c r="N202" s="122"/>
      <c r="O202" s="122"/>
      <c r="P202" s="178"/>
      <c r="Q202" s="122"/>
      <c r="R202" s="122"/>
      <c r="S202" s="122"/>
      <c r="T202" s="122"/>
    </row>
    <row r="203" spans="1:20" ht="12.75" x14ac:dyDescent="0.2">
      <c r="A203" s="122" t="s">
        <v>552</v>
      </c>
      <c r="B203" s="122">
        <v>3563</v>
      </c>
      <c r="C203" s="122"/>
      <c r="D203" s="122"/>
      <c r="E203" s="122">
        <v>25841</v>
      </c>
      <c r="F203" s="178">
        <v>1.2152171835310299</v>
      </c>
      <c r="G203" s="198">
        <v>4.2987242495775404E-3</v>
      </c>
      <c r="H203" s="198">
        <v>2.1596858638743499E-2</v>
      </c>
      <c r="I203" s="122">
        <v>130.11533345459301</v>
      </c>
      <c r="J203" s="198">
        <v>8.0685731976316705E-2</v>
      </c>
      <c r="K203" s="198">
        <v>1.35830656708332E-2</v>
      </c>
      <c r="L203" s="122"/>
      <c r="M203" s="122">
        <v>806.37520702256995</v>
      </c>
      <c r="N203" s="122">
        <v>28386.169353265999</v>
      </c>
      <c r="O203" s="122">
        <v>19391.412700983801</v>
      </c>
      <c r="P203" s="178">
        <v>1.6283561200508601</v>
      </c>
      <c r="Q203" s="122">
        <v>2284.8907066318002</v>
      </c>
      <c r="R203" s="122">
        <v>87497.080062889596</v>
      </c>
      <c r="S203" s="122"/>
      <c r="T203" s="122"/>
    </row>
    <row r="204" spans="1:20" ht="12.75" x14ac:dyDescent="0.2">
      <c r="A204" s="122" t="s">
        <v>553</v>
      </c>
      <c r="B204" s="122">
        <v>3038</v>
      </c>
      <c r="C204" s="122"/>
      <c r="D204" s="122"/>
      <c r="E204" s="122">
        <v>8505</v>
      </c>
      <c r="F204" s="178">
        <v>1.2152171835310299</v>
      </c>
      <c r="G204" s="198">
        <v>4.1446208112874798E-3</v>
      </c>
      <c r="H204" s="198">
        <v>2.82468044816159E-2</v>
      </c>
      <c r="I204" s="122">
        <v>67.705243519242998</v>
      </c>
      <c r="J204" s="198">
        <v>3.2569077013521498E-2</v>
      </c>
      <c r="K204" s="198">
        <v>9.6413874191652003E-3</v>
      </c>
      <c r="L204" s="122"/>
      <c r="M204" s="122">
        <v>806.37520702256995</v>
      </c>
      <c r="N204" s="122">
        <v>28386.169353265999</v>
      </c>
      <c r="O204" s="122">
        <v>19391.412700983801</v>
      </c>
      <c r="P204" s="178">
        <v>1.6283561200508601</v>
      </c>
      <c r="Q204" s="122">
        <v>2284.8907066318002</v>
      </c>
      <c r="R204" s="122">
        <v>87497.080062889596</v>
      </c>
      <c r="S204" s="122"/>
      <c r="T204" s="122"/>
    </row>
    <row r="205" spans="1:20" ht="12.75" x14ac:dyDescent="0.2">
      <c r="A205" s="122" t="s">
        <v>554</v>
      </c>
      <c r="B205" s="122">
        <v>5031</v>
      </c>
      <c r="C205" s="122"/>
      <c r="D205" s="122"/>
      <c r="E205" s="122">
        <v>10625</v>
      </c>
      <c r="F205" s="178">
        <v>1.2152171835310299</v>
      </c>
      <c r="G205" s="198">
        <v>5.5764705882352999E-3</v>
      </c>
      <c r="H205" s="198">
        <v>2.9385574354407799E-2</v>
      </c>
      <c r="I205" s="122">
        <v>90.022219479415199</v>
      </c>
      <c r="J205" s="198">
        <v>7.0588235294117604E-2</v>
      </c>
      <c r="K205" s="198">
        <v>2.62588235294118E-2</v>
      </c>
      <c r="L205" s="122"/>
      <c r="M205" s="122">
        <v>806.37520702256995</v>
      </c>
      <c r="N205" s="122">
        <v>28386.169353265999</v>
      </c>
      <c r="O205" s="122">
        <v>19391.412700983801</v>
      </c>
      <c r="P205" s="178">
        <v>1.6283561200508601</v>
      </c>
      <c r="Q205" s="122">
        <v>2284.8907066318002</v>
      </c>
      <c r="R205" s="122">
        <v>87497.080062889596</v>
      </c>
      <c r="S205" s="122"/>
      <c r="T205" s="122"/>
    </row>
    <row r="206" spans="1:20" ht="12.75" x14ac:dyDescent="0.2">
      <c r="A206" s="122" t="s">
        <v>555</v>
      </c>
      <c r="B206" s="122">
        <v>2930</v>
      </c>
      <c r="C206" s="122"/>
      <c r="D206" s="122"/>
      <c r="E206" s="122">
        <v>11379</v>
      </c>
      <c r="F206" s="178">
        <v>1.2152171835310299</v>
      </c>
      <c r="G206" s="198">
        <v>3.7935378035562602E-3</v>
      </c>
      <c r="H206" s="198">
        <v>2.38686270765706E-2</v>
      </c>
      <c r="I206" s="122">
        <v>96.457244414300007</v>
      </c>
      <c r="J206" s="198">
        <v>4.0601107302926397E-2</v>
      </c>
      <c r="K206" s="198">
        <v>8.9638808331136306E-3</v>
      </c>
      <c r="L206" s="122"/>
      <c r="M206" s="122">
        <v>806.37520702256995</v>
      </c>
      <c r="N206" s="122">
        <v>28386.169353265999</v>
      </c>
      <c r="O206" s="122">
        <v>19391.412700983801</v>
      </c>
      <c r="P206" s="178">
        <v>1.6283561200508601</v>
      </c>
      <c r="Q206" s="122">
        <v>2284.8907066318002</v>
      </c>
      <c r="R206" s="122">
        <v>87497.080062889596</v>
      </c>
      <c r="S206" s="122"/>
      <c r="T206" s="122"/>
    </row>
    <row r="207" spans="1:20" ht="12.75" x14ac:dyDescent="0.2">
      <c r="A207" s="122" t="s">
        <v>556</v>
      </c>
      <c r="B207" s="122">
        <v>3858</v>
      </c>
      <c r="C207" s="122"/>
      <c r="D207" s="122"/>
      <c r="E207" s="122">
        <v>8945</v>
      </c>
      <c r="F207" s="178">
        <v>1.2152171835310299</v>
      </c>
      <c r="G207" s="198">
        <v>6.1766349916154298E-3</v>
      </c>
      <c r="H207" s="198">
        <v>3.1028918952463701E-2</v>
      </c>
      <c r="I207" s="122">
        <v>80.411441971898498</v>
      </c>
      <c r="J207" s="198">
        <v>6.9871436556735597E-2</v>
      </c>
      <c r="K207" s="198">
        <v>1.4868641699273299E-2</v>
      </c>
      <c r="L207" s="122"/>
      <c r="M207" s="122">
        <v>806.37520702256995</v>
      </c>
      <c r="N207" s="122">
        <v>28386.169353265999</v>
      </c>
      <c r="O207" s="122">
        <v>19391.412700983801</v>
      </c>
      <c r="P207" s="178">
        <v>1.6283561200508601</v>
      </c>
      <c r="Q207" s="122">
        <v>2284.8907066318002</v>
      </c>
      <c r="R207" s="122">
        <v>87497.080062889596</v>
      </c>
      <c r="S207" s="122"/>
      <c r="T207" s="122"/>
    </row>
    <row r="208" spans="1:20" ht="12.75" x14ac:dyDescent="0.2">
      <c r="A208" s="122" t="s">
        <v>557</v>
      </c>
      <c r="B208" s="122">
        <v>3019</v>
      </c>
      <c r="C208" s="122"/>
      <c r="D208" s="122"/>
      <c r="E208" s="122">
        <v>11824</v>
      </c>
      <c r="F208" s="178">
        <v>1.2152171835310299</v>
      </c>
      <c r="G208" s="198">
        <v>3.1715155615696898E-3</v>
      </c>
      <c r="H208" s="198">
        <v>2.0593869731800801E-2</v>
      </c>
      <c r="I208" s="122">
        <v>87.761039191659506</v>
      </c>
      <c r="J208" s="198">
        <v>5.2943166441136703E-2</v>
      </c>
      <c r="K208" s="198">
        <v>1.0571718538565599E-2</v>
      </c>
      <c r="L208" s="122"/>
      <c r="M208" s="122">
        <v>806.37520702256995</v>
      </c>
      <c r="N208" s="122">
        <v>28386.169353265999</v>
      </c>
      <c r="O208" s="122">
        <v>19391.412700983801</v>
      </c>
      <c r="P208" s="178">
        <v>1.6283561200508601</v>
      </c>
      <c r="Q208" s="122">
        <v>2284.8907066318002</v>
      </c>
      <c r="R208" s="122">
        <v>87497.080062889596</v>
      </c>
      <c r="S208" s="122"/>
      <c r="T208" s="122"/>
    </row>
    <row r="209" spans="1:20" ht="12.75" x14ac:dyDescent="0.2">
      <c r="A209" s="122" t="s">
        <v>558</v>
      </c>
      <c r="B209" s="122">
        <v>2378</v>
      </c>
      <c r="C209" s="122"/>
      <c r="D209" s="122"/>
      <c r="E209" s="122">
        <v>15420</v>
      </c>
      <c r="F209" s="178">
        <v>1.2152171835310299</v>
      </c>
      <c r="G209" s="198">
        <v>2.5562040639861699E-3</v>
      </c>
      <c r="H209" s="198">
        <v>1.36256743671324E-2</v>
      </c>
      <c r="I209" s="122">
        <v>119.774788666063</v>
      </c>
      <c r="J209" s="198">
        <v>4.2412451361867699E-2</v>
      </c>
      <c r="K209" s="198">
        <v>5.9662775616082997E-3</v>
      </c>
      <c r="L209" s="122"/>
      <c r="M209" s="122">
        <v>806.37520702256995</v>
      </c>
      <c r="N209" s="122">
        <v>28386.169353265999</v>
      </c>
      <c r="O209" s="122">
        <v>19391.412700983801</v>
      </c>
      <c r="P209" s="178">
        <v>1.6283561200508601</v>
      </c>
      <c r="Q209" s="122">
        <v>2284.8907066318002</v>
      </c>
      <c r="R209" s="122">
        <v>87497.080062889596</v>
      </c>
      <c r="S209" s="122"/>
      <c r="T209" s="122"/>
    </row>
    <row r="210" spans="1:20" ht="12.75" x14ac:dyDescent="0.2">
      <c r="A210" s="122" t="s">
        <v>559</v>
      </c>
      <c r="B210" s="122">
        <v>3856</v>
      </c>
      <c r="C210" s="122"/>
      <c r="D210" s="122"/>
      <c r="E210" s="122">
        <v>89245</v>
      </c>
      <c r="F210" s="178">
        <v>1.2152171835310299</v>
      </c>
      <c r="G210" s="198">
        <v>4.7752441780118402E-3</v>
      </c>
      <c r="H210" s="198">
        <v>1.76692726423077E-2</v>
      </c>
      <c r="I210" s="122">
        <v>283.87849513480199</v>
      </c>
      <c r="J210" s="198">
        <v>0.14370552972155301</v>
      </c>
      <c r="K210" s="198">
        <v>1.25497226735391E-2</v>
      </c>
      <c r="L210" s="122"/>
      <c r="M210" s="122">
        <v>806.37520702256995</v>
      </c>
      <c r="N210" s="122">
        <v>28386.169353265999</v>
      </c>
      <c r="O210" s="122">
        <v>19391.412700983801</v>
      </c>
      <c r="P210" s="178">
        <v>1.6283561200508601</v>
      </c>
      <c r="Q210" s="122">
        <v>2284.8907066318002</v>
      </c>
      <c r="R210" s="122">
        <v>87497.080062889596</v>
      </c>
      <c r="S210" s="122"/>
      <c r="T210" s="122"/>
    </row>
    <row r="211" spans="1:20" ht="12.75" x14ac:dyDescent="0.2">
      <c r="A211" s="122" t="s">
        <v>560</v>
      </c>
      <c r="B211" s="122">
        <v>3245</v>
      </c>
      <c r="C211" s="122"/>
      <c r="D211" s="122"/>
      <c r="E211" s="122">
        <v>11802</v>
      </c>
      <c r="F211" s="178">
        <v>1.2152171835310299</v>
      </c>
      <c r="G211" s="198">
        <v>5.2674687906004601E-3</v>
      </c>
      <c r="H211" s="198">
        <v>2.1822149481724E-2</v>
      </c>
      <c r="I211" s="122">
        <v>94.355709949106995</v>
      </c>
      <c r="J211" s="198">
        <v>6.3040162684290801E-2</v>
      </c>
      <c r="K211" s="198">
        <v>1.13540077952889E-2</v>
      </c>
      <c r="L211" s="122"/>
      <c r="M211" s="122">
        <v>806.37520702256995</v>
      </c>
      <c r="N211" s="122">
        <v>28386.169353265999</v>
      </c>
      <c r="O211" s="122">
        <v>19391.412700983801</v>
      </c>
      <c r="P211" s="178">
        <v>1.6283561200508601</v>
      </c>
      <c r="Q211" s="122">
        <v>2284.8907066318002</v>
      </c>
      <c r="R211" s="122">
        <v>87497.080062889596</v>
      </c>
      <c r="S211" s="122"/>
      <c r="T211" s="122"/>
    </row>
    <row r="212" spans="1:20" ht="12.75" x14ac:dyDescent="0.2">
      <c r="A212" s="122" t="s">
        <v>561</v>
      </c>
      <c r="B212" s="122">
        <v>3832</v>
      </c>
      <c r="C212" s="122"/>
      <c r="D212" s="122"/>
      <c r="E212" s="122">
        <v>24270</v>
      </c>
      <c r="F212" s="178">
        <v>1.2152171835310299</v>
      </c>
      <c r="G212" s="198">
        <v>5.9641532756489497E-3</v>
      </c>
      <c r="H212" s="198">
        <v>2.68814664335995E-2</v>
      </c>
      <c r="I212" s="122">
        <v>142.506140218588</v>
      </c>
      <c r="J212" s="198">
        <v>8.2323856613102597E-2</v>
      </c>
      <c r="K212" s="198">
        <v>1.4132674083230301E-2</v>
      </c>
      <c r="L212" s="122"/>
      <c r="M212" s="122">
        <v>806.37520702256995</v>
      </c>
      <c r="N212" s="122">
        <v>28386.169353265999</v>
      </c>
      <c r="O212" s="122">
        <v>19391.412700983801</v>
      </c>
      <c r="P212" s="178">
        <v>1.6283561200508601</v>
      </c>
      <c r="Q212" s="122">
        <v>2284.8907066318002</v>
      </c>
      <c r="R212" s="122">
        <v>87497.080062889596</v>
      </c>
      <c r="S212" s="122"/>
      <c r="T212" s="122"/>
    </row>
    <row r="213" spans="1:20" ht="12.75" x14ac:dyDescent="0.2">
      <c r="A213" s="122" t="s">
        <v>562</v>
      </c>
      <c r="B213" s="122">
        <v>4028</v>
      </c>
      <c r="C213" s="122"/>
      <c r="D213" s="122"/>
      <c r="E213" s="122">
        <v>3663</v>
      </c>
      <c r="F213" s="178">
        <v>1.2152171835310299</v>
      </c>
      <c r="G213" s="198">
        <v>4.6865046865046901E-3</v>
      </c>
      <c r="H213" s="198">
        <v>2.4181205999387799E-2</v>
      </c>
      <c r="I213" s="122">
        <v>53.150729063673197</v>
      </c>
      <c r="J213" s="198">
        <v>2.29320229320229E-2</v>
      </c>
      <c r="K213" s="198">
        <v>2.02020202020202E-2</v>
      </c>
      <c r="L213" s="122"/>
      <c r="M213" s="122">
        <v>806.37520702256995</v>
      </c>
      <c r="N213" s="122">
        <v>28386.169353265999</v>
      </c>
      <c r="O213" s="122">
        <v>19391.412700983801</v>
      </c>
      <c r="P213" s="178">
        <v>1.6283561200508601</v>
      </c>
      <c r="Q213" s="122">
        <v>2284.8907066318002</v>
      </c>
      <c r="R213" s="122">
        <v>87497.080062889596</v>
      </c>
      <c r="S213" s="122"/>
      <c r="T213" s="122"/>
    </row>
    <row r="214" spans="1:20" ht="12.75" x14ac:dyDescent="0.2">
      <c r="A214" s="122" t="s">
        <v>563</v>
      </c>
      <c r="B214" s="122">
        <v>3072</v>
      </c>
      <c r="C214" s="122"/>
      <c r="D214" s="122"/>
      <c r="E214" s="122">
        <v>4032</v>
      </c>
      <c r="F214" s="178">
        <v>1.2152171835310299</v>
      </c>
      <c r="G214" s="198">
        <v>6.6344246031746004E-3</v>
      </c>
      <c r="H214" s="198">
        <v>2.8494301139771999E-2</v>
      </c>
      <c r="I214" s="122">
        <v>49.547956567349999</v>
      </c>
      <c r="J214" s="198">
        <v>2.3561507936507901E-2</v>
      </c>
      <c r="K214" s="198">
        <v>9.6726190476190497E-3</v>
      </c>
      <c r="L214" s="122"/>
      <c r="M214" s="122">
        <v>806.37520702256995</v>
      </c>
      <c r="N214" s="122">
        <v>28386.169353265999</v>
      </c>
      <c r="O214" s="122">
        <v>19391.412700983801</v>
      </c>
      <c r="P214" s="178">
        <v>1.6283561200508601</v>
      </c>
      <c r="Q214" s="122">
        <v>2284.8907066318002</v>
      </c>
      <c r="R214" s="122">
        <v>87497.080062889596</v>
      </c>
      <c r="S214" s="122"/>
      <c r="T214" s="122"/>
    </row>
    <row r="215" spans="1:20" ht="12.75" x14ac:dyDescent="0.2">
      <c r="A215" s="122" t="s">
        <v>564</v>
      </c>
      <c r="B215" s="122">
        <v>2545</v>
      </c>
      <c r="C215" s="122"/>
      <c r="D215" s="122"/>
      <c r="E215" s="122">
        <v>13208</v>
      </c>
      <c r="F215" s="178">
        <v>1.2152171835310299</v>
      </c>
      <c r="G215" s="198">
        <v>2.5868160710680399E-3</v>
      </c>
      <c r="H215" s="198">
        <v>1.9502074688796701E-2</v>
      </c>
      <c r="I215" s="122">
        <v>80.280757345705197</v>
      </c>
      <c r="J215" s="198">
        <v>3.3313143549364002E-2</v>
      </c>
      <c r="K215" s="198">
        <v>7.1926105390672304E-3</v>
      </c>
      <c r="L215" s="122"/>
      <c r="M215" s="122">
        <v>806.37520702256995</v>
      </c>
      <c r="N215" s="122">
        <v>28386.169353265999</v>
      </c>
      <c r="O215" s="122">
        <v>19391.412700983801</v>
      </c>
      <c r="P215" s="178">
        <v>1.6283561200508601</v>
      </c>
      <c r="Q215" s="122">
        <v>2284.8907066318002</v>
      </c>
      <c r="R215" s="122">
        <v>87497.080062889596</v>
      </c>
      <c r="S215" s="122"/>
      <c r="T215" s="122"/>
    </row>
    <row r="216" spans="1:20" ht="12.75" x14ac:dyDescent="0.2">
      <c r="A216" s="122" t="s">
        <v>565</v>
      </c>
      <c r="B216" s="122">
        <v>2999</v>
      </c>
      <c r="C216" s="122"/>
      <c r="D216" s="122"/>
      <c r="E216" s="122">
        <v>15366</v>
      </c>
      <c r="F216" s="178">
        <v>1.2152171835310299</v>
      </c>
      <c r="G216" s="198">
        <v>6.4427957828973002E-3</v>
      </c>
      <c r="H216" s="198">
        <v>1.8208625138223401E-2</v>
      </c>
      <c r="I216" s="122">
        <v>99.538937105034407</v>
      </c>
      <c r="J216" s="198">
        <v>6.5273981517636304E-2</v>
      </c>
      <c r="K216" s="198">
        <v>9.3062605752961096E-3</v>
      </c>
      <c r="L216" s="122"/>
      <c r="M216" s="122">
        <v>806.37520702256995</v>
      </c>
      <c r="N216" s="122">
        <v>28386.169353265999</v>
      </c>
      <c r="O216" s="122">
        <v>19391.412700983801</v>
      </c>
      <c r="P216" s="178">
        <v>1.6283561200508601</v>
      </c>
      <c r="Q216" s="122">
        <v>2284.8907066318002</v>
      </c>
      <c r="R216" s="122">
        <v>87497.080062889596</v>
      </c>
      <c r="S216" s="122"/>
      <c r="T216" s="122"/>
    </row>
    <row r="217" spans="1:20" ht="12.75" x14ac:dyDescent="0.2">
      <c r="A217" s="122" t="s">
        <v>566</v>
      </c>
      <c r="B217" s="122">
        <v>2928</v>
      </c>
      <c r="C217" s="122"/>
      <c r="D217" s="122"/>
      <c r="E217" s="122">
        <v>11910</v>
      </c>
      <c r="F217" s="178">
        <v>1.2152171835310299</v>
      </c>
      <c r="G217" s="198">
        <v>2.5048978449482202E-3</v>
      </c>
      <c r="H217" s="198">
        <v>2.2934906737723599E-2</v>
      </c>
      <c r="I217" s="122">
        <v>74.108029254595607</v>
      </c>
      <c r="J217" s="198">
        <v>5.6339210747271197E-2</v>
      </c>
      <c r="K217" s="198">
        <v>9.5717884130982409E-3</v>
      </c>
      <c r="L217" s="122"/>
      <c r="M217" s="122">
        <v>806.37520702256995</v>
      </c>
      <c r="N217" s="122">
        <v>28386.169353265999</v>
      </c>
      <c r="O217" s="122">
        <v>19391.412700983801</v>
      </c>
      <c r="P217" s="178">
        <v>1.6283561200508601</v>
      </c>
      <c r="Q217" s="122">
        <v>2284.8907066318002</v>
      </c>
      <c r="R217" s="122">
        <v>87497.080062889596</v>
      </c>
      <c r="S217" s="122"/>
      <c r="T217" s="122"/>
    </row>
    <row r="218" spans="1:20" ht="12.75" x14ac:dyDescent="0.2">
      <c r="A218" s="122" t="s">
        <v>567</v>
      </c>
      <c r="B218" s="122">
        <v>2719</v>
      </c>
      <c r="C218" s="122"/>
      <c r="D218" s="122"/>
      <c r="E218" s="122">
        <v>9869</v>
      </c>
      <c r="F218" s="178">
        <v>1.2152171835310299</v>
      </c>
      <c r="G218" s="198">
        <v>4.8974904583375502E-3</v>
      </c>
      <c r="H218" s="198">
        <v>2.6305756767060599E-2</v>
      </c>
      <c r="I218" s="122">
        <v>67.253252709441497</v>
      </c>
      <c r="J218" s="198">
        <v>6.9206606545749297E-2</v>
      </c>
      <c r="K218" s="198">
        <v>5.8769885500050698E-3</v>
      </c>
      <c r="L218" s="122"/>
      <c r="M218" s="122">
        <v>806.37520702256995</v>
      </c>
      <c r="N218" s="122">
        <v>28386.169353265999</v>
      </c>
      <c r="O218" s="122">
        <v>19391.412700983801</v>
      </c>
      <c r="P218" s="178">
        <v>1.6283561200508601</v>
      </c>
      <c r="Q218" s="122">
        <v>2284.8907066318002</v>
      </c>
      <c r="R218" s="122">
        <v>87497.080062889596</v>
      </c>
      <c r="S218" s="122"/>
      <c r="T218" s="122"/>
    </row>
    <row r="219" spans="1:20" ht="14.25" customHeight="1" x14ac:dyDescent="0.2">
      <c r="A219" s="19" t="s">
        <v>568</v>
      </c>
      <c r="B219" s="122"/>
      <c r="C219" s="122"/>
      <c r="D219" s="122"/>
      <c r="E219" s="19"/>
      <c r="F219" s="178"/>
      <c r="G219" s="198"/>
      <c r="H219" s="198"/>
      <c r="I219" s="122"/>
      <c r="J219" s="198"/>
      <c r="K219" s="198"/>
      <c r="L219" s="122"/>
      <c r="M219" s="122"/>
      <c r="N219" s="122"/>
      <c r="O219" s="122"/>
      <c r="P219" s="178"/>
      <c r="Q219" s="122"/>
      <c r="R219" s="122"/>
      <c r="S219" s="122"/>
      <c r="T219" s="122"/>
    </row>
    <row r="220" spans="1:20" ht="12.75" x14ac:dyDescent="0.2">
      <c r="A220" s="122" t="s">
        <v>569</v>
      </c>
      <c r="B220" s="122">
        <v>2419</v>
      </c>
      <c r="C220" s="122"/>
      <c r="D220" s="122"/>
      <c r="E220" s="122">
        <v>11151</v>
      </c>
      <c r="F220" s="178">
        <v>1.2152171835310299</v>
      </c>
      <c r="G220" s="198">
        <v>2.14480016739904E-3</v>
      </c>
      <c r="H220" s="198">
        <v>2.55467389200697E-2</v>
      </c>
      <c r="I220" s="122">
        <v>82.819079927272796</v>
      </c>
      <c r="J220" s="198">
        <v>3.3718948973186301E-2</v>
      </c>
      <c r="K220" s="198">
        <v>4.7529369563267896E-3</v>
      </c>
      <c r="L220" s="122"/>
      <c r="M220" s="122">
        <v>806.37520702256995</v>
      </c>
      <c r="N220" s="122">
        <v>28386.169353265999</v>
      </c>
      <c r="O220" s="122">
        <v>19391.412700983801</v>
      </c>
      <c r="P220" s="178">
        <v>1.6283561200508601</v>
      </c>
      <c r="Q220" s="122">
        <v>2284.8907066318002</v>
      </c>
      <c r="R220" s="122">
        <v>87497.080062889596</v>
      </c>
      <c r="S220" s="122"/>
      <c r="T220" s="122"/>
    </row>
    <row r="221" spans="1:20" ht="12.75" x14ac:dyDescent="0.2">
      <c r="A221" s="122" t="s">
        <v>570</v>
      </c>
      <c r="B221" s="122">
        <v>3704</v>
      </c>
      <c r="C221" s="122"/>
      <c r="D221" s="122"/>
      <c r="E221" s="122">
        <v>9543</v>
      </c>
      <c r="F221" s="178">
        <v>1.2152171835310299</v>
      </c>
      <c r="G221" s="198">
        <v>3.5191588948269201E-3</v>
      </c>
      <c r="H221" s="198">
        <v>2.7690447400241801E-2</v>
      </c>
      <c r="I221" s="122">
        <v>87.4414089547967</v>
      </c>
      <c r="J221" s="198">
        <v>2.20056585979252E-2</v>
      </c>
      <c r="K221" s="198">
        <v>1.6137482971811799E-2</v>
      </c>
      <c r="L221" s="122"/>
      <c r="M221" s="122">
        <v>806.37520702256995</v>
      </c>
      <c r="N221" s="122">
        <v>28386.169353265999</v>
      </c>
      <c r="O221" s="122">
        <v>19391.412700983801</v>
      </c>
      <c r="P221" s="178">
        <v>1.6283561200508601</v>
      </c>
      <c r="Q221" s="122">
        <v>2284.8907066318002</v>
      </c>
      <c r="R221" s="122">
        <v>87497.080062889596</v>
      </c>
      <c r="S221" s="122"/>
      <c r="T221" s="122"/>
    </row>
    <row r="222" spans="1:20" ht="12.75" x14ac:dyDescent="0.2">
      <c r="A222" s="122" t="s">
        <v>571</v>
      </c>
      <c r="B222" s="122">
        <v>2804</v>
      </c>
      <c r="C222" s="122"/>
      <c r="D222" s="122"/>
      <c r="E222" s="122">
        <v>15509</v>
      </c>
      <c r="F222" s="178">
        <v>1.2152171835310299</v>
      </c>
      <c r="G222" s="198">
        <v>3.8203623702366398E-3</v>
      </c>
      <c r="H222" s="198">
        <v>2.8426619656236201E-2</v>
      </c>
      <c r="I222" s="122">
        <v>110.58933040759401</v>
      </c>
      <c r="J222" s="198">
        <v>7.2087175188600194E-2</v>
      </c>
      <c r="K222" s="198">
        <v>5.6741247017860598E-3</v>
      </c>
      <c r="L222" s="122"/>
      <c r="M222" s="122">
        <v>806.37520702256995</v>
      </c>
      <c r="N222" s="122">
        <v>28386.169353265999</v>
      </c>
      <c r="O222" s="122">
        <v>19391.412700983801</v>
      </c>
      <c r="P222" s="178">
        <v>1.6283561200508601</v>
      </c>
      <c r="Q222" s="122">
        <v>2284.8907066318002</v>
      </c>
      <c r="R222" s="122">
        <v>87497.080062889596</v>
      </c>
      <c r="S222" s="122"/>
      <c r="T222" s="122"/>
    </row>
    <row r="223" spans="1:20" ht="12.75" x14ac:dyDescent="0.2">
      <c r="A223" s="122" t="s">
        <v>572</v>
      </c>
      <c r="B223" s="122">
        <v>3157</v>
      </c>
      <c r="C223" s="122"/>
      <c r="D223" s="122"/>
      <c r="E223" s="122">
        <v>7032</v>
      </c>
      <c r="F223" s="178">
        <v>1.2152171835310299</v>
      </c>
      <c r="G223" s="198">
        <v>6.1386044747819496E-3</v>
      </c>
      <c r="H223" s="198">
        <v>2.3276163808190399E-2</v>
      </c>
      <c r="I223" s="122">
        <v>72.856022400347896</v>
      </c>
      <c r="J223" s="198">
        <v>6.6126279863481199E-2</v>
      </c>
      <c r="K223" s="198">
        <v>1.02389078498294E-2</v>
      </c>
      <c r="L223" s="122"/>
      <c r="M223" s="122">
        <v>806.37520702256995</v>
      </c>
      <c r="N223" s="122">
        <v>28386.169353265999</v>
      </c>
      <c r="O223" s="122">
        <v>19391.412700983801</v>
      </c>
      <c r="P223" s="178">
        <v>1.6283561200508601</v>
      </c>
      <c r="Q223" s="122">
        <v>2284.8907066318002</v>
      </c>
      <c r="R223" s="122">
        <v>87497.080062889596</v>
      </c>
      <c r="S223" s="122"/>
      <c r="T223" s="122"/>
    </row>
    <row r="224" spans="1:20" ht="12.75" x14ac:dyDescent="0.2">
      <c r="A224" s="122" t="s">
        <v>573</v>
      </c>
      <c r="B224" s="122">
        <v>3831</v>
      </c>
      <c r="C224" s="122"/>
      <c r="D224" s="122"/>
      <c r="E224" s="122">
        <v>30283</v>
      </c>
      <c r="F224" s="178">
        <v>1.2152171835310299</v>
      </c>
      <c r="G224" s="198">
        <v>4.4056621426763103E-3</v>
      </c>
      <c r="H224" s="198">
        <v>2.6863822869087201E-2</v>
      </c>
      <c r="I224" s="122">
        <v>166.76630355080701</v>
      </c>
      <c r="J224" s="198">
        <v>6.4887890895882205E-2</v>
      </c>
      <c r="K224" s="198">
        <v>1.46286695505729E-2</v>
      </c>
      <c r="L224" s="122"/>
      <c r="M224" s="122">
        <v>806.37520702256995</v>
      </c>
      <c r="N224" s="122">
        <v>28386.169353265999</v>
      </c>
      <c r="O224" s="122">
        <v>19391.412700983801</v>
      </c>
      <c r="P224" s="178">
        <v>1.6283561200508601</v>
      </c>
      <c r="Q224" s="122">
        <v>2284.8907066318002</v>
      </c>
      <c r="R224" s="122">
        <v>87497.080062889596</v>
      </c>
      <c r="S224" s="122"/>
      <c r="T224" s="122"/>
    </row>
    <row r="225" spans="1:20" ht="12.75" x14ac:dyDescent="0.2">
      <c r="A225" s="122" t="s">
        <v>574</v>
      </c>
      <c r="B225" s="122">
        <v>3175</v>
      </c>
      <c r="C225" s="122"/>
      <c r="D225" s="122"/>
      <c r="E225" s="122">
        <v>21154</v>
      </c>
      <c r="F225" s="178">
        <v>1.2152171835310299</v>
      </c>
      <c r="G225" s="198">
        <v>4.0378494217011797E-3</v>
      </c>
      <c r="H225" s="198">
        <v>2.59442757444995E-2</v>
      </c>
      <c r="I225" s="122">
        <v>136.01102896456601</v>
      </c>
      <c r="J225" s="198">
        <v>8.6461189373168199E-2</v>
      </c>
      <c r="K225" s="198">
        <v>8.7926633260848996E-3</v>
      </c>
      <c r="L225" s="122"/>
      <c r="M225" s="122">
        <v>806.37520702256995</v>
      </c>
      <c r="N225" s="122">
        <v>28386.169353265999</v>
      </c>
      <c r="O225" s="122">
        <v>19391.412700983801</v>
      </c>
      <c r="P225" s="178">
        <v>1.6283561200508601</v>
      </c>
      <c r="Q225" s="122">
        <v>2284.8907066318002</v>
      </c>
      <c r="R225" s="122">
        <v>87497.080062889596</v>
      </c>
      <c r="S225" s="122"/>
      <c r="T225" s="122"/>
    </row>
    <row r="226" spans="1:20" ht="12.75" x14ac:dyDescent="0.2">
      <c r="A226" s="122" t="s">
        <v>575</v>
      </c>
      <c r="B226" s="122">
        <v>2017</v>
      </c>
      <c r="C226" s="122"/>
      <c r="D226" s="122"/>
      <c r="E226" s="122">
        <v>5656</v>
      </c>
      <c r="F226" s="178">
        <v>1.2152171835310299</v>
      </c>
      <c r="G226" s="198">
        <v>5.5103724658180104E-3</v>
      </c>
      <c r="H226" s="198">
        <v>1.8828009308229299E-2</v>
      </c>
      <c r="I226" s="122">
        <v>64.195015382816095</v>
      </c>
      <c r="J226" s="198">
        <v>2.4929278642149898E-2</v>
      </c>
      <c r="K226" s="198">
        <v>1.94483734087694E-3</v>
      </c>
      <c r="L226" s="122"/>
      <c r="M226" s="122">
        <v>806.37520702256995</v>
      </c>
      <c r="N226" s="122">
        <v>28386.169353265999</v>
      </c>
      <c r="O226" s="122">
        <v>19391.412700983801</v>
      </c>
      <c r="P226" s="178">
        <v>1.6283561200508601</v>
      </c>
      <c r="Q226" s="122">
        <v>2284.8907066318002</v>
      </c>
      <c r="R226" s="122">
        <v>87497.080062889596</v>
      </c>
      <c r="S226" s="122"/>
      <c r="T226" s="122"/>
    </row>
    <row r="227" spans="1:20" ht="12.75" x14ac:dyDescent="0.2">
      <c r="A227" s="122" t="s">
        <v>576</v>
      </c>
      <c r="B227" s="122">
        <v>2682</v>
      </c>
      <c r="C227" s="122"/>
      <c r="D227" s="122"/>
      <c r="E227" s="122">
        <v>7492</v>
      </c>
      <c r="F227" s="178">
        <v>1.2152171835310299</v>
      </c>
      <c r="G227" s="198">
        <v>2.8141128314646698E-3</v>
      </c>
      <c r="H227" s="198">
        <v>2.7038386102549699E-2</v>
      </c>
      <c r="I227" s="122">
        <v>61.814237842102401</v>
      </c>
      <c r="J227" s="198">
        <v>3.3769353977576098E-2</v>
      </c>
      <c r="K227" s="198">
        <v>7.0742124933262096E-3</v>
      </c>
      <c r="L227" s="122"/>
      <c r="M227" s="122">
        <v>806.37520702256995</v>
      </c>
      <c r="N227" s="122">
        <v>28386.169353265999</v>
      </c>
      <c r="O227" s="122">
        <v>19391.412700983801</v>
      </c>
      <c r="P227" s="178">
        <v>1.6283561200508601</v>
      </c>
      <c r="Q227" s="122">
        <v>2284.8907066318002</v>
      </c>
      <c r="R227" s="122">
        <v>87497.080062889596</v>
      </c>
      <c r="S227" s="122"/>
      <c r="T227" s="122"/>
    </row>
    <row r="228" spans="1:20" ht="12.75" x14ac:dyDescent="0.2">
      <c r="A228" s="122" t="s">
        <v>577</v>
      </c>
      <c r="B228" s="122">
        <v>3657</v>
      </c>
      <c r="C228" s="122"/>
      <c r="D228" s="122"/>
      <c r="E228" s="122">
        <v>23562</v>
      </c>
      <c r="F228" s="178">
        <v>1.2152171835310299</v>
      </c>
      <c r="G228" s="198">
        <v>5.2131963896669799E-3</v>
      </c>
      <c r="H228" s="198">
        <v>2.6224297208701699E-2</v>
      </c>
      <c r="I228" s="122">
        <v>131.506653824056</v>
      </c>
      <c r="J228" s="198">
        <v>8.5816144639674005E-2</v>
      </c>
      <c r="K228" s="198">
        <v>1.2987012987013E-2</v>
      </c>
      <c r="L228" s="122"/>
      <c r="M228" s="122">
        <v>806.37520702256995</v>
      </c>
      <c r="N228" s="122">
        <v>28386.169353265999</v>
      </c>
      <c r="O228" s="122">
        <v>19391.412700983801</v>
      </c>
      <c r="P228" s="178">
        <v>1.6283561200508601</v>
      </c>
      <c r="Q228" s="122">
        <v>2284.8907066318002</v>
      </c>
      <c r="R228" s="122">
        <v>87497.080062889596</v>
      </c>
      <c r="S228" s="122"/>
      <c r="T228" s="122"/>
    </row>
    <row r="229" spans="1:20" ht="12.75" x14ac:dyDescent="0.2">
      <c r="A229" s="122" t="s">
        <v>578</v>
      </c>
      <c r="B229" s="122">
        <v>3057</v>
      </c>
      <c r="C229" s="122"/>
      <c r="D229" s="122"/>
      <c r="E229" s="122">
        <v>4928</v>
      </c>
      <c r="F229" s="178">
        <v>1.2152171835310299</v>
      </c>
      <c r="G229" s="198">
        <v>5.9692911255411199E-3</v>
      </c>
      <c r="H229" s="198">
        <v>3.03030303030303E-2</v>
      </c>
      <c r="I229" s="122">
        <v>59.548299723837602</v>
      </c>
      <c r="J229" s="198">
        <v>2.45535714285714E-2</v>
      </c>
      <c r="K229" s="198">
        <v>9.1314935064935095E-3</v>
      </c>
      <c r="L229" s="122"/>
      <c r="M229" s="122">
        <v>806.37520702256995</v>
      </c>
      <c r="N229" s="122">
        <v>28386.169353265999</v>
      </c>
      <c r="O229" s="122">
        <v>19391.412700983801</v>
      </c>
      <c r="P229" s="178">
        <v>1.6283561200508601</v>
      </c>
      <c r="Q229" s="122">
        <v>2284.8907066318002</v>
      </c>
      <c r="R229" s="122">
        <v>87497.080062889596</v>
      </c>
      <c r="S229" s="122"/>
      <c r="T229" s="122"/>
    </row>
    <row r="230" spans="1:20" ht="12.75" x14ac:dyDescent="0.2">
      <c r="A230" s="122" t="s">
        <v>579</v>
      </c>
      <c r="B230" s="122">
        <v>3073</v>
      </c>
      <c r="C230" s="122"/>
      <c r="D230" s="122"/>
      <c r="E230" s="122">
        <v>10502</v>
      </c>
      <c r="F230" s="178">
        <v>1.2152171835310299</v>
      </c>
      <c r="G230" s="198">
        <v>3.9516282612835603E-3</v>
      </c>
      <c r="H230" s="198">
        <v>2.39177489177489E-2</v>
      </c>
      <c r="I230" s="122">
        <v>89.855439456941099</v>
      </c>
      <c r="J230" s="198">
        <v>4.7419539135402797E-2</v>
      </c>
      <c r="K230" s="198">
        <v>1.0188535517044401E-2</v>
      </c>
      <c r="L230" s="122"/>
      <c r="M230" s="122">
        <v>806.37520702256995</v>
      </c>
      <c r="N230" s="122">
        <v>28386.169353265999</v>
      </c>
      <c r="O230" s="122">
        <v>19391.412700983801</v>
      </c>
      <c r="P230" s="178">
        <v>1.6283561200508601</v>
      </c>
      <c r="Q230" s="122">
        <v>2284.8907066318002</v>
      </c>
      <c r="R230" s="122">
        <v>87497.080062889596</v>
      </c>
      <c r="S230" s="122"/>
      <c r="T230" s="122"/>
    </row>
    <row r="231" spans="1:20" ht="12.75" x14ac:dyDescent="0.2">
      <c r="A231" s="122" t="s">
        <v>568</v>
      </c>
      <c r="B231" s="122">
        <v>4366</v>
      </c>
      <c r="C231" s="122"/>
      <c r="D231" s="122"/>
      <c r="E231" s="122">
        <v>144200</v>
      </c>
      <c r="F231" s="178">
        <v>1.2152171835310299</v>
      </c>
      <c r="G231" s="198">
        <v>5.7027276930189602E-3</v>
      </c>
      <c r="H231" s="198">
        <v>2.07090294351631E-2</v>
      </c>
      <c r="I231" s="122">
        <v>359.16709203377798</v>
      </c>
      <c r="J231" s="198">
        <v>0.18796116504854399</v>
      </c>
      <c r="K231" s="198">
        <v>1.38141470180305E-2</v>
      </c>
      <c r="L231" s="122"/>
      <c r="M231" s="122">
        <v>806.37520702256995</v>
      </c>
      <c r="N231" s="122">
        <v>28386.169353265999</v>
      </c>
      <c r="O231" s="122">
        <v>19391.412700983801</v>
      </c>
      <c r="P231" s="178">
        <v>1.6283561200508601</v>
      </c>
      <c r="Q231" s="122">
        <v>2284.8907066318002</v>
      </c>
      <c r="R231" s="122">
        <v>87497.080062889596</v>
      </c>
      <c r="S231" s="122"/>
      <c r="T231" s="122"/>
    </row>
    <row r="232" spans="1:20" ht="14.25" customHeight="1" x14ac:dyDescent="0.2">
      <c r="A232" s="19" t="s">
        <v>580</v>
      </c>
      <c r="B232" s="122"/>
      <c r="C232" s="122"/>
      <c r="D232" s="122"/>
      <c r="E232" s="19"/>
      <c r="F232" s="178"/>
      <c r="G232" s="198"/>
      <c r="H232" s="198"/>
      <c r="I232" s="122"/>
      <c r="J232" s="198"/>
      <c r="K232" s="198"/>
      <c r="L232" s="122"/>
      <c r="M232" s="122"/>
      <c r="N232" s="122"/>
      <c r="O232" s="122"/>
      <c r="P232" s="178"/>
      <c r="Q232" s="122"/>
      <c r="R232" s="122"/>
      <c r="S232" s="122"/>
      <c r="T232" s="122"/>
    </row>
    <row r="233" spans="1:20" ht="12.75" x14ac:dyDescent="0.2">
      <c r="A233" s="122" t="s">
        <v>581</v>
      </c>
      <c r="B233" s="122">
        <v>3610</v>
      </c>
      <c r="C233" s="122"/>
      <c r="D233" s="122"/>
      <c r="E233" s="122">
        <v>13858</v>
      </c>
      <c r="F233" s="178">
        <v>1.2152171835310299</v>
      </c>
      <c r="G233" s="198">
        <v>5.2617020253042804E-3</v>
      </c>
      <c r="H233" s="198">
        <v>2.77963831212324E-2</v>
      </c>
      <c r="I233" s="122">
        <v>106.38608931622601</v>
      </c>
      <c r="J233" s="198">
        <v>9.4963198152691594E-2</v>
      </c>
      <c r="K233" s="198">
        <v>1.24116034059749E-2</v>
      </c>
      <c r="L233" s="122"/>
      <c r="M233" s="122">
        <v>806.37520702256995</v>
      </c>
      <c r="N233" s="122">
        <v>28386.169353265999</v>
      </c>
      <c r="O233" s="122">
        <v>19391.412700983801</v>
      </c>
      <c r="P233" s="178">
        <v>1.6283561200508601</v>
      </c>
      <c r="Q233" s="122">
        <v>2284.8907066318002</v>
      </c>
      <c r="R233" s="122">
        <v>87497.080062889596</v>
      </c>
      <c r="S233" s="122"/>
      <c r="T233" s="122"/>
    </row>
    <row r="234" spans="1:20" ht="12.75" x14ac:dyDescent="0.2">
      <c r="A234" s="122" t="s">
        <v>582</v>
      </c>
      <c r="B234" s="122">
        <v>3199</v>
      </c>
      <c r="C234" s="122"/>
      <c r="D234" s="122"/>
      <c r="E234" s="122">
        <v>13286</v>
      </c>
      <c r="F234" s="178">
        <v>1.2152171835310299</v>
      </c>
      <c r="G234" s="198">
        <v>5.9210196196497599E-3</v>
      </c>
      <c r="H234" s="198">
        <v>2.8479743281187301E-2</v>
      </c>
      <c r="I234" s="122">
        <v>110.168053445634</v>
      </c>
      <c r="J234" s="198">
        <v>7.9707963269607093E-2</v>
      </c>
      <c r="K234" s="198">
        <v>8.5051934367002899E-3</v>
      </c>
      <c r="L234" s="122"/>
      <c r="M234" s="122">
        <v>806.37520702256995</v>
      </c>
      <c r="N234" s="122">
        <v>28386.169353265999</v>
      </c>
      <c r="O234" s="122">
        <v>19391.412700983801</v>
      </c>
      <c r="P234" s="178">
        <v>1.6283561200508601</v>
      </c>
      <c r="Q234" s="122">
        <v>2284.8907066318002</v>
      </c>
      <c r="R234" s="122">
        <v>87497.080062889596</v>
      </c>
      <c r="S234" s="122"/>
      <c r="T234" s="122"/>
    </row>
    <row r="235" spans="1:20" ht="12.75" x14ac:dyDescent="0.2">
      <c r="A235" s="122" t="s">
        <v>583</v>
      </c>
      <c r="B235" s="122">
        <v>3803</v>
      </c>
      <c r="C235" s="122"/>
      <c r="D235" s="122"/>
      <c r="E235" s="122">
        <v>15645</v>
      </c>
      <c r="F235" s="178">
        <v>1.2152171835310299</v>
      </c>
      <c r="G235" s="198">
        <v>5.6301267710663697E-3</v>
      </c>
      <c r="H235" s="198">
        <v>3.5691774346044799E-2</v>
      </c>
      <c r="I235" s="122">
        <v>117.33285984753</v>
      </c>
      <c r="J235" s="198">
        <v>7.5615212527964201E-2</v>
      </c>
      <c r="K235" s="198">
        <v>1.26558005752637E-2</v>
      </c>
      <c r="L235" s="122"/>
      <c r="M235" s="122">
        <v>806.37520702256995</v>
      </c>
      <c r="N235" s="122">
        <v>28386.169353265999</v>
      </c>
      <c r="O235" s="122">
        <v>19391.412700983801</v>
      </c>
      <c r="P235" s="178">
        <v>1.6283561200508601</v>
      </c>
      <c r="Q235" s="122">
        <v>2284.8907066318002</v>
      </c>
      <c r="R235" s="122">
        <v>87497.080062889596</v>
      </c>
      <c r="S235" s="122"/>
      <c r="T235" s="122"/>
    </row>
    <row r="236" spans="1:20" ht="12.75" x14ac:dyDescent="0.2">
      <c r="A236" s="122" t="s">
        <v>584</v>
      </c>
      <c r="B236" s="122">
        <v>2893</v>
      </c>
      <c r="C236" s="122"/>
      <c r="D236" s="122"/>
      <c r="E236" s="122">
        <v>8343</v>
      </c>
      <c r="F236" s="178">
        <v>1.2152171835310299</v>
      </c>
      <c r="G236" s="198">
        <v>5.1340445083702902E-3</v>
      </c>
      <c r="H236" s="198">
        <v>2.5249643366619098E-2</v>
      </c>
      <c r="I236" s="122">
        <v>81.1048703839665</v>
      </c>
      <c r="J236" s="198">
        <v>7.7550041951336496E-2</v>
      </c>
      <c r="K236" s="198">
        <v>7.1916576770945703E-3</v>
      </c>
      <c r="L236" s="122"/>
      <c r="M236" s="122">
        <v>806.37520702256995</v>
      </c>
      <c r="N236" s="122">
        <v>28386.169353265999</v>
      </c>
      <c r="O236" s="122">
        <v>19391.412700983801</v>
      </c>
      <c r="P236" s="178">
        <v>1.6283561200508601</v>
      </c>
      <c r="Q236" s="122">
        <v>2284.8907066318002</v>
      </c>
      <c r="R236" s="122">
        <v>87497.080062889596</v>
      </c>
      <c r="S236" s="122"/>
      <c r="T236" s="122"/>
    </row>
    <row r="237" spans="1:20" ht="12.75" x14ac:dyDescent="0.2">
      <c r="A237" s="122" t="s">
        <v>585</v>
      </c>
      <c r="B237" s="122">
        <v>3938</v>
      </c>
      <c r="C237" s="122"/>
      <c r="D237" s="122"/>
      <c r="E237" s="122">
        <v>25557</v>
      </c>
      <c r="F237" s="178">
        <v>1.2152171835310299</v>
      </c>
      <c r="G237" s="198">
        <v>6.3681183237469198E-3</v>
      </c>
      <c r="H237" s="198">
        <v>2.79305143302029E-2</v>
      </c>
      <c r="I237" s="122">
        <v>145.76693726630899</v>
      </c>
      <c r="J237" s="198">
        <v>0.12552333998513099</v>
      </c>
      <c r="K237" s="198">
        <v>1.35774934460226E-2</v>
      </c>
      <c r="L237" s="122"/>
      <c r="M237" s="122">
        <v>806.37520702256995</v>
      </c>
      <c r="N237" s="122">
        <v>28386.169353265999</v>
      </c>
      <c r="O237" s="122">
        <v>19391.412700983801</v>
      </c>
      <c r="P237" s="178">
        <v>1.6283561200508601</v>
      </c>
      <c r="Q237" s="122">
        <v>2284.8907066318002</v>
      </c>
      <c r="R237" s="122">
        <v>87497.080062889596</v>
      </c>
      <c r="S237" s="122"/>
      <c r="T237" s="122"/>
    </row>
    <row r="238" spans="1:20" ht="12.75" x14ac:dyDescent="0.2">
      <c r="A238" s="122" t="s">
        <v>586</v>
      </c>
      <c r="B238" s="122">
        <v>3357</v>
      </c>
      <c r="C238" s="122"/>
      <c r="D238" s="122"/>
      <c r="E238" s="122">
        <v>5803</v>
      </c>
      <c r="F238" s="178">
        <v>1.2152171835310299</v>
      </c>
      <c r="G238" s="198">
        <v>6.5914182319489903E-3</v>
      </c>
      <c r="H238" s="198">
        <v>2.8191703584373701E-2</v>
      </c>
      <c r="I238" s="122">
        <v>68.212902005412403</v>
      </c>
      <c r="J238" s="198">
        <v>7.7373772186799902E-2</v>
      </c>
      <c r="K238" s="198">
        <v>1.06841288988454E-2</v>
      </c>
      <c r="L238" s="122"/>
      <c r="M238" s="122">
        <v>806.37520702256995</v>
      </c>
      <c r="N238" s="122">
        <v>28386.169353265999</v>
      </c>
      <c r="O238" s="122">
        <v>19391.412700983801</v>
      </c>
      <c r="P238" s="178">
        <v>1.6283561200508601</v>
      </c>
      <c r="Q238" s="122">
        <v>2284.8907066318002</v>
      </c>
      <c r="R238" s="122">
        <v>87497.080062889596</v>
      </c>
      <c r="S238" s="122"/>
      <c r="T238" s="122"/>
    </row>
    <row r="239" spans="1:20" ht="12.75" x14ac:dyDescent="0.2">
      <c r="A239" s="122" t="s">
        <v>587</v>
      </c>
      <c r="B239" s="122">
        <v>3402</v>
      </c>
      <c r="C239" s="122"/>
      <c r="D239" s="122"/>
      <c r="E239" s="122">
        <v>22109</v>
      </c>
      <c r="F239" s="178">
        <v>1.2152171835310299</v>
      </c>
      <c r="G239" s="198">
        <v>5.6311909177258097E-3</v>
      </c>
      <c r="H239" s="198">
        <v>2.8848608629052801E-2</v>
      </c>
      <c r="I239" s="122">
        <v>124.020159651566</v>
      </c>
      <c r="J239" s="198">
        <v>0.100321136188882</v>
      </c>
      <c r="K239" s="198">
        <v>9.6340856664706691E-3</v>
      </c>
      <c r="L239" s="122"/>
      <c r="M239" s="122">
        <v>806.37520702256995</v>
      </c>
      <c r="N239" s="122">
        <v>28386.169353265999</v>
      </c>
      <c r="O239" s="122">
        <v>19391.412700983801</v>
      </c>
      <c r="P239" s="178">
        <v>1.6283561200508601</v>
      </c>
      <c r="Q239" s="122">
        <v>2284.8907066318002</v>
      </c>
      <c r="R239" s="122">
        <v>87497.080062889596</v>
      </c>
      <c r="S239" s="122"/>
      <c r="T239" s="122"/>
    </row>
    <row r="240" spans="1:20" ht="12.75" x14ac:dyDescent="0.2">
      <c r="A240" s="122" t="s">
        <v>588</v>
      </c>
      <c r="B240" s="122">
        <v>3502</v>
      </c>
      <c r="C240" s="122"/>
      <c r="D240" s="122"/>
      <c r="E240" s="122">
        <v>4472</v>
      </c>
      <c r="F240" s="178">
        <v>1.2152171835310299</v>
      </c>
      <c r="G240" s="198">
        <v>4.8449612403100801E-3</v>
      </c>
      <c r="H240" s="198">
        <v>3.6833424958768603E-2</v>
      </c>
      <c r="I240" s="122">
        <v>52</v>
      </c>
      <c r="J240" s="198">
        <v>4.4499105545617201E-2</v>
      </c>
      <c r="K240" s="198">
        <v>1.1851520572450799E-2</v>
      </c>
      <c r="L240" s="122"/>
      <c r="M240" s="122">
        <v>806.37520702256995</v>
      </c>
      <c r="N240" s="122">
        <v>28386.169353265999</v>
      </c>
      <c r="O240" s="122">
        <v>19391.412700983801</v>
      </c>
      <c r="P240" s="178">
        <v>1.6283561200508601</v>
      </c>
      <c r="Q240" s="122">
        <v>2284.8907066318002</v>
      </c>
      <c r="R240" s="122">
        <v>87497.080062889596</v>
      </c>
      <c r="S240" s="122"/>
      <c r="T240" s="122"/>
    </row>
    <row r="241" spans="1:20" ht="12.75" x14ac:dyDescent="0.2">
      <c r="A241" s="122" t="s">
        <v>589</v>
      </c>
      <c r="B241" s="122">
        <v>3246</v>
      </c>
      <c r="C241" s="122"/>
      <c r="D241" s="122"/>
      <c r="E241" s="122">
        <v>9985</v>
      </c>
      <c r="F241" s="178">
        <v>1.2152171835310299</v>
      </c>
      <c r="G241" s="198">
        <v>3.0629277249207098E-3</v>
      </c>
      <c r="H241" s="198">
        <v>3.3383345836459098E-2</v>
      </c>
      <c r="I241" s="122">
        <v>94.509258805685306</v>
      </c>
      <c r="J241" s="198">
        <v>2.0931397095643501E-2</v>
      </c>
      <c r="K241" s="198">
        <v>1.06159238858287E-2</v>
      </c>
      <c r="L241" s="122"/>
      <c r="M241" s="122">
        <v>806.37520702256995</v>
      </c>
      <c r="N241" s="122">
        <v>28386.169353265999</v>
      </c>
      <c r="O241" s="122">
        <v>19391.412700983801</v>
      </c>
      <c r="P241" s="178">
        <v>1.6283561200508601</v>
      </c>
      <c r="Q241" s="122">
        <v>2284.8907066318002</v>
      </c>
      <c r="R241" s="122">
        <v>87497.080062889596</v>
      </c>
      <c r="S241" s="122"/>
      <c r="T241" s="122"/>
    </row>
    <row r="242" spans="1:20" ht="12.75" x14ac:dyDescent="0.2">
      <c r="A242" s="122" t="s">
        <v>590</v>
      </c>
      <c r="B242" s="122">
        <v>4536</v>
      </c>
      <c r="C242" s="122"/>
      <c r="D242" s="122"/>
      <c r="E242" s="122">
        <v>145218</v>
      </c>
      <c r="F242" s="178">
        <v>1.2152171835310299</v>
      </c>
      <c r="G242" s="198">
        <v>8.0752156527886792E-3</v>
      </c>
      <c r="H242" s="198">
        <v>2.5189457332406399E-2</v>
      </c>
      <c r="I242" s="122">
        <v>369.50778070292398</v>
      </c>
      <c r="J242" s="198">
        <v>0.13673236100208</v>
      </c>
      <c r="K242" s="198">
        <v>1.47984409646187E-2</v>
      </c>
      <c r="L242" s="122"/>
      <c r="M242" s="122">
        <v>806.37520702256995</v>
      </c>
      <c r="N242" s="122">
        <v>28386.169353265999</v>
      </c>
      <c r="O242" s="122">
        <v>19391.412700983801</v>
      </c>
      <c r="P242" s="178">
        <v>1.6283561200508601</v>
      </c>
      <c r="Q242" s="122">
        <v>2284.8907066318002</v>
      </c>
      <c r="R242" s="122">
        <v>87497.080062889596</v>
      </c>
      <c r="S242" s="122"/>
      <c r="T242" s="122"/>
    </row>
    <row r="243" spans="1:20" ht="14.25" customHeight="1" x14ac:dyDescent="0.2">
      <c r="A243" s="19" t="s">
        <v>591</v>
      </c>
      <c r="B243" s="122"/>
      <c r="C243" s="122"/>
      <c r="D243" s="122"/>
      <c r="E243" s="19"/>
      <c r="F243" s="178"/>
      <c r="G243" s="198"/>
      <c r="H243" s="198"/>
      <c r="I243" s="122"/>
      <c r="J243" s="198"/>
      <c r="K243" s="198"/>
      <c r="L243" s="122"/>
      <c r="M243" s="122"/>
      <c r="N243" s="122"/>
      <c r="O243" s="122"/>
      <c r="P243" s="178"/>
      <c r="Q243" s="122"/>
      <c r="R243" s="122"/>
      <c r="S243" s="122"/>
      <c r="T243" s="122"/>
    </row>
    <row r="244" spans="1:20" ht="12.75" x14ac:dyDescent="0.2">
      <c r="A244" s="122" t="s">
        <v>592</v>
      </c>
      <c r="B244" s="122">
        <v>3453</v>
      </c>
      <c r="C244" s="122"/>
      <c r="D244" s="122"/>
      <c r="E244" s="122">
        <v>22781</v>
      </c>
      <c r="F244" s="178">
        <v>1.2152171835310299</v>
      </c>
      <c r="G244" s="198">
        <v>5.45776451136181E-3</v>
      </c>
      <c r="H244" s="198">
        <v>2.4015975616164802E-2</v>
      </c>
      <c r="I244" s="122">
        <v>137.164135254082</v>
      </c>
      <c r="J244" s="198">
        <v>6.7512400684781204E-2</v>
      </c>
      <c r="K244" s="198">
        <v>1.18519819147535E-2</v>
      </c>
      <c r="L244" s="122"/>
      <c r="M244" s="122">
        <v>806.37520702256995</v>
      </c>
      <c r="N244" s="122">
        <v>28386.169353265999</v>
      </c>
      <c r="O244" s="122">
        <v>19391.412700983801</v>
      </c>
      <c r="P244" s="178">
        <v>1.6283561200508601</v>
      </c>
      <c r="Q244" s="122">
        <v>2284.8907066318002</v>
      </c>
      <c r="R244" s="122">
        <v>87497.080062889596</v>
      </c>
      <c r="S244" s="122"/>
      <c r="T244" s="122"/>
    </row>
    <row r="245" spans="1:20" ht="12.75" x14ac:dyDescent="0.2">
      <c r="A245" s="122" t="s">
        <v>593</v>
      </c>
      <c r="B245" s="122">
        <v>4594</v>
      </c>
      <c r="C245" s="122"/>
      <c r="D245" s="122"/>
      <c r="E245" s="122">
        <v>50988</v>
      </c>
      <c r="F245" s="178">
        <v>1.2152171835310299</v>
      </c>
      <c r="G245" s="198">
        <v>7.1078815930545802E-3</v>
      </c>
      <c r="H245" s="198">
        <v>2.6636706223813901E-2</v>
      </c>
      <c r="I245" s="122">
        <v>215.69654610123001</v>
      </c>
      <c r="J245" s="198">
        <v>0.17768886796893399</v>
      </c>
      <c r="K245" s="198">
        <v>1.71216756883973E-2</v>
      </c>
      <c r="L245" s="122"/>
      <c r="M245" s="122">
        <v>806.37520702256995</v>
      </c>
      <c r="N245" s="122">
        <v>28386.169353265999</v>
      </c>
      <c r="O245" s="122">
        <v>19391.412700983801</v>
      </c>
      <c r="P245" s="178">
        <v>1.6283561200508601</v>
      </c>
      <c r="Q245" s="122">
        <v>2284.8907066318002</v>
      </c>
      <c r="R245" s="122">
        <v>87497.080062889596</v>
      </c>
      <c r="S245" s="122"/>
      <c r="T245" s="122"/>
    </row>
    <row r="246" spans="1:20" ht="12.75" x14ac:dyDescent="0.2">
      <c r="A246" s="122" t="s">
        <v>594</v>
      </c>
      <c r="B246" s="122">
        <v>3963</v>
      </c>
      <c r="C246" s="122"/>
      <c r="D246" s="122"/>
      <c r="E246" s="122">
        <v>57062</v>
      </c>
      <c r="F246" s="178">
        <v>1.2152171835310299</v>
      </c>
      <c r="G246" s="198">
        <v>6.4651899103898699E-3</v>
      </c>
      <c r="H246" s="198">
        <v>2.13861462511571E-2</v>
      </c>
      <c r="I246" s="122">
        <v>222.13509403063699</v>
      </c>
      <c r="J246" s="198">
        <v>0.132767866531142</v>
      </c>
      <c r="K246" s="198">
        <v>1.36167677263328E-2</v>
      </c>
      <c r="L246" s="122"/>
      <c r="M246" s="122">
        <v>806.37520702256995</v>
      </c>
      <c r="N246" s="122">
        <v>28386.169353265999</v>
      </c>
      <c r="O246" s="122">
        <v>19391.412700983801</v>
      </c>
      <c r="P246" s="178">
        <v>1.6283561200508601</v>
      </c>
      <c r="Q246" s="122">
        <v>2284.8907066318002</v>
      </c>
      <c r="R246" s="122">
        <v>87497.080062889596</v>
      </c>
      <c r="S246" s="122"/>
      <c r="T246" s="122"/>
    </row>
    <row r="247" spans="1:20" ht="12.75" x14ac:dyDescent="0.2">
      <c r="A247" s="122" t="s">
        <v>595</v>
      </c>
      <c r="B247" s="122">
        <v>2194</v>
      </c>
      <c r="C247" s="122"/>
      <c r="D247" s="122"/>
      <c r="E247" s="122">
        <v>10079</v>
      </c>
      <c r="F247" s="178">
        <v>1.2152171835310299</v>
      </c>
      <c r="G247" s="198">
        <v>2.18275622581605E-3</v>
      </c>
      <c r="H247" s="198">
        <v>1.8436109345200302E-2</v>
      </c>
      <c r="I247" s="122">
        <v>87.561407023870999</v>
      </c>
      <c r="J247" s="198">
        <v>8.7310249032642104E-3</v>
      </c>
      <c r="K247" s="198">
        <v>4.7623772199623E-3</v>
      </c>
      <c r="L247" s="122"/>
      <c r="M247" s="122">
        <v>806.37520702256995</v>
      </c>
      <c r="N247" s="122">
        <v>28386.169353265999</v>
      </c>
      <c r="O247" s="122">
        <v>19391.412700983801</v>
      </c>
      <c r="P247" s="178">
        <v>1.6283561200508601</v>
      </c>
      <c r="Q247" s="122">
        <v>2284.8907066318002</v>
      </c>
      <c r="R247" s="122">
        <v>87497.080062889596</v>
      </c>
      <c r="S247" s="122"/>
      <c r="T247" s="122"/>
    </row>
    <row r="248" spans="1:20" ht="12.75" x14ac:dyDescent="0.2">
      <c r="A248" s="122" t="s">
        <v>596</v>
      </c>
      <c r="B248" s="122">
        <v>3300</v>
      </c>
      <c r="C248" s="122"/>
      <c r="D248" s="122"/>
      <c r="E248" s="122">
        <v>15235</v>
      </c>
      <c r="F248" s="178">
        <v>1.2152171835310299</v>
      </c>
      <c r="G248" s="198">
        <v>4.1570944098019902E-3</v>
      </c>
      <c r="H248" s="198">
        <v>2.8727872787278699E-2</v>
      </c>
      <c r="I248" s="122">
        <v>103.527774051218</v>
      </c>
      <c r="J248" s="198">
        <v>5.1526091237282599E-2</v>
      </c>
      <c r="K248" s="198">
        <v>1.0830324909747301E-2</v>
      </c>
      <c r="L248" s="122"/>
      <c r="M248" s="122">
        <v>806.37520702256995</v>
      </c>
      <c r="N248" s="122">
        <v>28386.169353265999</v>
      </c>
      <c r="O248" s="122">
        <v>19391.412700983801</v>
      </c>
      <c r="P248" s="178">
        <v>1.6283561200508601</v>
      </c>
      <c r="Q248" s="122">
        <v>2284.8907066318002</v>
      </c>
      <c r="R248" s="122">
        <v>87497.080062889596</v>
      </c>
      <c r="S248" s="122"/>
      <c r="T248" s="122"/>
    </row>
    <row r="249" spans="1:20" ht="12.75" x14ac:dyDescent="0.2">
      <c r="A249" s="122" t="s">
        <v>597</v>
      </c>
      <c r="B249" s="122">
        <v>2313</v>
      </c>
      <c r="C249" s="122"/>
      <c r="D249" s="122"/>
      <c r="E249" s="122">
        <v>15326</v>
      </c>
      <c r="F249" s="178">
        <v>1.2152171835310299</v>
      </c>
      <c r="G249" s="198">
        <v>3.1591195789290498E-3</v>
      </c>
      <c r="H249" s="198">
        <v>1.63564579808235E-2</v>
      </c>
      <c r="I249" s="122">
        <v>111.874930167576</v>
      </c>
      <c r="J249" s="198">
        <v>2.4859715516116401E-2</v>
      </c>
      <c r="K249" s="198">
        <v>5.1546391752577301E-3</v>
      </c>
      <c r="L249" s="122"/>
      <c r="M249" s="122">
        <v>806.37520702256995</v>
      </c>
      <c r="N249" s="122">
        <v>28386.169353265999</v>
      </c>
      <c r="O249" s="122">
        <v>19391.412700983801</v>
      </c>
      <c r="P249" s="178">
        <v>1.6283561200508601</v>
      </c>
      <c r="Q249" s="122">
        <v>2284.8907066318002</v>
      </c>
      <c r="R249" s="122">
        <v>87497.080062889596</v>
      </c>
      <c r="S249" s="122"/>
      <c r="T249" s="122"/>
    </row>
    <row r="250" spans="1:20" ht="12.75" x14ac:dyDescent="0.2">
      <c r="A250" s="122" t="s">
        <v>598</v>
      </c>
      <c r="B250" s="122">
        <v>4157</v>
      </c>
      <c r="C250" s="122"/>
      <c r="D250" s="122"/>
      <c r="E250" s="122">
        <v>26362</v>
      </c>
      <c r="F250" s="178">
        <v>1.2152171835310299</v>
      </c>
      <c r="G250" s="198">
        <v>6.8216877829198599E-3</v>
      </c>
      <c r="H250" s="198">
        <v>2.3808456261489499E-2</v>
      </c>
      <c r="I250" s="122">
        <v>151.993420910249</v>
      </c>
      <c r="J250" s="198">
        <v>7.0897503983005802E-2</v>
      </c>
      <c r="K250" s="198">
        <v>1.7714892648509201E-2</v>
      </c>
      <c r="L250" s="122"/>
      <c r="M250" s="122">
        <v>806.37520702256995</v>
      </c>
      <c r="N250" s="122">
        <v>28386.169353265999</v>
      </c>
      <c r="O250" s="122">
        <v>19391.412700983801</v>
      </c>
      <c r="P250" s="178">
        <v>1.6283561200508601</v>
      </c>
      <c r="Q250" s="122">
        <v>2284.8907066318002</v>
      </c>
      <c r="R250" s="122">
        <v>87497.080062889596</v>
      </c>
      <c r="S250" s="122"/>
      <c r="T250" s="122"/>
    </row>
    <row r="251" spans="1:20" ht="12.75" x14ac:dyDescent="0.2">
      <c r="A251" s="122" t="s">
        <v>599</v>
      </c>
      <c r="B251" s="122">
        <v>2456</v>
      </c>
      <c r="C251" s="122"/>
      <c r="D251" s="122"/>
      <c r="E251" s="122">
        <v>10036</v>
      </c>
      <c r="F251" s="178">
        <v>1.2152171835310299</v>
      </c>
      <c r="G251" s="198">
        <v>2.5740666932376798E-3</v>
      </c>
      <c r="H251" s="198">
        <v>2.09251101321586E-2</v>
      </c>
      <c r="I251" s="122">
        <v>83.797374660546495</v>
      </c>
      <c r="J251" s="198">
        <v>3.72658429653248E-2</v>
      </c>
      <c r="K251" s="198">
        <v>5.87883618971702E-3</v>
      </c>
      <c r="L251" s="122"/>
      <c r="M251" s="122">
        <v>806.37520702256995</v>
      </c>
      <c r="N251" s="122">
        <v>28386.169353265999</v>
      </c>
      <c r="O251" s="122">
        <v>19391.412700983801</v>
      </c>
      <c r="P251" s="178">
        <v>1.6283561200508601</v>
      </c>
      <c r="Q251" s="122">
        <v>2284.8907066318002</v>
      </c>
      <c r="R251" s="122">
        <v>87497.080062889596</v>
      </c>
      <c r="S251" s="122"/>
      <c r="T251" s="122"/>
    </row>
    <row r="252" spans="1:20" ht="12.75" x14ac:dyDescent="0.2">
      <c r="A252" s="122" t="s">
        <v>600</v>
      </c>
      <c r="B252" s="122">
        <v>2802</v>
      </c>
      <c r="C252" s="122"/>
      <c r="D252" s="122"/>
      <c r="E252" s="122">
        <v>20101</v>
      </c>
      <c r="F252" s="178">
        <v>1.2152171835310299</v>
      </c>
      <c r="G252" s="198">
        <v>3.0056547767109399E-3</v>
      </c>
      <c r="H252" s="198">
        <v>2.78609625668449E-2</v>
      </c>
      <c r="I252" s="122">
        <v>132.17034463146399</v>
      </c>
      <c r="J252" s="198">
        <v>6.3479428884135103E-2</v>
      </c>
      <c r="K252" s="198">
        <v>5.8703547087209599E-3</v>
      </c>
      <c r="L252" s="122"/>
      <c r="M252" s="122">
        <v>806.37520702256995</v>
      </c>
      <c r="N252" s="122">
        <v>28386.169353265999</v>
      </c>
      <c r="O252" s="122">
        <v>19391.412700983801</v>
      </c>
      <c r="P252" s="178">
        <v>1.6283561200508601</v>
      </c>
      <c r="Q252" s="122">
        <v>2284.8907066318002</v>
      </c>
      <c r="R252" s="122">
        <v>87497.080062889596</v>
      </c>
      <c r="S252" s="122"/>
      <c r="T252" s="122"/>
    </row>
    <row r="253" spans="1:20" ht="12.75" x14ac:dyDescent="0.2">
      <c r="A253" s="122" t="s">
        <v>601</v>
      </c>
      <c r="B253" s="122">
        <v>3586</v>
      </c>
      <c r="C253" s="122"/>
      <c r="D253" s="122"/>
      <c r="E253" s="122">
        <v>6750</v>
      </c>
      <c r="F253" s="178">
        <v>1.2152171835310299</v>
      </c>
      <c r="G253" s="198">
        <v>3.7654320987654298E-3</v>
      </c>
      <c r="H253" s="198">
        <v>3.22103533278554E-2</v>
      </c>
      <c r="I253" s="122">
        <v>75.226325179421096</v>
      </c>
      <c r="J253" s="198">
        <v>7.1407407407407406E-2</v>
      </c>
      <c r="K253" s="198">
        <v>1.2888888888888899E-2</v>
      </c>
      <c r="L253" s="122"/>
      <c r="M253" s="122">
        <v>806.37520702256995</v>
      </c>
      <c r="N253" s="122">
        <v>28386.169353265999</v>
      </c>
      <c r="O253" s="122">
        <v>19391.412700983801</v>
      </c>
      <c r="P253" s="178">
        <v>1.6283561200508601</v>
      </c>
      <c r="Q253" s="122">
        <v>2284.8907066318002</v>
      </c>
      <c r="R253" s="122">
        <v>87497.080062889596</v>
      </c>
      <c r="S253" s="122"/>
      <c r="T253" s="122"/>
    </row>
    <row r="254" spans="1:20" ht="12.75" x14ac:dyDescent="0.2">
      <c r="A254" s="122" t="s">
        <v>602</v>
      </c>
      <c r="B254" s="122">
        <v>2605</v>
      </c>
      <c r="C254" s="122"/>
      <c r="D254" s="122"/>
      <c r="E254" s="122">
        <v>10759</v>
      </c>
      <c r="F254" s="178">
        <v>1.2152171835310299</v>
      </c>
      <c r="G254" s="198">
        <v>3.2375995290764301E-3</v>
      </c>
      <c r="H254" s="198">
        <v>2.2220027651590001E-2</v>
      </c>
      <c r="I254" s="122">
        <v>92.595896237360293</v>
      </c>
      <c r="J254" s="198">
        <v>5.1863556092573697E-2</v>
      </c>
      <c r="K254" s="198">
        <v>6.2273445487498798E-3</v>
      </c>
      <c r="L254" s="122"/>
      <c r="M254" s="122">
        <v>806.37520702256995</v>
      </c>
      <c r="N254" s="122">
        <v>28386.169353265999</v>
      </c>
      <c r="O254" s="122">
        <v>19391.412700983801</v>
      </c>
      <c r="P254" s="178">
        <v>1.6283561200508601</v>
      </c>
      <c r="Q254" s="122">
        <v>2284.8907066318002</v>
      </c>
      <c r="R254" s="122">
        <v>87497.080062889596</v>
      </c>
      <c r="S254" s="122"/>
      <c r="T254" s="122"/>
    </row>
    <row r="255" spans="1:20" ht="12.75" x14ac:dyDescent="0.2">
      <c r="A255" s="122" t="s">
        <v>603</v>
      </c>
      <c r="B255" s="122">
        <v>2937</v>
      </c>
      <c r="C255" s="122"/>
      <c r="D255" s="122"/>
      <c r="E255" s="122">
        <v>10790</v>
      </c>
      <c r="F255" s="178">
        <v>1.2152171835310299</v>
      </c>
      <c r="G255" s="198">
        <v>2.4791473586654299E-3</v>
      </c>
      <c r="H255" s="198">
        <v>2.4078879086663198E-2</v>
      </c>
      <c r="I255" s="122">
        <v>86.255434611391294</v>
      </c>
      <c r="J255" s="198">
        <v>4.6061167747914702E-2</v>
      </c>
      <c r="K255" s="198">
        <v>9.4531974050046305E-3</v>
      </c>
      <c r="L255" s="122"/>
      <c r="M255" s="122">
        <v>806.37520702256995</v>
      </c>
      <c r="N255" s="122">
        <v>28386.169353265999</v>
      </c>
      <c r="O255" s="122">
        <v>19391.412700983801</v>
      </c>
      <c r="P255" s="178">
        <v>1.6283561200508601</v>
      </c>
      <c r="Q255" s="122">
        <v>2284.8907066318002</v>
      </c>
      <c r="R255" s="122">
        <v>87497.080062889596</v>
      </c>
      <c r="S255" s="122"/>
      <c r="T255" s="122"/>
    </row>
    <row r="256" spans="1:20" ht="12.75" x14ac:dyDescent="0.2">
      <c r="A256" s="122" t="s">
        <v>604</v>
      </c>
      <c r="B256" s="122">
        <v>2388</v>
      </c>
      <c r="C256" s="122"/>
      <c r="D256" s="122"/>
      <c r="E256" s="122">
        <v>11009</v>
      </c>
      <c r="F256" s="178">
        <v>1.2152171835310299</v>
      </c>
      <c r="G256" s="198">
        <v>2.81587791806704E-3</v>
      </c>
      <c r="H256" s="198">
        <v>2.50438511011499E-2</v>
      </c>
      <c r="I256" s="122">
        <v>84.970583144992005</v>
      </c>
      <c r="J256" s="198">
        <v>3.9058951766736301E-2</v>
      </c>
      <c r="K256" s="198">
        <v>4.1783994913252801E-3</v>
      </c>
      <c r="L256" s="122"/>
      <c r="M256" s="122">
        <v>806.37520702256995</v>
      </c>
      <c r="N256" s="122">
        <v>28386.169353265999</v>
      </c>
      <c r="O256" s="122">
        <v>19391.412700983801</v>
      </c>
      <c r="P256" s="178">
        <v>1.6283561200508601</v>
      </c>
      <c r="Q256" s="122">
        <v>2284.8907066318002</v>
      </c>
      <c r="R256" s="122">
        <v>87497.080062889596</v>
      </c>
      <c r="S256" s="122"/>
      <c r="T256" s="122"/>
    </row>
    <row r="257" spans="1:20" ht="12.75" x14ac:dyDescent="0.2">
      <c r="A257" s="122" t="s">
        <v>605</v>
      </c>
      <c r="B257" s="122">
        <v>2114</v>
      </c>
      <c r="C257" s="122"/>
      <c r="D257" s="122"/>
      <c r="E257" s="122">
        <v>6715</v>
      </c>
      <c r="F257" s="178">
        <v>1.2152171835310299</v>
      </c>
      <c r="G257" s="198">
        <v>1.5884834946636899E-3</v>
      </c>
      <c r="H257" s="198">
        <v>2.58744609487302E-2</v>
      </c>
      <c r="I257" s="122">
        <v>71.721684308164399</v>
      </c>
      <c r="J257" s="198">
        <v>4.3931496649292599E-2</v>
      </c>
      <c r="K257" s="198">
        <v>1.9359642591213701E-3</v>
      </c>
      <c r="L257" s="122"/>
      <c r="M257" s="122">
        <v>806.37520702256995</v>
      </c>
      <c r="N257" s="122">
        <v>28386.169353265999</v>
      </c>
      <c r="O257" s="122">
        <v>19391.412700983801</v>
      </c>
      <c r="P257" s="178">
        <v>1.6283561200508601</v>
      </c>
      <c r="Q257" s="122">
        <v>2284.8907066318002</v>
      </c>
      <c r="R257" s="122">
        <v>87497.080062889596</v>
      </c>
      <c r="S257" s="122"/>
      <c r="T257" s="122"/>
    </row>
    <row r="258" spans="1:20" ht="12.75" x14ac:dyDescent="0.2">
      <c r="A258" s="122" t="s">
        <v>606</v>
      </c>
      <c r="B258" s="122">
        <v>2154</v>
      </c>
      <c r="C258" s="122"/>
      <c r="D258" s="122"/>
      <c r="E258" s="122">
        <v>7035</v>
      </c>
      <c r="F258" s="178">
        <v>1.2152171835310299</v>
      </c>
      <c r="G258" s="198">
        <v>2.5704809286898802E-3</v>
      </c>
      <c r="H258" s="198">
        <v>2.22529158993247E-2</v>
      </c>
      <c r="I258" s="122">
        <v>68.702256149270696</v>
      </c>
      <c r="J258" s="198">
        <v>5.68585643212509E-4</v>
      </c>
      <c r="K258" s="198">
        <v>3.9800995024875602E-3</v>
      </c>
      <c r="L258" s="122"/>
      <c r="M258" s="122">
        <v>806.37520702256995</v>
      </c>
      <c r="N258" s="122">
        <v>28386.169353265999</v>
      </c>
      <c r="O258" s="122">
        <v>19391.412700983801</v>
      </c>
      <c r="P258" s="178">
        <v>1.6283561200508601</v>
      </c>
      <c r="Q258" s="122">
        <v>2284.8907066318002</v>
      </c>
      <c r="R258" s="122">
        <v>87497.080062889596</v>
      </c>
      <c r="S258" s="122"/>
      <c r="T258" s="122"/>
    </row>
    <row r="259" spans="1:20" ht="14.25" customHeight="1" x14ac:dyDescent="0.2">
      <c r="A259" s="19" t="s">
        <v>607</v>
      </c>
      <c r="B259" s="122"/>
      <c r="C259" s="122"/>
      <c r="D259" s="122"/>
      <c r="E259" s="19"/>
      <c r="F259" s="178"/>
      <c r="G259" s="198"/>
      <c r="H259" s="198"/>
      <c r="I259" s="122"/>
      <c r="J259" s="198"/>
      <c r="K259" s="198"/>
      <c r="L259" s="122"/>
      <c r="M259" s="122"/>
      <c r="N259" s="122"/>
      <c r="O259" s="122"/>
      <c r="P259" s="178"/>
      <c r="Q259" s="122"/>
      <c r="R259" s="122"/>
      <c r="S259" s="122"/>
      <c r="T259" s="122"/>
    </row>
    <row r="260" spans="1:20" ht="12.75" x14ac:dyDescent="0.2">
      <c r="A260" s="122" t="s">
        <v>608</v>
      </c>
      <c r="B260" s="122">
        <v>3771</v>
      </c>
      <c r="C260" s="122"/>
      <c r="D260" s="122"/>
      <c r="E260" s="122">
        <v>26594</v>
      </c>
      <c r="F260" s="178">
        <v>1.2152171835310299</v>
      </c>
      <c r="G260" s="198">
        <v>4.8820535960492299E-3</v>
      </c>
      <c r="H260" s="198">
        <v>2.38744597826543E-2</v>
      </c>
      <c r="I260" s="122">
        <v>136.45145656972699</v>
      </c>
      <c r="J260" s="198">
        <v>8.8854628863653501E-2</v>
      </c>
      <c r="K260" s="198">
        <v>1.45145521546213E-2</v>
      </c>
      <c r="L260" s="122"/>
      <c r="M260" s="122">
        <v>806.37520702256995</v>
      </c>
      <c r="N260" s="122">
        <v>28386.169353265999</v>
      </c>
      <c r="O260" s="122">
        <v>19391.412700983801</v>
      </c>
      <c r="P260" s="178">
        <v>1.6283561200508601</v>
      </c>
      <c r="Q260" s="122">
        <v>2284.8907066318002</v>
      </c>
      <c r="R260" s="122">
        <v>87497.080062889596</v>
      </c>
      <c r="S260" s="122"/>
      <c r="T260" s="122"/>
    </row>
    <row r="261" spans="1:20" ht="12.75" x14ac:dyDescent="0.2">
      <c r="A261" s="122" t="s">
        <v>609</v>
      </c>
      <c r="B261" s="122">
        <v>4222</v>
      </c>
      <c r="C261" s="122"/>
      <c r="D261" s="122"/>
      <c r="E261" s="122">
        <v>98877</v>
      </c>
      <c r="F261" s="178">
        <v>1.2152171835310299</v>
      </c>
      <c r="G261" s="198">
        <v>5.61303437604296E-3</v>
      </c>
      <c r="H261" s="198">
        <v>2.50249310729161E-2</v>
      </c>
      <c r="I261" s="122">
        <v>305.16061344806599</v>
      </c>
      <c r="J261" s="198">
        <v>0.15970346996773799</v>
      </c>
      <c r="K261" s="198">
        <v>1.32791245689088E-2</v>
      </c>
      <c r="L261" s="122"/>
      <c r="M261" s="122">
        <v>806.37520702256995</v>
      </c>
      <c r="N261" s="122">
        <v>28386.169353265999</v>
      </c>
      <c r="O261" s="122">
        <v>19391.412700983801</v>
      </c>
      <c r="P261" s="178">
        <v>1.6283561200508601</v>
      </c>
      <c r="Q261" s="122">
        <v>2284.8907066318002</v>
      </c>
      <c r="R261" s="122">
        <v>87497.080062889596</v>
      </c>
      <c r="S261" s="122"/>
      <c r="T261" s="122"/>
    </row>
    <row r="262" spans="1:20" ht="12.75" x14ac:dyDescent="0.2">
      <c r="A262" s="122" t="s">
        <v>610</v>
      </c>
      <c r="B262" s="122">
        <v>4399</v>
      </c>
      <c r="C262" s="122"/>
      <c r="D262" s="122"/>
      <c r="E262" s="122">
        <v>9435</v>
      </c>
      <c r="F262" s="178">
        <v>1.2152171835310299</v>
      </c>
      <c r="G262" s="198">
        <v>5.4495672142730999E-3</v>
      </c>
      <c r="H262" s="198">
        <v>3.0625995344848701E-2</v>
      </c>
      <c r="I262" s="122">
        <v>85.749635567738693</v>
      </c>
      <c r="J262" s="198">
        <v>5.9247482776894497E-2</v>
      </c>
      <c r="K262" s="198">
        <v>2.0455749867514601E-2</v>
      </c>
      <c r="L262" s="122"/>
      <c r="M262" s="122">
        <v>806.37520702256995</v>
      </c>
      <c r="N262" s="122">
        <v>28386.169353265999</v>
      </c>
      <c r="O262" s="122">
        <v>19391.412700983801</v>
      </c>
      <c r="P262" s="178">
        <v>1.6283561200508601</v>
      </c>
      <c r="Q262" s="122">
        <v>2284.8907066318002</v>
      </c>
      <c r="R262" s="122">
        <v>87497.080062889596</v>
      </c>
      <c r="S262" s="122"/>
      <c r="T262" s="122"/>
    </row>
    <row r="263" spans="1:20" ht="12.75" x14ac:dyDescent="0.2">
      <c r="A263" s="122" t="s">
        <v>611</v>
      </c>
      <c r="B263" s="122">
        <v>3543</v>
      </c>
      <c r="C263" s="122"/>
      <c r="D263" s="122"/>
      <c r="E263" s="122">
        <v>36975</v>
      </c>
      <c r="F263" s="178">
        <v>1.2152171835310299</v>
      </c>
      <c r="G263" s="198">
        <v>6.1099842235744902E-3</v>
      </c>
      <c r="H263" s="198">
        <v>2.2225497420781101E-2</v>
      </c>
      <c r="I263" s="122">
        <v>163.23296235748501</v>
      </c>
      <c r="J263" s="198">
        <v>9.5767410412440801E-2</v>
      </c>
      <c r="K263" s="198">
        <v>1.1656524678837101E-2</v>
      </c>
      <c r="L263" s="122"/>
      <c r="M263" s="122">
        <v>806.37520702256995</v>
      </c>
      <c r="N263" s="122">
        <v>28386.169353265999</v>
      </c>
      <c r="O263" s="122">
        <v>19391.412700983801</v>
      </c>
      <c r="P263" s="178">
        <v>1.6283561200508601</v>
      </c>
      <c r="Q263" s="122">
        <v>2284.8907066318002</v>
      </c>
      <c r="R263" s="122">
        <v>87497.080062889596</v>
      </c>
      <c r="S263" s="122"/>
      <c r="T263" s="122"/>
    </row>
    <row r="264" spans="1:20" ht="12.75" x14ac:dyDescent="0.2">
      <c r="A264" s="122" t="s">
        <v>612</v>
      </c>
      <c r="B264" s="122">
        <v>3204</v>
      </c>
      <c r="C264" s="122"/>
      <c r="D264" s="122"/>
      <c r="E264" s="122">
        <v>19027</v>
      </c>
      <c r="F264" s="178">
        <v>1.2152171835310299</v>
      </c>
      <c r="G264" s="198">
        <v>5.4177397032287499E-3</v>
      </c>
      <c r="H264" s="198">
        <v>2.26729614734511E-2</v>
      </c>
      <c r="I264" s="122">
        <v>108.494239478417</v>
      </c>
      <c r="J264" s="198">
        <v>8.1568297682240998E-2</v>
      </c>
      <c r="K264" s="198">
        <v>9.9858096389341504E-3</v>
      </c>
      <c r="L264" s="122"/>
      <c r="M264" s="122">
        <v>806.37520702256995</v>
      </c>
      <c r="N264" s="122">
        <v>28386.169353265999</v>
      </c>
      <c r="O264" s="122">
        <v>19391.412700983801</v>
      </c>
      <c r="P264" s="178">
        <v>1.6283561200508601</v>
      </c>
      <c r="Q264" s="122">
        <v>2284.8907066318002</v>
      </c>
      <c r="R264" s="122">
        <v>87497.080062889596</v>
      </c>
      <c r="S264" s="122"/>
      <c r="T264" s="122"/>
    </row>
    <row r="265" spans="1:20" ht="12.75" x14ac:dyDescent="0.2">
      <c r="A265" s="122" t="s">
        <v>613</v>
      </c>
      <c r="B265" s="122">
        <v>2846</v>
      </c>
      <c r="C265" s="122"/>
      <c r="D265" s="122"/>
      <c r="E265" s="122">
        <v>9490</v>
      </c>
      <c r="F265" s="178">
        <v>1.2152171835310299</v>
      </c>
      <c r="G265" s="198">
        <v>4.5925535651563099E-3</v>
      </c>
      <c r="H265" s="198">
        <v>2.54286043033023E-2</v>
      </c>
      <c r="I265" s="122">
        <v>69.447822140078699</v>
      </c>
      <c r="J265" s="198">
        <v>7.1338250790305605E-2</v>
      </c>
      <c r="K265" s="198">
        <v>7.2708113804004198E-3</v>
      </c>
      <c r="L265" s="122"/>
      <c r="M265" s="122">
        <v>806.37520702256995</v>
      </c>
      <c r="N265" s="122">
        <v>28386.169353265999</v>
      </c>
      <c r="O265" s="122">
        <v>19391.412700983801</v>
      </c>
      <c r="P265" s="178">
        <v>1.6283561200508601</v>
      </c>
      <c r="Q265" s="122">
        <v>2284.8907066318002</v>
      </c>
      <c r="R265" s="122">
        <v>87497.080062889596</v>
      </c>
      <c r="S265" s="122"/>
      <c r="T265" s="122"/>
    </row>
    <row r="266" spans="1:20" ht="12.75" x14ac:dyDescent="0.2">
      <c r="A266" s="122" t="s">
        <v>614</v>
      </c>
      <c r="B266" s="122">
        <v>3434</v>
      </c>
      <c r="C266" s="122"/>
      <c r="D266" s="122"/>
      <c r="E266" s="122">
        <v>5849</v>
      </c>
      <c r="F266" s="178">
        <v>1.2152171835310299</v>
      </c>
      <c r="G266" s="198">
        <v>4.2314925628312502E-3</v>
      </c>
      <c r="H266" s="198">
        <v>2.6937984496124001E-2</v>
      </c>
      <c r="I266" s="122">
        <v>59.4390444068543</v>
      </c>
      <c r="J266" s="198">
        <v>3.6587450846298497E-2</v>
      </c>
      <c r="K266" s="198">
        <v>1.3677551718242399E-2</v>
      </c>
      <c r="L266" s="122"/>
      <c r="M266" s="122">
        <v>806.37520702256995</v>
      </c>
      <c r="N266" s="122">
        <v>28386.169353265999</v>
      </c>
      <c r="O266" s="122">
        <v>19391.412700983801</v>
      </c>
      <c r="P266" s="178">
        <v>1.6283561200508601</v>
      </c>
      <c r="Q266" s="122">
        <v>2284.8907066318002</v>
      </c>
      <c r="R266" s="122">
        <v>87497.080062889596</v>
      </c>
      <c r="S266" s="122"/>
      <c r="T266" s="122"/>
    </row>
    <row r="267" spans="1:20" ht="12.75" x14ac:dyDescent="0.2">
      <c r="A267" s="122" t="s">
        <v>615</v>
      </c>
      <c r="B267" s="122">
        <v>3140</v>
      </c>
      <c r="C267" s="122"/>
      <c r="D267" s="122"/>
      <c r="E267" s="122">
        <v>11469</v>
      </c>
      <c r="F267" s="178">
        <v>1.2152171835310299</v>
      </c>
      <c r="G267" s="198">
        <v>4.7374080855639798E-3</v>
      </c>
      <c r="H267" s="198">
        <v>2.24952741020794E-2</v>
      </c>
      <c r="I267" s="122">
        <v>86.133617130595397</v>
      </c>
      <c r="J267" s="198">
        <v>8.6145261138721799E-2</v>
      </c>
      <c r="K267" s="198">
        <v>9.93983782369867E-3</v>
      </c>
      <c r="L267" s="122"/>
      <c r="M267" s="122">
        <v>806.37520702256995</v>
      </c>
      <c r="N267" s="122">
        <v>28386.169353265999</v>
      </c>
      <c r="O267" s="122">
        <v>19391.412700983801</v>
      </c>
      <c r="P267" s="178">
        <v>1.6283561200508601</v>
      </c>
      <c r="Q267" s="122">
        <v>2284.8907066318002</v>
      </c>
      <c r="R267" s="122">
        <v>87497.080062889596</v>
      </c>
      <c r="S267" s="122"/>
      <c r="T267" s="122"/>
    </row>
    <row r="268" spans="1:20" ht="12.75" x14ac:dyDescent="0.2">
      <c r="A268" s="122" t="s">
        <v>616</v>
      </c>
      <c r="B268" s="122">
        <v>4213</v>
      </c>
      <c r="C268" s="122"/>
      <c r="D268" s="122"/>
      <c r="E268" s="122">
        <v>38314</v>
      </c>
      <c r="F268" s="178">
        <v>1.2152171835310299</v>
      </c>
      <c r="G268" s="198">
        <v>5.0960484418228298E-3</v>
      </c>
      <c r="H268" s="198">
        <v>2.5567833026396598E-2</v>
      </c>
      <c r="I268" s="122">
        <v>181.317401260883</v>
      </c>
      <c r="J268" s="198">
        <v>0.129091193819492</v>
      </c>
      <c r="K268" s="198">
        <v>1.6338675157905699E-2</v>
      </c>
      <c r="L268" s="122"/>
      <c r="M268" s="122">
        <v>806.37520702256995</v>
      </c>
      <c r="N268" s="122">
        <v>28386.169353265999</v>
      </c>
      <c r="O268" s="122">
        <v>19391.412700983801</v>
      </c>
      <c r="P268" s="178">
        <v>1.6283561200508601</v>
      </c>
      <c r="Q268" s="122">
        <v>2284.8907066318002</v>
      </c>
      <c r="R268" s="122">
        <v>87497.080062889596</v>
      </c>
      <c r="S268" s="122"/>
      <c r="T268" s="122"/>
    </row>
    <row r="269" spans="1:20" ht="12.75" x14ac:dyDescent="0.2">
      <c r="A269" s="122" t="s">
        <v>617</v>
      </c>
      <c r="B269" s="122">
        <v>3519</v>
      </c>
      <c r="C269" s="122"/>
      <c r="D269" s="122"/>
      <c r="E269" s="122">
        <v>25785</v>
      </c>
      <c r="F269" s="178">
        <v>1.2152171835310299</v>
      </c>
      <c r="G269" s="198">
        <v>4.4470299269601197E-3</v>
      </c>
      <c r="H269" s="198">
        <v>2.6775980114255801E-2</v>
      </c>
      <c r="I269" s="122">
        <v>141.07090415815699</v>
      </c>
      <c r="J269" s="198">
        <v>8.8850106651153796E-2</v>
      </c>
      <c r="K269" s="198">
        <v>1.1557106845065E-2</v>
      </c>
      <c r="L269" s="122"/>
      <c r="M269" s="122">
        <v>806.37520702256995</v>
      </c>
      <c r="N269" s="122">
        <v>28386.169353265999</v>
      </c>
      <c r="O269" s="122">
        <v>19391.412700983801</v>
      </c>
      <c r="P269" s="178">
        <v>1.6283561200508601</v>
      </c>
      <c r="Q269" s="122">
        <v>2284.8907066318002</v>
      </c>
      <c r="R269" s="122">
        <v>87497.080062889596</v>
      </c>
      <c r="S269" s="122"/>
      <c r="T269" s="122"/>
    </row>
    <row r="270" spans="1:20" ht="14.25" customHeight="1" x14ac:dyDescent="0.2">
      <c r="A270" s="19" t="s">
        <v>618</v>
      </c>
      <c r="B270" s="122"/>
      <c r="C270" s="122"/>
      <c r="D270" s="122"/>
      <c r="E270" s="19"/>
      <c r="F270" s="178"/>
      <c r="G270" s="198"/>
      <c r="H270" s="198"/>
      <c r="I270" s="122"/>
      <c r="J270" s="198"/>
      <c r="K270" s="198"/>
      <c r="L270" s="122"/>
      <c r="M270" s="122"/>
      <c r="N270" s="122"/>
      <c r="O270" s="122"/>
      <c r="P270" s="178"/>
      <c r="Q270" s="122"/>
      <c r="R270" s="122"/>
      <c r="S270" s="122"/>
      <c r="T270" s="122"/>
    </row>
    <row r="271" spans="1:20" ht="12.75" x14ac:dyDescent="0.2">
      <c r="A271" s="122" t="s">
        <v>619</v>
      </c>
      <c r="B271" s="122">
        <v>3457</v>
      </c>
      <c r="C271" s="122"/>
      <c r="D271" s="122"/>
      <c r="E271" s="122">
        <v>25066</v>
      </c>
      <c r="F271" s="178">
        <v>1.2152171835310299</v>
      </c>
      <c r="G271" s="198">
        <v>7.7395675416899396E-3</v>
      </c>
      <c r="H271" s="198">
        <v>2.29685212298682E-2</v>
      </c>
      <c r="I271" s="122">
        <v>140.72668545801801</v>
      </c>
      <c r="J271" s="198">
        <v>9.7382909119923394E-2</v>
      </c>
      <c r="K271" s="198">
        <v>1.05321950051863E-2</v>
      </c>
      <c r="L271" s="122"/>
      <c r="M271" s="122">
        <v>806.37520702256995</v>
      </c>
      <c r="N271" s="122">
        <v>28386.169353265999</v>
      </c>
      <c r="O271" s="122">
        <v>19391.412700983801</v>
      </c>
      <c r="P271" s="178">
        <v>1.6283561200508601</v>
      </c>
      <c r="Q271" s="122">
        <v>2284.8907066318002</v>
      </c>
      <c r="R271" s="122">
        <v>87497.080062889596</v>
      </c>
      <c r="S271" s="122"/>
      <c r="T271" s="122"/>
    </row>
    <row r="272" spans="1:20" ht="12.75" x14ac:dyDescent="0.2">
      <c r="A272" s="122" t="s">
        <v>620</v>
      </c>
      <c r="B272" s="122">
        <v>3274</v>
      </c>
      <c r="C272" s="122"/>
      <c r="D272" s="122"/>
      <c r="E272" s="122">
        <v>18359</v>
      </c>
      <c r="F272" s="178">
        <v>1.2152171835310299</v>
      </c>
      <c r="G272" s="198">
        <v>6.8177279082012503E-3</v>
      </c>
      <c r="H272" s="198">
        <v>2.4829600778967901E-2</v>
      </c>
      <c r="I272" s="122">
        <v>112.245267160803</v>
      </c>
      <c r="J272" s="198">
        <v>6.4763876028106099E-2</v>
      </c>
      <c r="K272" s="198">
        <v>1.00768015687129E-2</v>
      </c>
      <c r="L272" s="122"/>
      <c r="M272" s="122">
        <v>806.37520702256995</v>
      </c>
      <c r="N272" s="122">
        <v>28386.169353265999</v>
      </c>
      <c r="O272" s="122">
        <v>19391.412700983801</v>
      </c>
      <c r="P272" s="178">
        <v>1.6283561200508601</v>
      </c>
      <c r="Q272" s="122">
        <v>2284.8907066318002</v>
      </c>
      <c r="R272" s="122">
        <v>87497.080062889596</v>
      </c>
      <c r="S272" s="122"/>
      <c r="T272" s="122"/>
    </row>
    <row r="273" spans="1:20" ht="12.75" x14ac:dyDescent="0.2">
      <c r="A273" s="122" t="s">
        <v>621</v>
      </c>
      <c r="B273" s="122">
        <v>3242</v>
      </c>
      <c r="C273" s="122"/>
      <c r="D273" s="122"/>
      <c r="E273" s="122">
        <v>19783</v>
      </c>
      <c r="F273" s="178">
        <v>1.2152171835310299</v>
      </c>
      <c r="G273" s="198">
        <v>4.9074120878195102E-3</v>
      </c>
      <c r="H273" s="198">
        <v>2.2039660056657199E-2</v>
      </c>
      <c r="I273" s="122">
        <v>112.627705294923</v>
      </c>
      <c r="J273" s="198">
        <v>6.8392053783551496E-2</v>
      </c>
      <c r="K273" s="198">
        <v>1.09184653490371E-2</v>
      </c>
      <c r="L273" s="122"/>
      <c r="M273" s="122">
        <v>806.37520702256995</v>
      </c>
      <c r="N273" s="122">
        <v>28386.169353265999</v>
      </c>
      <c r="O273" s="122">
        <v>19391.412700983801</v>
      </c>
      <c r="P273" s="178">
        <v>1.6283561200508601</v>
      </c>
      <c r="Q273" s="122">
        <v>2284.8907066318002</v>
      </c>
      <c r="R273" s="122">
        <v>87497.080062889596</v>
      </c>
      <c r="S273" s="122"/>
      <c r="T273" s="122"/>
    </row>
    <row r="274" spans="1:20" ht="12.75" x14ac:dyDescent="0.2">
      <c r="A274" s="122" t="s">
        <v>622</v>
      </c>
      <c r="B274" s="122">
        <v>4033</v>
      </c>
      <c r="C274" s="122"/>
      <c r="D274" s="122"/>
      <c r="E274" s="122">
        <v>97633</v>
      </c>
      <c r="F274" s="178">
        <v>1.2152171835310299</v>
      </c>
      <c r="G274" s="198">
        <v>6.0217003130772096E-3</v>
      </c>
      <c r="H274" s="198">
        <v>2.4766110491452501E-2</v>
      </c>
      <c r="I274" s="122">
        <v>292.64654448669</v>
      </c>
      <c r="J274" s="198">
        <v>0.16020198088761001</v>
      </c>
      <c r="K274" s="198">
        <v>1.1645652596970301E-2</v>
      </c>
      <c r="L274" s="122"/>
      <c r="M274" s="122">
        <v>806.37520702256995</v>
      </c>
      <c r="N274" s="122">
        <v>28386.169353265999</v>
      </c>
      <c r="O274" s="122">
        <v>19391.412700983801</v>
      </c>
      <c r="P274" s="178">
        <v>1.6283561200508601</v>
      </c>
      <c r="Q274" s="122">
        <v>2284.8907066318002</v>
      </c>
      <c r="R274" s="122">
        <v>87497.080062889596</v>
      </c>
      <c r="S274" s="122"/>
      <c r="T274" s="122"/>
    </row>
    <row r="275" spans="1:20" ht="12.75" x14ac:dyDescent="0.2">
      <c r="A275" s="122" t="s">
        <v>623</v>
      </c>
      <c r="B275" s="122">
        <v>3610</v>
      </c>
      <c r="C275" s="122"/>
      <c r="D275" s="122"/>
      <c r="E275" s="122">
        <v>17987</v>
      </c>
      <c r="F275" s="178">
        <v>1.2152171835310299</v>
      </c>
      <c r="G275" s="198">
        <v>4.5217842515891098E-3</v>
      </c>
      <c r="H275" s="198">
        <v>2.65026319010895E-2</v>
      </c>
      <c r="I275" s="122">
        <v>122.82914963476701</v>
      </c>
      <c r="J275" s="198">
        <v>0.129204425418358</v>
      </c>
      <c r="K275" s="198">
        <v>1.17306943903931E-2</v>
      </c>
      <c r="L275" s="122"/>
      <c r="M275" s="122">
        <v>806.37520702256995</v>
      </c>
      <c r="N275" s="122">
        <v>28386.169353265999</v>
      </c>
      <c r="O275" s="122">
        <v>19391.412700983801</v>
      </c>
      <c r="P275" s="178">
        <v>1.6283561200508601</v>
      </c>
      <c r="Q275" s="122">
        <v>2284.8907066318002</v>
      </c>
      <c r="R275" s="122">
        <v>87497.080062889596</v>
      </c>
      <c r="S275" s="122"/>
      <c r="T275" s="122"/>
    </row>
    <row r="276" spans="1:20" ht="12.75" x14ac:dyDescent="0.2">
      <c r="A276" s="122" t="s">
        <v>624</v>
      </c>
      <c r="B276" s="122">
        <v>3321</v>
      </c>
      <c r="C276" s="122"/>
      <c r="D276" s="122"/>
      <c r="E276" s="122">
        <v>9493</v>
      </c>
      <c r="F276" s="178">
        <v>1.2152171835310299</v>
      </c>
      <c r="G276" s="198">
        <v>5.3548228519259798E-3</v>
      </c>
      <c r="H276" s="198">
        <v>2.8159418644260199E-2</v>
      </c>
      <c r="I276" s="122">
        <v>76.006578662639498</v>
      </c>
      <c r="J276" s="198">
        <v>3.5710523543663802E-2</v>
      </c>
      <c r="K276" s="198">
        <v>1.1692826293058E-2</v>
      </c>
      <c r="L276" s="122"/>
      <c r="M276" s="122">
        <v>806.37520702256995</v>
      </c>
      <c r="N276" s="122">
        <v>28386.169353265999</v>
      </c>
      <c r="O276" s="122">
        <v>19391.412700983801</v>
      </c>
      <c r="P276" s="178">
        <v>1.6283561200508601</v>
      </c>
      <c r="Q276" s="122">
        <v>2284.8907066318002</v>
      </c>
      <c r="R276" s="122">
        <v>87497.080062889596</v>
      </c>
      <c r="S276" s="122"/>
      <c r="T276" s="122"/>
    </row>
    <row r="277" spans="1:20" ht="12.75" x14ac:dyDescent="0.2">
      <c r="A277" s="122" t="s">
        <v>625</v>
      </c>
      <c r="B277" s="122">
        <v>2877</v>
      </c>
      <c r="C277" s="122"/>
      <c r="D277" s="122"/>
      <c r="E277" s="122">
        <v>55576</v>
      </c>
      <c r="F277" s="178">
        <v>1.2152171835310299</v>
      </c>
      <c r="G277" s="198">
        <v>3.9780360827215604E-3</v>
      </c>
      <c r="H277" s="198">
        <v>1.67660935002144E-2</v>
      </c>
      <c r="I277" s="122">
        <v>203.98774472992201</v>
      </c>
      <c r="J277" s="198">
        <v>6.3570606016985706E-2</v>
      </c>
      <c r="K277" s="198">
        <v>7.3772851590614696E-3</v>
      </c>
      <c r="L277" s="122"/>
      <c r="M277" s="122">
        <v>806.37520702256995</v>
      </c>
      <c r="N277" s="122">
        <v>28386.169353265999</v>
      </c>
      <c r="O277" s="122">
        <v>19391.412700983801</v>
      </c>
      <c r="P277" s="178">
        <v>1.6283561200508601</v>
      </c>
      <c r="Q277" s="122">
        <v>2284.8907066318002</v>
      </c>
      <c r="R277" s="122">
        <v>87497.080062889596</v>
      </c>
      <c r="S277" s="122"/>
      <c r="T277" s="122"/>
    </row>
    <row r="278" spans="1:20" ht="14.25" customHeight="1" x14ac:dyDescent="0.2">
      <c r="A278" s="19" t="s">
        <v>626</v>
      </c>
      <c r="B278" s="122"/>
      <c r="C278" s="122"/>
      <c r="D278" s="122"/>
      <c r="E278" s="19"/>
      <c r="F278" s="178"/>
      <c r="G278" s="198"/>
      <c r="H278" s="198"/>
      <c r="I278" s="122"/>
      <c r="J278" s="198"/>
      <c r="K278" s="198"/>
      <c r="L278" s="122"/>
      <c r="M278" s="122"/>
      <c r="N278" s="122"/>
      <c r="O278" s="122"/>
      <c r="P278" s="178"/>
      <c r="Q278" s="122"/>
      <c r="R278" s="122"/>
      <c r="S278" s="122"/>
      <c r="T278" s="122"/>
    </row>
    <row r="279" spans="1:20" ht="12.75" x14ac:dyDescent="0.2">
      <c r="A279" s="122" t="s">
        <v>627</v>
      </c>
      <c r="B279" s="122">
        <v>2232</v>
      </c>
      <c r="C279" s="122"/>
      <c r="D279" s="122"/>
      <c r="E279" s="122">
        <v>7032</v>
      </c>
      <c r="F279" s="178">
        <v>1.2152171835310299</v>
      </c>
      <c r="G279" s="198">
        <v>2.39381873340918E-3</v>
      </c>
      <c r="H279" s="198">
        <v>1.7533066748692702E-2</v>
      </c>
      <c r="I279" s="122">
        <v>52.278102490430904</v>
      </c>
      <c r="J279" s="198">
        <v>2.2753128555176302E-2</v>
      </c>
      <c r="K279" s="198">
        <v>5.5460750853242296E-3</v>
      </c>
      <c r="L279" s="122"/>
      <c r="M279" s="122">
        <v>806.37520702256995</v>
      </c>
      <c r="N279" s="122">
        <v>28386.169353265999</v>
      </c>
      <c r="O279" s="122">
        <v>19391.412700983801</v>
      </c>
      <c r="P279" s="178">
        <v>1.6283561200508601</v>
      </c>
      <c r="Q279" s="122">
        <v>2284.8907066318002</v>
      </c>
      <c r="R279" s="122">
        <v>87497.080062889596</v>
      </c>
      <c r="S279" s="122"/>
      <c r="T279" s="122"/>
    </row>
    <row r="280" spans="1:20" ht="12.75" x14ac:dyDescent="0.2">
      <c r="A280" s="122" t="s">
        <v>628</v>
      </c>
      <c r="B280" s="122">
        <v>3130</v>
      </c>
      <c r="C280" s="122"/>
      <c r="D280" s="122"/>
      <c r="E280" s="122">
        <v>6455</v>
      </c>
      <c r="F280" s="178">
        <v>1.2152171835310299</v>
      </c>
      <c r="G280" s="198">
        <v>6.5969532662019104E-3</v>
      </c>
      <c r="H280" s="198">
        <v>1.95975503062117E-2</v>
      </c>
      <c r="I280" s="122">
        <v>56.1515805654658</v>
      </c>
      <c r="J280" s="198">
        <v>6.4756003098373399E-2</v>
      </c>
      <c r="K280" s="198">
        <v>1.0999225406661499E-2</v>
      </c>
      <c r="L280" s="122"/>
      <c r="M280" s="122">
        <v>806.37520702256995</v>
      </c>
      <c r="N280" s="122">
        <v>28386.169353265999</v>
      </c>
      <c r="O280" s="122">
        <v>19391.412700983801</v>
      </c>
      <c r="P280" s="178">
        <v>1.6283561200508601</v>
      </c>
      <c r="Q280" s="122">
        <v>2284.8907066318002</v>
      </c>
      <c r="R280" s="122">
        <v>87497.080062889596</v>
      </c>
      <c r="S280" s="122"/>
      <c r="T280" s="122"/>
    </row>
    <row r="281" spans="1:20" ht="12.75" x14ac:dyDescent="0.2">
      <c r="A281" s="122" t="s">
        <v>629</v>
      </c>
      <c r="B281" s="122">
        <v>2220</v>
      </c>
      <c r="C281" s="122"/>
      <c r="D281" s="122"/>
      <c r="E281" s="122">
        <v>10262</v>
      </c>
      <c r="F281" s="178">
        <v>1.2152171835310299</v>
      </c>
      <c r="G281" s="198">
        <v>2.8909244461768299E-3</v>
      </c>
      <c r="H281" s="198">
        <v>1.75514159577905E-2</v>
      </c>
      <c r="I281" s="122">
        <v>80.517078933602605</v>
      </c>
      <c r="J281" s="198">
        <v>4.3851101149873298E-2</v>
      </c>
      <c r="K281" s="198">
        <v>4.1902163320990098E-3</v>
      </c>
      <c r="L281" s="122"/>
      <c r="M281" s="122">
        <v>806.37520702256995</v>
      </c>
      <c r="N281" s="122">
        <v>28386.169353265999</v>
      </c>
      <c r="O281" s="122">
        <v>19391.412700983801</v>
      </c>
      <c r="P281" s="178">
        <v>1.6283561200508601</v>
      </c>
      <c r="Q281" s="122">
        <v>2284.8907066318002</v>
      </c>
      <c r="R281" s="122">
        <v>87497.080062889596</v>
      </c>
      <c r="S281" s="122"/>
      <c r="T281" s="122"/>
    </row>
    <row r="282" spans="1:20" ht="12.75" x14ac:dyDescent="0.2">
      <c r="A282" s="122" t="s">
        <v>630</v>
      </c>
      <c r="B282" s="122">
        <v>2296</v>
      </c>
      <c r="C282" s="122"/>
      <c r="D282" s="122"/>
      <c r="E282" s="122">
        <v>14785</v>
      </c>
      <c r="F282" s="178">
        <v>1.2152171835310299</v>
      </c>
      <c r="G282" s="198">
        <v>3.4494420020290801E-3</v>
      </c>
      <c r="H282" s="198">
        <v>1.72677595628415E-2</v>
      </c>
      <c r="I282" s="122">
        <v>92.282175960474603</v>
      </c>
      <c r="J282" s="198">
        <v>4.0175853905985798E-2</v>
      </c>
      <c r="K282" s="198">
        <v>4.6668921203922896E-3</v>
      </c>
      <c r="L282" s="122"/>
      <c r="M282" s="122">
        <v>806.37520702256995</v>
      </c>
      <c r="N282" s="122">
        <v>28386.169353265999</v>
      </c>
      <c r="O282" s="122">
        <v>19391.412700983801</v>
      </c>
      <c r="P282" s="178">
        <v>1.6283561200508601</v>
      </c>
      <c r="Q282" s="122">
        <v>2284.8907066318002</v>
      </c>
      <c r="R282" s="122">
        <v>87497.080062889596</v>
      </c>
      <c r="S282" s="122"/>
      <c r="T282" s="122"/>
    </row>
    <row r="283" spans="1:20" ht="12.75" x14ac:dyDescent="0.2">
      <c r="A283" s="122" t="s">
        <v>631</v>
      </c>
      <c r="B283" s="122">
        <v>2848</v>
      </c>
      <c r="C283" s="122"/>
      <c r="D283" s="122"/>
      <c r="E283" s="122">
        <v>5387</v>
      </c>
      <c r="F283" s="178">
        <v>1.2152171835310299</v>
      </c>
      <c r="G283" s="198">
        <v>5.0584741043252302E-3</v>
      </c>
      <c r="H283" s="198">
        <v>2.4016563146997901E-2</v>
      </c>
      <c r="I283" s="122">
        <v>49.598387070549002</v>
      </c>
      <c r="J283" s="198">
        <v>3.6755151290142903E-2</v>
      </c>
      <c r="K283" s="198">
        <v>8.7247076294783704E-3</v>
      </c>
      <c r="L283" s="122"/>
      <c r="M283" s="122">
        <v>806.37520702256995</v>
      </c>
      <c r="N283" s="122">
        <v>28386.169353265999</v>
      </c>
      <c r="O283" s="122">
        <v>19391.412700983801</v>
      </c>
      <c r="P283" s="178">
        <v>1.6283561200508601</v>
      </c>
      <c r="Q283" s="122">
        <v>2284.8907066318002</v>
      </c>
      <c r="R283" s="122">
        <v>87497.080062889596</v>
      </c>
      <c r="S283" s="122"/>
      <c r="T283" s="122"/>
    </row>
    <row r="284" spans="1:20" ht="12.75" x14ac:dyDescent="0.2">
      <c r="A284" s="122" t="s">
        <v>632</v>
      </c>
      <c r="B284" s="122">
        <v>3058</v>
      </c>
      <c r="C284" s="122"/>
      <c r="D284" s="122"/>
      <c r="E284" s="122">
        <v>11712</v>
      </c>
      <c r="F284" s="178">
        <v>1.2152171835310299</v>
      </c>
      <c r="G284" s="198">
        <v>5.1727572859745002E-3</v>
      </c>
      <c r="H284" s="198">
        <v>1.5965028984129999E-2</v>
      </c>
      <c r="I284" s="122">
        <v>82.449984839295198</v>
      </c>
      <c r="J284" s="198">
        <v>7.7783469945355205E-2</v>
      </c>
      <c r="K284" s="198">
        <v>1.0758196721311499E-2</v>
      </c>
      <c r="L284" s="122"/>
      <c r="M284" s="122">
        <v>806.37520702256995</v>
      </c>
      <c r="N284" s="122">
        <v>28386.169353265999</v>
      </c>
      <c r="O284" s="122">
        <v>19391.412700983801</v>
      </c>
      <c r="P284" s="178">
        <v>1.6283561200508601</v>
      </c>
      <c r="Q284" s="122">
        <v>2284.8907066318002</v>
      </c>
      <c r="R284" s="122">
        <v>87497.080062889596</v>
      </c>
      <c r="S284" s="122"/>
      <c r="T284" s="122"/>
    </row>
    <row r="285" spans="1:20" ht="12.75" x14ac:dyDescent="0.2">
      <c r="A285" s="122" t="s">
        <v>633</v>
      </c>
      <c r="B285" s="122">
        <v>2215</v>
      </c>
      <c r="C285" s="122"/>
      <c r="D285" s="122"/>
      <c r="E285" s="122">
        <v>10677</v>
      </c>
      <c r="F285" s="178">
        <v>1.2152171835310299</v>
      </c>
      <c r="G285" s="198">
        <v>2.9892916237395E-3</v>
      </c>
      <c r="H285" s="198">
        <v>2.1139227324794299E-2</v>
      </c>
      <c r="I285" s="122">
        <v>80.690767749476805</v>
      </c>
      <c r="J285" s="198">
        <v>1.30186381942493E-2</v>
      </c>
      <c r="K285" s="198">
        <v>4.1210077737192097E-3</v>
      </c>
      <c r="L285" s="122"/>
      <c r="M285" s="122">
        <v>806.37520702256995</v>
      </c>
      <c r="N285" s="122">
        <v>28386.169353265999</v>
      </c>
      <c r="O285" s="122">
        <v>19391.412700983801</v>
      </c>
      <c r="P285" s="178">
        <v>1.6283561200508601</v>
      </c>
      <c r="Q285" s="122">
        <v>2284.8907066318002</v>
      </c>
      <c r="R285" s="122">
        <v>87497.080062889596</v>
      </c>
      <c r="S285" s="122"/>
      <c r="T285" s="122"/>
    </row>
    <row r="286" spans="1:20" ht="12.75" x14ac:dyDescent="0.2">
      <c r="A286" s="122" t="s">
        <v>634</v>
      </c>
      <c r="B286" s="122">
        <v>3383</v>
      </c>
      <c r="C286" s="122"/>
      <c r="D286" s="122"/>
      <c r="E286" s="122">
        <v>61066</v>
      </c>
      <c r="F286" s="178">
        <v>1.2152171835310299</v>
      </c>
      <c r="G286" s="198">
        <v>3.33109531763447E-3</v>
      </c>
      <c r="H286" s="198">
        <v>2.04509514756312E-2</v>
      </c>
      <c r="I286" s="122">
        <v>232.42633241524101</v>
      </c>
      <c r="J286" s="198">
        <v>0.14245242851996201</v>
      </c>
      <c r="K286" s="198">
        <v>8.9411456456948198E-3</v>
      </c>
      <c r="L286" s="122"/>
      <c r="M286" s="122">
        <v>806.37520702256995</v>
      </c>
      <c r="N286" s="122">
        <v>28386.169353265999</v>
      </c>
      <c r="O286" s="122">
        <v>19391.412700983801</v>
      </c>
      <c r="P286" s="178">
        <v>1.6283561200508601</v>
      </c>
      <c r="Q286" s="122">
        <v>2284.8907066318002</v>
      </c>
      <c r="R286" s="122">
        <v>87497.080062889596</v>
      </c>
      <c r="S286" s="122"/>
      <c r="T286" s="122"/>
    </row>
    <row r="287" spans="1:20" ht="14.25" customHeight="1" x14ac:dyDescent="0.2">
      <c r="A287" s="19" t="s">
        <v>635</v>
      </c>
      <c r="B287" s="122"/>
      <c r="C287" s="122"/>
      <c r="D287" s="122"/>
      <c r="E287" s="19"/>
      <c r="F287" s="178"/>
      <c r="G287" s="198"/>
      <c r="H287" s="198"/>
      <c r="I287" s="122"/>
      <c r="J287" s="198"/>
      <c r="K287" s="198"/>
      <c r="L287" s="122"/>
      <c r="M287" s="122"/>
      <c r="N287" s="122"/>
      <c r="O287" s="122"/>
      <c r="P287" s="178"/>
      <c r="Q287" s="122"/>
      <c r="R287" s="122"/>
      <c r="S287" s="122"/>
      <c r="T287" s="122"/>
    </row>
    <row r="288" spans="1:20" ht="12.75" x14ac:dyDescent="0.2">
      <c r="A288" s="122" t="s">
        <v>636</v>
      </c>
      <c r="B288" s="122">
        <v>3063</v>
      </c>
      <c r="C288" s="122"/>
      <c r="D288" s="122"/>
      <c r="E288" s="122">
        <v>2453</v>
      </c>
      <c r="F288" s="178">
        <v>1.2152171835310299</v>
      </c>
      <c r="G288" s="198">
        <v>4.1106128550074802E-3</v>
      </c>
      <c r="H288" s="198">
        <v>1.9670631290027399E-2</v>
      </c>
      <c r="I288" s="122">
        <v>31.6227766016838</v>
      </c>
      <c r="J288" s="198">
        <v>1.01916021198532E-2</v>
      </c>
      <c r="K288" s="198">
        <v>1.30452507134121E-2</v>
      </c>
      <c r="L288" s="122"/>
      <c r="M288" s="122">
        <v>806.37520702256995</v>
      </c>
      <c r="N288" s="122">
        <v>28386.169353265999</v>
      </c>
      <c r="O288" s="122">
        <v>19391.412700983801</v>
      </c>
      <c r="P288" s="178">
        <v>1.6283561200508601</v>
      </c>
      <c r="Q288" s="122">
        <v>2284.8907066318002</v>
      </c>
      <c r="R288" s="122">
        <v>87497.080062889596</v>
      </c>
      <c r="S288" s="122"/>
      <c r="T288" s="122"/>
    </row>
    <row r="289" spans="1:20" ht="12.75" x14ac:dyDescent="0.2">
      <c r="A289" s="122" t="s">
        <v>637</v>
      </c>
      <c r="B289" s="122">
        <v>2406</v>
      </c>
      <c r="C289" s="122"/>
      <c r="D289" s="122"/>
      <c r="E289" s="122">
        <v>2740</v>
      </c>
      <c r="F289" s="178">
        <v>1.2152171835310299</v>
      </c>
      <c r="G289" s="198">
        <v>2.3418491484184902E-3</v>
      </c>
      <c r="H289" s="198">
        <v>1.36491368928141E-2</v>
      </c>
      <c r="I289" s="122">
        <v>38.6134691526156</v>
      </c>
      <c r="J289" s="198">
        <v>4.7810218978102198E-2</v>
      </c>
      <c r="K289" s="198">
        <v>7.6642335766423401E-3</v>
      </c>
      <c r="L289" s="122"/>
      <c r="M289" s="122">
        <v>806.37520702256995</v>
      </c>
      <c r="N289" s="122">
        <v>28386.169353265999</v>
      </c>
      <c r="O289" s="122">
        <v>19391.412700983801</v>
      </c>
      <c r="P289" s="178">
        <v>1.6283561200508601</v>
      </c>
      <c r="Q289" s="122">
        <v>2284.8907066318002</v>
      </c>
      <c r="R289" s="122">
        <v>87497.080062889596</v>
      </c>
      <c r="S289" s="122"/>
      <c r="T289" s="122"/>
    </row>
    <row r="290" spans="1:20" ht="12.75" x14ac:dyDescent="0.2">
      <c r="A290" s="122" t="s">
        <v>638</v>
      </c>
      <c r="B290" s="122">
        <v>3340</v>
      </c>
      <c r="C290" s="122"/>
      <c r="D290" s="122"/>
      <c r="E290" s="122">
        <v>12177</v>
      </c>
      <c r="F290" s="178">
        <v>1.2152171835310299</v>
      </c>
      <c r="G290" s="198">
        <v>5.0505050505050501E-3</v>
      </c>
      <c r="H290" s="198">
        <v>2.00503506563568E-2</v>
      </c>
      <c r="I290" s="122">
        <v>94.609724658726293</v>
      </c>
      <c r="J290" s="198">
        <v>8.1218690974788496E-2</v>
      </c>
      <c r="K290" s="198">
        <v>1.2236182967890301E-2</v>
      </c>
      <c r="L290" s="122"/>
      <c r="M290" s="122">
        <v>806.37520702256995</v>
      </c>
      <c r="N290" s="122">
        <v>28386.169353265999</v>
      </c>
      <c r="O290" s="122">
        <v>19391.412700983801</v>
      </c>
      <c r="P290" s="178">
        <v>1.6283561200508601</v>
      </c>
      <c r="Q290" s="122">
        <v>2284.8907066318002</v>
      </c>
      <c r="R290" s="122">
        <v>87497.080062889596</v>
      </c>
      <c r="S290" s="122"/>
      <c r="T290" s="122"/>
    </row>
    <row r="291" spans="1:20" ht="12.75" x14ac:dyDescent="0.2">
      <c r="A291" s="122" t="s">
        <v>639</v>
      </c>
      <c r="B291" s="122">
        <v>2854</v>
      </c>
      <c r="C291" s="122"/>
      <c r="D291" s="122"/>
      <c r="E291" s="122">
        <v>3109</v>
      </c>
      <c r="F291" s="178">
        <v>1.2152171835310299</v>
      </c>
      <c r="G291" s="198">
        <v>2.5731746542296602E-3</v>
      </c>
      <c r="H291" s="198">
        <v>1.91972076788831E-2</v>
      </c>
      <c r="I291" s="122">
        <v>45.199557519958098</v>
      </c>
      <c r="J291" s="198">
        <v>7.8160180122225795E-2</v>
      </c>
      <c r="K291" s="198">
        <v>9.6494049533612097E-3</v>
      </c>
      <c r="L291" s="122"/>
      <c r="M291" s="122">
        <v>806.37520702256995</v>
      </c>
      <c r="N291" s="122">
        <v>28386.169353265999</v>
      </c>
      <c r="O291" s="122">
        <v>19391.412700983801</v>
      </c>
      <c r="P291" s="178">
        <v>1.6283561200508601</v>
      </c>
      <c r="Q291" s="122">
        <v>2284.8907066318002</v>
      </c>
      <c r="R291" s="122">
        <v>87497.080062889596</v>
      </c>
      <c r="S291" s="122"/>
      <c r="T291" s="122"/>
    </row>
    <row r="292" spans="1:20" ht="12.75" x14ac:dyDescent="0.2">
      <c r="A292" s="122" t="s">
        <v>640</v>
      </c>
      <c r="B292" s="122">
        <v>3137</v>
      </c>
      <c r="C292" s="122"/>
      <c r="D292" s="122"/>
      <c r="E292" s="122">
        <v>7060</v>
      </c>
      <c r="F292" s="178">
        <v>1.2152171835310299</v>
      </c>
      <c r="G292" s="198">
        <v>3.8833805476865E-3</v>
      </c>
      <c r="H292" s="198">
        <v>2.8889232195272702E-2</v>
      </c>
      <c r="I292" s="122">
        <v>63.221831672294996</v>
      </c>
      <c r="J292" s="198">
        <v>2.6062322946175599E-2</v>
      </c>
      <c r="K292" s="198">
        <v>1.0764872521246501E-2</v>
      </c>
      <c r="L292" s="122"/>
      <c r="M292" s="122">
        <v>806.37520702256995</v>
      </c>
      <c r="N292" s="122">
        <v>28386.169353265999</v>
      </c>
      <c r="O292" s="122">
        <v>19391.412700983801</v>
      </c>
      <c r="P292" s="178">
        <v>1.6283561200508601</v>
      </c>
      <c r="Q292" s="122">
        <v>2284.8907066318002</v>
      </c>
      <c r="R292" s="122">
        <v>87497.080062889596</v>
      </c>
      <c r="S292" s="122"/>
      <c r="T292" s="122"/>
    </row>
    <row r="293" spans="1:20" ht="12.75" x14ac:dyDescent="0.2">
      <c r="A293" s="122" t="s">
        <v>641</v>
      </c>
      <c r="B293" s="122">
        <v>2550</v>
      </c>
      <c r="C293" s="122"/>
      <c r="D293" s="122"/>
      <c r="E293" s="122">
        <v>4176</v>
      </c>
      <c r="F293" s="178">
        <v>1.2152171835310299</v>
      </c>
      <c r="G293" s="198">
        <v>6.0863665389527498E-3</v>
      </c>
      <c r="H293" s="198">
        <v>1.7173051519154599E-2</v>
      </c>
      <c r="I293" s="122">
        <v>49.618544920221098</v>
      </c>
      <c r="J293" s="198">
        <v>5.19636015325671E-2</v>
      </c>
      <c r="K293" s="198">
        <v>6.7049808429118802E-3</v>
      </c>
      <c r="L293" s="122"/>
      <c r="M293" s="122">
        <v>806.37520702256995</v>
      </c>
      <c r="N293" s="122">
        <v>28386.169353265999</v>
      </c>
      <c r="O293" s="122">
        <v>19391.412700983801</v>
      </c>
      <c r="P293" s="178">
        <v>1.6283561200508601</v>
      </c>
      <c r="Q293" s="122">
        <v>2284.8907066318002</v>
      </c>
      <c r="R293" s="122">
        <v>87497.080062889596</v>
      </c>
      <c r="S293" s="122"/>
      <c r="T293" s="122"/>
    </row>
    <row r="294" spans="1:20" ht="12.75" x14ac:dyDescent="0.2">
      <c r="A294" s="122" t="s">
        <v>642</v>
      </c>
      <c r="B294" s="122">
        <v>2542</v>
      </c>
      <c r="C294" s="122"/>
      <c r="D294" s="122"/>
      <c r="E294" s="122">
        <v>6771</v>
      </c>
      <c r="F294" s="178">
        <v>1.2152171835310299</v>
      </c>
      <c r="G294" s="198">
        <v>4.0491310983114303E-3</v>
      </c>
      <c r="H294" s="198">
        <v>2.3610664953421099E-2</v>
      </c>
      <c r="I294" s="122">
        <v>56.080299571239799</v>
      </c>
      <c r="J294" s="198">
        <v>2.3039432875498499E-2</v>
      </c>
      <c r="K294" s="198">
        <v>6.4983015802687902E-3</v>
      </c>
      <c r="L294" s="122"/>
      <c r="M294" s="122">
        <v>806.37520702256995</v>
      </c>
      <c r="N294" s="122">
        <v>28386.169353265999</v>
      </c>
      <c r="O294" s="122">
        <v>19391.412700983801</v>
      </c>
      <c r="P294" s="178">
        <v>1.6283561200508601</v>
      </c>
      <c r="Q294" s="122">
        <v>2284.8907066318002</v>
      </c>
      <c r="R294" s="122">
        <v>87497.080062889596</v>
      </c>
      <c r="S294" s="122"/>
      <c r="T294" s="122"/>
    </row>
    <row r="295" spans="1:20" ht="12.75" x14ac:dyDescent="0.2">
      <c r="A295" s="122" t="s">
        <v>643</v>
      </c>
      <c r="B295" s="122">
        <v>3414</v>
      </c>
      <c r="C295" s="122"/>
      <c r="D295" s="122"/>
      <c r="E295" s="122">
        <v>72031</v>
      </c>
      <c r="F295" s="178">
        <v>1.2152171835310299</v>
      </c>
      <c r="G295" s="198">
        <v>4.72828828328544E-3</v>
      </c>
      <c r="H295" s="198">
        <v>2.04210147535085E-2</v>
      </c>
      <c r="I295" s="122">
        <v>241.78089254529601</v>
      </c>
      <c r="J295" s="198">
        <v>8.4880121058988497E-2</v>
      </c>
      <c r="K295" s="198">
        <v>1.01206425011453E-2</v>
      </c>
      <c r="L295" s="122"/>
      <c r="M295" s="122">
        <v>806.37520702256995</v>
      </c>
      <c r="N295" s="122">
        <v>28386.169353265999</v>
      </c>
      <c r="O295" s="122">
        <v>19391.412700983801</v>
      </c>
      <c r="P295" s="178">
        <v>1.6283561200508601</v>
      </c>
      <c r="Q295" s="122">
        <v>2284.8907066318002</v>
      </c>
      <c r="R295" s="122">
        <v>87497.080062889596</v>
      </c>
      <c r="S295" s="122"/>
      <c r="T295" s="122"/>
    </row>
    <row r="296" spans="1:20" ht="12.75" x14ac:dyDescent="0.2">
      <c r="A296" s="122" t="s">
        <v>644</v>
      </c>
      <c r="B296" s="122">
        <v>2628</v>
      </c>
      <c r="C296" s="122"/>
      <c r="D296" s="122"/>
      <c r="E296" s="122">
        <v>2516</v>
      </c>
      <c r="F296" s="178">
        <v>1.2152171835310299</v>
      </c>
      <c r="G296" s="198">
        <v>3.2458929517752999E-3</v>
      </c>
      <c r="H296" s="198">
        <v>1.7985611510791401E-2</v>
      </c>
      <c r="I296" s="122">
        <v>34.2782730020052</v>
      </c>
      <c r="J296" s="198">
        <v>2.6232114467408599E-2</v>
      </c>
      <c r="K296" s="198">
        <v>9.1414944356120794E-3</v>
      </c>
      <c r="L296" s="122"/>
      <c r="M296" s="122">
        <v>806.37520702256995</v>
      </c>
      <c r="N296" s="122">
        <v>28386.169353265999</v>
      </c>
      <c r="O296" s="122">
        <v>19391.412700983801</v>
      </c>
      <c r="P296" s="178">
        <v>1.6283561200508601</v>
      </c>
      <c r="Q296" s="122">
        <v>2284.8907066318002</v>
      </c>
      <c r="R296" s="122">
        <v>87497.080062889596</v>
      </c>
      <c r="S296" s="122"/>
      <c r="T296" s="122"/>
    </row>
    <row r="297" spans="1:20" ht="12.75" x14ac:dyDescent="0.2">
      <c r="A297" s="122" t="s">
        <v>645</v>
      </c>
      <c r="B297" s="122">
        <v>2388</v>
      </c>
      <c r="C297" s="122"/>
      <c r="D297" s="122"/>
      <c r="E297" s="122">
        <v>5943</v>
      </c>
      <c r="F297" s="178">
        <v>1.2152171835310299</v>
      </c>
      <c r="G297" s="198">
        <v>3.16899433507207E-3</v>
      </c>
      <c r="H297" s="198">
        <v>1.55543497920058E-2</v>
      </c>
      <c r="I297" s="122">
        <v>58.677082408722399</v>
      </c>
      <c r="J297" s="198">
        <v>3.6345280161534599E-2</v>
      </c>
      <c r="K297" s="198">
        <v>6.7306074373212196E-3</v>
      </c>
      <c r="L297" s="122"/>
      <c r="M297" s="122">
        <v>806.37520702256995</v>
      </c>
      <c r="N297" s="122">
        <v>28386.169353265999</v>
      </c>
      <c r="O297" s="122">
        <v>19391.412700983801</v>
      </c>
      <c r="P297" s="178">
        <v>1.6283561200508601</v>
      </c>
      <c r="Q297" s="122">
        <v>2284.8907066318002</v>
      </c>
      <c r="R297" s="122">
        <v>87497.080062889596</v>
      </c>
      <c r="S297" s="122"/>
      <c r="T297" s="122"/>
    </row>
    <row r="298" spans="1:20" ht="12.75" x14ac:dyDescent="0.2">
      <c r="A298" s="122" t="s">
        <v>646</v>
      </c>
      <c r="B298" s="122">
        <v>3466</v>
      </c>
      <c r="C298" s="122"/>
      <c r="D298" s="122"/>
      <c r="E298" s="122">
        <v>120777</v>
      </c>
      <c r="F298" s="178">
        <v>1.2152171835310299</v>
      </c>
      <c r="G298" s="198">
        <v>4.53245789071319E-3</v>
      </c>
      <c r="H298" s="198">
        <v>1.9849993534204101E-2</v>
      </c>
      <c r="I298" s="122">
        <v>329.24762717444099</v>
      </c>
      <c r="J298" s="198">
        <v>0.13995214320607399</v>
      </c>
      <c r="K298" s="198">
        <v>7.7249807496460399E-3</v>
      </c>
      <c r="L298" s="122"/>
      <c r="M298" s="122">
        <v>806.37520702256995</v>
      </c>
      <c r="N298" s="122">
        <v>28386.169353265999</v>
      </c>
      <c r="O298" s="122">
        <v>19391.412700983801</v>
      </c>
      <c r="P298" s="178">
        <v>1.6283561200508601</v>
      </c>
      <c r="Q298" s="122">
        <v>2284.8907066318002</v>
      </c>
      <c r="R298" s="122">
        <v>87497.080062889596</v>
      </c>
      <c r="S298" s="122"/>
      <c r="T298" s="122"/>
    </row>
    <row r="299" spans="1:20" ht="12.75" x14ac:dyDescent="0.2">
      <c r="A299" s="122" t="s">
        <v>647</v>
      </c>
      <c r="B299" s="122">
        <v>2704</v>
      </c>
      <c r="C299" s="122"/>
      <c r="D299" s="122"/>
      <c r="E299" s="122">
        <v>6829</v>
      </c>
      <c r="F299" s="178">
        <v>1.2152171835310299</v>
      </c>
      <c r="G299" s="198">
        <v>4.2465954019622202E-3</v>
      </c>
      <c r="H299" s="198">
        <v>2.05185303006203E-2</v>
      </c>
      <c r="I299" s="122">
        <v>59.766211189935703</v>
      </c>
      <c r="J299" s="198">
        <v>7.6585151559525597E-2</v>
      </c>
      <c r="K299" s="198">
        <v>7.1752818860740999E-3</v>
      </c>
      <c r="L299" s="122"/>
      <c r="M299" s="122">
        <v>806.37520702256995</v>
      </c>
      <c r="N299" s="122">
        <v>28386.169353265999</v>
      </c>
      <c r="O299" s="122">
        <v>19391.412700983801</v>
      </c>
      <c r="P299" s="178">
        <v>1.6283561200508601</v>
      </c>
      <c r="Q299" s="122">
        <v>2284.8907066318002</v>
      </c>
      <c r="R299" s="122">
        <v>87497.080062889596</v>
      </c>
      <c r="S299" s="122"/>
      <c r="T299" s="122"/>
    </row>
    <row r="300" spans="1:20" ht="12.75" x14ac:dyDescent="0.2">
      <c r="A300" s="122" t="s">
        <v>648</v>
      </c>
      <c r="B300" s="122">
        <v>2219</v>
      </c>
      <c r="C300" s="122"/>
      <c r="D300" s="122"/>
      <c r="E300" s="122">
        <v>5371</v>
      </c>
      <c r="F300" s="178">
        <v>1.2152171835310299</v>
      </c>
      <c r="G300" s="198">
        <v>2.6996834853844701E-3</v>
      </c>
      <c r="H300" s="198">
        <v>1.9472616632859999E-2</v>
      </c>
      <c r="I300" s="122">
        <v>56.409219104681803</v>
      </c>
      <c r="J300" s="198">
        <v>7.63358778625954E-3</v>
      </c>
      <c r="K300" s="198">
        <v>5.2131819028113898E-3</v>
      </c>
      <c r="L300" s="122"/>
      <c r="M300" s="122">
        <v>806.37520702256995</v>
      </c>
      <c r="N300" s="122">
        <v>28386.169353265999</v>
      </c>
      <c r="O300" s="122">
        <v>19391.412700983801</v>
      </c>
      <c r="P300" s="178">
        <v>1.6283561200508601</v>
      </c>
      <c r="Q300" s="122">
        <v>2284.8907066318002</v>
      </c>
      <c r="R300" s="122">
        <v>87497.080062889596</v>
      </c>
      <c r="S300" s="122"/>
      <c r="T300" s="122"/>
    </row>
    <row r="301" spans="1:20" ht="12.75" x14ac:dyDescent="0.2">
      <c r="A301" s="122" t="s">
        <v>649</v>
      </c>
      <c r="B301" s="122">
        <v>2689</v>
      </c>
      <c r="C301" s="122"/>
      <c r="D301" s="122"/>
      <c r="E301" s="122">
        <v>8593</v>
      </c>
      <c r="F301" s="178">
        <v>1.2152171835310299</v>
      </c>
      <c r="G301" s="198">
        <v>4.1021761899220303E-3</v>
      </c>
      <c r="H301" s="198">
        <v>2.5749999999999999E-2</v>
      </c>
      <c r="I301" s="122">
        <v>77.1621668954417</v>
      </c>
      <c r="J301" s="198">
        <v>4.1545443966018898E-2</v>
      </c>
      <c r="K301" s="198">
        <v>6.5169323868264897E-3</v>
      </c>
      <c r="L301" s="122"/>
      <c r="M301" s="122">
        <v>806.37520702256995</v>
      </c>
      <c r="N301" s="122">
        <v>28386.169353265999</v>
      </c>
      <c r="O301" s="122">
        <v>19391.412700983801</v>
      </c>
      <c r="P301" s="178">
        <v>1.6283561200508601</v>
      </c>
      <c r="Q301" s="122">
        <v>2284.8907066318002</v>
      </c>
      <c r="R301" s="122">
        <v>87497.080062889596</v>
      </c>
      <c r="S301" s="122"/>
      <c r="T301" s="122"/>
    </row>
    <row r="302" spans="1:20" ht="12.75" x14ac:dyDescent="0.2">
      <c r="A302" s="122" t="s">
        <v>650</v>
      </c>
      <c r="B302" s="122">
        <v>2802</v>
      </c>
      <c r="C302" s="122"/>
      <c r="D302" s="122"/>
      <c r="E302" s="122">
        <v>2832</v>
      </c>
      <c r="F302" s="178">
        <v>1.2152171835310299</v>
      </c>
      <c r="G302" s="198">
        <v>4.5315442561205304E-3</v>
      </c>
      <c r="H302" s="198">
        <v>1.8710191082802499E-2</v>
      </c>
      <c r="I302" s="122">
        <v>41.303752856126799</v>
      </c>
      <c r="J302" s="198">
        <v>3.3192090395480198E-2</v>
      </c>
      <c r="K302" s="198">
        <v>9.8870056497175202E-3</v>
      </c>
      <c r="L302" s="122"/>
      <c r="M302" s="122">
        <v>806.37520702256995</v>
      </c>
      <c r="N302" s="122">
        <v>28386.169353265999</v>
      </c>
      <c r="O302" s="122">
        <v>19391.412700983801</v>
      </c>
      <c r="P302" s="178">
        <v>1.6283561200508601</v>
      </c>
      <c r="Q302" s="122">
        <v>2284.8907066318002</v>
      </c>
      <c r="R302" s="122">
        <v>87497.080062889596</v>
      </c>
      <c r="S302" s="122"/>
      <c r="T302" s="122"/>
    </row>
    <row r="303" spans="1:20" ht="14.25" customHeight="1" x14ac:dyDescent="0.2">
      <c r="A303" s="19" t="s">
        <v>651</v>
      </c>
      <c r="B303" s="122"/>
      <c r="C303" s="122"/>
      <c r="D303" s="122"/>
      <c r="E303" s="19"/>
      <c r="F303" s="178"/>
      <c r="G303" s="198"/>
      <c r="H303" s="198"/>
      <c r="I303" s="122"/>
      <c r="J303" s="198"/>
      <c r="K303" s="198"/>
      <c r="L303" s="122"/>
      <c r="M303" s="122"/>
      <c r="N303" s="122"/>
      <c r="O303" s="122"/>
      <c r="P303" s="178"/>
      <c r="Q303" s="122"/>
      <c r="R303" s="122"/>
      <c r="S303" s="122"/>
      <c r="T303" s="122"/>
    </row>
    <row r="304" spans="1:20" ht="12.75" x14ac:dyDescent="0.2">
      <c r="A304" s="122" t="s">
        <v>652</v>
      </c>
      <c r="B304" s="122">
        <v>3055</v>
      </c>
      <c r="C304" s="122"/>
      <c r="D304" s="122"/>
      <c r="E304" s="122">
        <v>2887</v>
      </c>
      <c r="F304" s="178">
        <v>1.2152171835310299</v>
      </c>
      <c r="G304" s="198">
        <v>2.4823923334487902E-3</v>
      </c>
      <c r="H304" s="198">
        <v>2.7444916892153101E-2</v>
      </c>
      <c r="I304" s="122">
        <v>42.684891940826098</v>
      </c>
      <c r="J304" s="198">
        <v>5.5074471770003498E-2</v>
      </c>
      <c r="K304" s="198">
        <v>1.03914097679252E-2</v>
      </c>
      <c r="L304" s="122"/>
      <c r="M304" s="122">
        <v>806.37520702256995</v>
      </c>
      <c r="N304" s="122">
        <v>28386.169353265999</v>
      </c>
      <c r="O304" s="122">
        <v>19391.412700983801</v>
      </c>
      <c r="P304" s="178">
        <v>1.6283561200508601</v>
      </c>
      <c r="Q304" s="122">
        <v>2284.8907066318002</v>
      </c>
      <c r="R304" s="122">
        <v>87497.080062889596</v>
      </c>
      <c r="S304" s="122"/>
      <c r="T304" s="122"/>
    </row>
    <row r="305" spans="1:20" ht="12.75" x14ac:dyDescent="0.2">
      <c r="A305" s="122" t="s">
        <v>653</v>
      </c>
      <c r="B305" s="122">
        <v>2958</v>
      </c>
      <c r="C305" s="122"/>
      <c r="D305" s="122"/>
      <c r="E305" s="122">
        <v>6471</v>
      </c>
      <c r="F305" s="178">
        <v>1.2152171835310299</v>
      </c>
      <c r="G305" s="198">
        <v>4.5201668984701003E-3</v>
      </c>
      <c r="H305" s="198">
        <v>2.2042739357227E-2</v>
      </c>
      <c r="I305" s="122">
        <v>69.899928469205193</v>
      </c>
      <c r="J305" s="198">
        <v>5.8259928913614603E-2</v>
      </c>
      <c r="K305" s="198">
        <v>9.4266728480914795E-3</v>
      </c>
      <c r="L305" s="122"/>
      <c r="M305" s="122">
        <v>806.37520702256995</v>
      </c>
      <c r="N305" s="122">
        <v>28386.169353265999</v>
      </c>
      <c r="O305" s="122">
        <v>19391.412700983801</v>
      </c>
      <c r="P305" s="178">
        <v>1.6283561200508601</v>
      </c>
      <c r="Q305" s="122">
        <v>2284.8907066318002</v>
      </c>
      <c r="R305" s="122">
        <v>87497.080062889596</v>
      </c>
      <c r="S305" s="122"/>
      <c r="T305" s="122"/>
    </row>
    <row r="306" spans="1:20" ht="12.75" x14ac:dyDescent="0.2">
      <c r="A306" s="122" t="s">
        <v>654</v>
      </c>
      <c r="B306" s="122">
        <v>3038</v>
      </c>
      <c r="C306" s="122"/>
      <c r="D306" s="122"/>
      <c r="E306" s="122">
        <v>27913</v>
      </c>
      <c r="F306" s="178">
        <v>1.2152171835310299</v>
      </c>
      <c r="G306" s="198">
        <v>4.8603398655345798E-3</v>
      </c>
      <c r="H306" s="198">
        <v>2.6713215392460701E-2</v>
      </c>
      <c r="I306" s="122">
        <v>153.065345522754</v>
      </c>
      <c r="J306" s="198">
        <v>5.5637158313330701E-2</v>
      </c>
      <c r="K306" s="198">
        <v>7.5592018056102901E-3</v>
      </c>
      <c r="L306" s="122"/>
      <c r="M306" s="122">
        <v>806.37520702256995</v>
      </c>
      <c r="N306" s="122">
        <v>28386.169353265999</v>
      </c>
      <c r="O306" s="122">
        <v>19391.412700983801</v>
      </c>
      <c r="P306" s="178">
        <v>1.6283561200508601</v>
      </c>
      <c r="Q306" s="122">
        <v>2284.8907066318002</v>
      </c>
      <c r="R306" s="122">
        <v>87497.080062889596</v>
      </c>
      <c r="S306" s="122"/>
      <c r="T306" s="122"/>
    </row>
    <row r="307" spans="1:20" ht="12.75" x14ac:dyDescent="0.2">
      <c r="A307" s="122" t="s">
        <v>655</v>
      </c>
      <c r="B307" s="122">
        <v>2669</v>
      </c>
      <c r="C307" s="122"/>
      <c r="D307" s="122"/>
      <c r="E307" s="122">
        <v>18123</v>
      </c>
      <c r="F307" s="178">
        <v>1.2152171835310299</v>
      </c>
      <c r="G307" s="198">
        <v>3.5774062425279101E-3</v>
      </c>
      <c r="H307" s="198">
        <v>2.4863698999460799E-2</v>
      </c>
      <c r="I307" s="122">
        <v>123.199025970176</v>
      </c>
      <c r="J307" s="198">
        <v>8.5581857308392698E-2</v>
      </c>
      <c r="K307" s="198">
        <v>4.6901727087126904E-3</v>
      </c>
      <c r="L307" s="122"/>
      <c r="M307" s="122">
        <v>806.37520702256995</v>
      </c>
      <c r="N307" s="122">
        <v>28386.169353265999</v>
      </c>
      <c r="O307" s="122">
        <v>19391.412700983801</v>
      </c>
      <c r="P307" s="178">
        <v>1.6283561200508601</v>
      </c>
      <c r="Q307" s="122">
        <v>2284.8907066318002</v>
      </c>
      <c r="R307" s="122">
        <v>87497.080062889596</v>
      </c>
      <c r="S307" s="122"/>
      <c r="T307" s="122"/>
    </row>
    <row r="308" spans="1:20" ht="12.75" x14ac:dyDescent="0.2">
      <c r="A308" s="122" t="s">
        <v>656</v>
      </c>
      <c r="B308" s="122">
        <v>3329</v>
      </c>
      <c r="C308" s="122"/>
      <c r="D308" s="122"/>
      <c r="E308" s="122">
        <v>9831</v>
      </c>
      <c r="F308" s="178">
        <v>1.2152171835310299</v>
      </c>
      <c r="G308" s="198">
        <v>5.5097819821652598E-3</v>
      </c>
      <c r="H308" s="198">
        <v>5.2568697729988102E-2</v>
      </c>
      <c r="I308" s="122">
        <v>87.840765023990997</v>
      </c>
      <c r="J308" s="198">
        <v>3.8958396907740798E-2</v>
      </c>
      <c r="K308" s="198">
        <v>6.0014240667276997E-3</v>
      </c>
      <c r="L308" s="122"/>
      <c r="M308" s="122">
        <v>806.37520702256995</v>
      </c>
      <c r="N308" s="122">
        <v>28386.169353265999</v>
      </c>
      <c r="O308" s="122">
        <v>19391.412700983801</v>
      </c>
      <c r="P308" s="178">
        <v>1.6283561200508601</v>
      </c>
      <c r="Q308" s="122">
        <v>2284.8907066318002</v>
      </c>
      <c r="R308" s="122">
        <v>87497.080062889596</v>
      </c>
      <c r="S308" s="122"/>
      <c r="T308" s="122"/>
    </row>
    <row r="309" spans="1:20" ht="12.75" x14ac:dyDescent="0.2">
      <c r="A309" s="122" t="s">
        <v>657</v>
      </c>
      <c r="B309" s="122">
        <v>2356</v>
      </c>
      <c r="C309" s="122"/>
      <c r="D309" s="122"/>
      <c r="E309" s="122">
        <v>5072</v>
      </c>
      <c r="F309" s="178">
        <v>1.2152171835310299</v>
      </c>
      <c r="G309" s="198">
        <v>5.8655362776025202E-3</v>
      </c>
      <c r="H309" s="198">
        <v>2.0208749722407299E-2</v>
      </c>
      <c r="I309" s="122">
        <v>60.967204298704701</v>
      </c>
      <c r="J309" s="198">
        <v>2.6616719242902199E-2</v>
      </c>
      <c r="K309" s="198">
        <v>4.7318611987381704E-3</v>
      </c>
      <c r="L309" s="122"/>
      <c r="M309" s="122">
        <v>806.37520702256995</v>
      </c>
      <c r="N309" s="122">
        <v>28386.169353265999</v>
      </c>
      <c r="O309" s="122">
        <v>19391.412700983801</v>
      </c>
      <c r="P309" s="178">
        <v>1.6283561200508601</v>
      </c>
      <c r="Q309" s="122">
        <v>2284.8907066318002</v>
      </c>
      <c r="R309" s="122">
        <v>87497.080062889596</v>
      </c>
      <c r="S309" s="122"/>
      <c r="T309" s="122"/>
    </row>
    <row r="310" spans="1:20" ht="12.75" x14ac:dyDescent="0.2">
      <c r="A310" s="122" t="s">
        <v>658</v>
      </c>
      <c r="B310" s="122">
        <v>3124</v>
      </c>
      <c r="C310" s="122"/>
      <c r="D310" s="122"/>
      <c r="E310" s="122">
        <v>16248</v>
      </c>
      <c r="F310" s="178">
        <v>1.2152171835310299</v>
      </c>
      <c r="G310" s="198">
        <v>3.3234859675036902E-3</v>
      </c>
      <c r="H310" s="198">
        <v>2.5672538577085902E-2</v>
      </c>
      <c r="I310" s="122">
        <v>112.303161130932</v>
      </c>
      <c r="J310" s="198">
        <v>7.0162481536189106E-2</v>
      </c>
      <c r="K310" s="198">
        <v>9.4780896110290506E-3</v>
      </c>
      <c r="L310" s="122"/>
      <c r="M310" s="122">
        <v>806.37520702256995</v>
      </c>
      <c r="N310" s="122">
        <v>28386.169353265999</v>
      </c>
      <c r="O310" s="122">
        <v>19391.412700983801</v>
      </c>
      <c r="P310" s="178">
        <v>1.6283561200508601</v>
      </c>
      <c r="Q310" s="122">
        <v>2284.8907066318002</v>
      </c>
      <c r="R310" s="122">
        <v>87497.080062889596</v>
      </c>
      <c r="S310" s="122"/>
      <c r="T310" s="122"/>
    </row>
    <row r="311" spans="1:20" ht="12.75" x14ac:dyDescent="0.2">
      <c r="A311" s="122" t="s">
        <v>659</v>
      </c>
      <c r="B311" s="122">
        <v>2655</v>
      </c>
      <c r="C311" s="122"/>
      <c r="D311" s="122"/>
      <c r="E311" s="122">
        <v>23178</v>
      </c>
      <c r="F311" s="178">
        <v>1.2152171835310299</v>
      </c>
      <c r="G311" s="198">
        <v>2.4160842177927402E-3</v>
      </c>
      <c r="H311" s="198">
        <v>2.8414827635943999E-2</v>
      </c>
      <c r="I311" s="122">
        <v>142.520174010559</v>
      </c>
      <c r="J311" s="198">
        <v>7.5330054361894896E-2</v>
      </c>
      <c r="K311" s="198">
        <v>4.0555699370092299E-3</v>
      </c>
      <c r="L311" s="122"/>
      <c r="M311" s="122">
        <v>806.37520702256995</v>
      </c>
      <c r="N311" s="122">
        <v>28386.169353265999</v>
      </c>
      <c r="O311" s="122">
        <v>19391.412700983801</v>
      </c>
      <c r="P311" s="178">
        <v>1.6283561200508601</v>
      </c>
      <c r="Q311" s="122">
        <v>2284.8907066318002</v>
      </c>
      <c r="R311" s="122">
        <v>87497.080062889596</v>
      </c>
      <c r="S311" s="122"/>
      <c r="T311" s="122"/>
    </row>
    <row r="312" spans="1:20" ht="12.75" x14ac:dyDescent="0.2">
      <c r="A312" s="122" t="s">
        <v>660</v>
      </c>
      <c r="B312" s="122">
        <v>3498</v>
      </c>
      <c r="C312" s="122"/>
      <c r="D312" s="122"/>
      <c r="E312" s="122">
        <v>76088</v>
      </c>
      <c r="F312" s="178">
        <v>1.2152171835310299</v>
      </c>
      <c r="G312" s="198">
        <v>4.7696964917814501E-3</v>
      </c>
      <c r="H312" s="198">
        <v>2.1687622646994701E-2</v>
      </c>
      <c r="I312" s="122">
        <v>262.19839816444301</v>
      </c>
      <c r="J312" s="198">
        <v>0.17059194616759499</v>
      </c>
      <c r="K312" s="198">
        <v>7.9907475554620994E-3</v>
      </c>
      <c r="L312" s="122"/>
      <c r="M312" s="122">
        <v>806.37520702256995</v>
      </c>
      <c r="N312" s="122">
        <v>28386.169353265999</v>
      </c>
      <c r="O312" s="122">
        <v>19391.412700983801</v>
      </c>
      <c r="P312" s="178">
        <v>1.6283561200508601</v>
      </c>
      <c r="Q312" s="122">
        <v>2284.8907066318002</v>
      </c>
      <c r="R312" s="122">
        <v>87497.080062889596</v>
      </c>
      <c r="S312" s="122"/>
      <c r="T312" s="122"/>
    </row>
    <row r="313" spans="1:20" ht="12.75" x14ac:dyDescent="0.2">
      <c r="A313" s="122" t="s">
        <v>661</v>
      </c>
      <c r="B313" s="122">
        <v>1942</v>
      </c>
      <c r="C313" s="122"/>
      <c r="D313" s="122"/>
      <c r="E313" s="122">
        <v>6193</v>
      </c>
      <c r="F313" s="178">
        <v>1.2152171835310299</v>
      </c>
      <c r="G313" s="198">
        <v>2.3278970881102298E-3</v>
      </c>
      <c r="H313" s="198">
        <v>1.3596572918606799E-2</v>
      </c>
      <c r="I313" s="122">
        <v>55.946402922797503</v>
      </c>
      <c r="J313" s="198">
        <v>2.6158566123042098E-2</v>
      </c>
      <c r="K313" s="198">
        <v>3.5523978685612799E-3</v>
      </c>
      <c r="L313" s="122"/>
      <c r="M313" s="122">
        <v>806.37520702256995</v>
      </c>
      <c r="N313" s="122">
        <v>28386.169353265999</v>
      </c>
      <c r="O313" s="122">
        <v>19391.412700983801</v>
      </c>
      <c r="P313" s="178">
        <v>1.6283561200508601</v>
      </c>
      <c r="Q313" s="122">
        <v>2284.8907066318002</v>
      </c>
      <c r="R313" s="122">
        <v>87497.080062889596</v>
      </c>
      <c r="S313" s="122"/>
      <c r="T313" s="122"/>
    </row>
    <row r="314" spans="1:20" ht="12.75" x14ac:dyDescent="0.2">
      <c r="A314" s="122" t="s">
        <v>662</v>
      </c>
      <c r="B314" s="122">
        <v>2697</v>
      </c>
      <c r="C314" s="122"/>
      <c r="D314" s="122"/>
      <c r="E314" s="122">
        <v>41548</v>
      </c>
      <c r="F314" s="178">
        <v>1.2152171835310299</v>
      </c>
      <c r="G314" s="198">
        <v>3.1930939315169601E-3</v>
      </c>
      <c r="H314" s="198">
        <v>1.89838079285315E-2</v>
      </c>
      <c r="I314" s="122">
        <v>185.69868066305699</v>
      </c>
      <c r="J314" s="198">
        <v>6.9606238567440096E-2</v>
      </c>
      <c r="K314" s="198">
        <v>5.6320400500625804E-3</v>
      </c>
      <c r="L314" s="122"/>
      <c r="M314" s="122">
        <v>806.37520702256995</v>
      </c>
      <c r="N314" s="122">
        <v>28386.169353265999</v>
      </c>
      <c r="O314" s="122">
        <v>19391.412700983801</v>
      </c>
      <c r="P314" s="178">
        <v>1.6283561200508601</v>
      </c>
      <c r="Q314" s="122">
        <v>2284.8907066318002</v>
      </c>
      <c r="R314" s="122">
        <v>87497.080062889596</v>
      </c>
      <c r="S314" s="122"/>
      <c r="T314" s="122"/>
    </row>
    <row r="315" spans="1:20" ht="12.75" x14ac:dyDescent="0.2">
      <c r="A315" s="122" t="s">
        <v>663</v>
      </c>
      <c r="B315" s="122">
        <v>2743</v>
      </c>
      <c r="C315" s="122"/>
      <c r="D315" s="122"/>
      <c r="E315" s="122">
        <v>8183</v>
      </c>
      <c r="F315" s="178">
        <v>1.2152171835310299</v>
      </c>
      <c r="G315" s="198">
        <v>2.9940119760479E-3</v>
      </c>
      <c r="H315" s="198">
        <v>2.63859275053305E-2</v>
      </c>
      <c r="I315" s="122">
        <v>77.910204723129795</v>
      </c>
      <c r="J315" s="198">
        <v>4.6926555053159E-2</v>
      </c>
      <c r="K315" s="198">
        <v>7.0878650861542197E-3</v>
      </c>
      <c r="L315" s="122"/>
      <c r="M315" s="122">
        <v>806.37520702256995</v>
      </c>
      <c r="N315" s="122">
        <v>28386.169353265999</v>
      </c>
      <c r="O315" s="122">
        <v>19391.412700983801</v>
      </c>
      <c r="P315" s="178">
        <v>1.6283561200508601</v>
      </c>
      <c r="Q315" s="122">
        <v>2284.8907066318002</v>
      </c>
      <c r="R315" s="122">
        <v>87497.080062889596</v>
      </c>
      <c r="S315" s="122"/>
      <c r="T315" s="122"/>
    </row>
    <row r="316" spans="1:20" ht="12.75" x14ac:dyDescent="0.2">
      <c r="A316" s="122" t="s">
        <v>664</v>
      </c>
      <c r="B316" s="122">
        <v>2857</v>
      </c>
      <c r="C316" s="122"/>
      <c r="D316" s="122"/>
      <c r="E316" s="122">
        <v>3395</v>
      </c>
      <c r="F316" s="178">
        <v>1.2152171835310299</v>
      </c>
      <c r="G316" s="198">
        <v>2.82277859597447E-3</v>
      </c>
      <c r="H316" s="198">
        <v>2.4044795783926199E-2</v>
      </c>
      <c r="I316" s="122">
        <v>42.402830094228399</v>
      </c>
      <c r="J316" s="198">
        <v>5.7142857142857099E-2</v>
      </c>
      <c r="K316" s="198">
        <v>9.1310751104565508E-3</v>
      </c>
      <c r="L316" s="122"/>
      <c r="M316" s="122">
        <v>806.37520702256995</v>
      </c>
      <c r="N316" s="122">
        <v>28386.169353265999</v>
      </c>
      <c r="O316" s="122">
        <v>19391.412700983801</v>
      </c>
      <c r="P316" s="178">
        <v>1.6283561200508601</v>
      </c>
      <c r="Q316" s="122">
        <v>2284.8907066318002</v>
      </c>
      <c r="R316" s="122">
        <v>87497.080062889596</v>
      </c>
      <c r="S316" s="122"/>
      <c r="T316" s="122"/>
    </row>
    <row r="317" spans="1:20" ht="12.75" x14ac:dyDescent="0.2">
      <c r="A317" s="122" t="s">
        <v>665</v>
      </c>
      <c r="B317" s="122">
        <v>2170</v>
      </c>
      <c r="C317" s="122"/>
      <c r="D317" s="122"/>
      <c r="E317" s="122">
        <v>4603</v>
      </c>
      <c r="F317" s="178">
        <v>1.2152171835310299</v>
      </c>
      <c r="G317" s="198">
        <v>2.76993265261786E-3</v>
      </c>
      <c r="H317" s="198">
        <v>1.9208037825059102E-2</v>
      </c>
      <c r="I317" s="122">
        <v>49.7594212184989</v>
      </c>
      <c r="J317" s="198">
        <v>2.93286986747773E-2</v>
      </c>
      <c r="K317" s="198">
        <v>4.3449923962633101E-3</v>
      </c>
      <c r="L317" s="122"/>
      <c r="M317" s="122">
        <v>806.37520702256995</v>
      </c>
      <c r="N317" s="122">
        <v>28386.169353265999</v>
      </c>
      <c r="O317" s="122">
        <v>19391.412700983801</v>
      </c>
      <c r="P317" s="178">
        <v>1.6283561200508601</v>
      </c>
      <c r="Q317" s="122">
        <v>2284.8907066318002</v>
      </c>
      <c r="R317" s="122">
        <v>87497.080062889596</v>
      </c>
      <c r="S317" s="122"/>
      <c r="T317" s="122"/>
    </row>
    <row r="318" spans="1:20" ht="8.25" customHeight="1" thickBot="1" x14ac:dyDescent="0.25">
      <c r="A318" s="197"/>
      <c r="B318" s="87"/>
      <c r="C318" s="87"/>
      <c r="D318" s="87"/>
      <c r="E318" s="87"/>
      <c r="F318" s="97"/>
      <c r="G318" s="99"/>
      <c r="H318" s="99"/>
      <c r="I318" s="87"/>
      <c r="J318" s="99"/>
      <c r="K318" s="99"/>
      <c r="L318" s="87"/>
      <c r="M318" s="87"/>
      <c r="N318" s="87"/>
      <c r="O318" s="87"/>
      <c r="P318" s="95"/>
      <c r="Q318" s="87"/>
      <c r="R318" s="87"/>
    </row>
    <row r="319" spans="1:20" ht="12.75" x14ac:dyDescent="0.2">
      <c r="A319" s="196"/>
      <c r="B319" s="85"/>
      <c r="C319" s="85"/>
      <c r="D319" s="86"/>
      <c r="E319" s="85"/>
      <c r="F319" s="96"/>
      <c r="G319" s="98"/>
      <c r="H319" s="98"/>
      <c r="I319" s="85"/>
      <c r="J319" s="98"/>
      <c r="K319" s="98"/>
      <c r="L319" s="85"/>
      <c r="M319" s="85"/>
      <c r="N319" s="85"/>
      <c r="O319" s="85"/>
      <c r="P319" s="94"/>
      <c r="Q319" s="85"/>
      <c r="R319" s="85"/>
    </row>
    <row r="320" spans="1:20" ht="12.75" x14ac:dyDescent="0.2">
      <c r="A320" s="196"/>
      <c r="B320" s="85"/>
      <c r="C320" s="85"/>
      <c r="D320" s="86"/>
      <c r="E320" s="85"/>
      <c r="F320" s="96"/>
      <c r="G320" s="98"/>
      <c r="H320" s="98"/>
      <c r="I320" s="85"/>
      <c r="J320" s="98"/>
      <c r="K320" s="98"/>
      <c r="L320" s="85"/>
      <c r="M320" s="85"/>
      <c r="N320" s="85"/>
      <c r="O320" s="85"/>
      <c r="P320" s="94"/>
      <c r="Q320" s="85"/>
      <c r="R320" s="85"/>
    </row>
    <row r="321" spans="1:18" ht="12.75" hidden="1" x14ac:dyDescent="0.2">
      <c r="A321" s="196"/>
      <c r="B321" s="85"/>
      <c r="C321" s="85"/>
      <c r="D321" s="86"/>
      <c r="E321" s="85"/>
      <c r="F321" s="96"/>
      <c r="G321" s="98"/>
      <c r="H321" s="98"/>
      <c r="I321" s="85"/>
      <c r="J321" s="98"/>
      <c r="K321" s="98"/>
      <c r="L321" s="85"/>
      <c r="M321" s="85"/>
      <c r="N321" s="85"/>
      <c r="O321" s="85"/>
      <c r="P321" s="94"/>
      <c r="Q321" s="85"/>
      <c r="R321" s="85"/>
    </row>
    <row r="322" spans="1:18" ht="12.75" hidden="1" x14ac:dyDescent="0.2">
      <c r="A322" s="196"/>
      <c r="B322" s="85"/>
      <c r="C322" s="85"/>
      <c r="D322" s="86"/>
      <c r="E322" s="85"/>
      <c r="F322" s="96"/>
      <c r="G322" s="98"/>
      <c r="H322" s="98"/>
      <c r="I322" s="85"/>
      <c r="J322" s="98"/>
      <c r="K322" s="98"/>
      <c r="L322" s="85"/>
      <c r="M322" s="85"/>
      <c r="N322" s="85"/>
      <c r="O322" s="85"/>
      <c r="P322" s="94"/>
      <c r="Q322" s="85"/>
      <c r="R322" s="85"/>
    </row>
    <row r="323" spans="1:18" ht="12.75" hidden="1" x14ac:dyDescent="0.2">
      <c r="A323" s="196"/>
      <c r="B323" s="85"/>
      <c r="C323" s="85"/>
      <c r="D323" s="86"/>
      <c r="E323" s="85"/>
      <c r="F323" s="96"/>
      <c r="G323" s="98"/>
      <c r="H323" s="98"/>
      <c r="I323" s="85"/>
      <c r="J323" s="98"/>
      <c r="K323" s="98"/>
      <c r="L323" s="85"/>
      <c r="M323" s="85"/>
      <c r="N323" s="85"/>
      <c r="O323" s="85"/>
      <c r="P323" s="94"/>
      <c r="Q323" s="85"/>
      <c r="R323" s="85"/>
    </row>
    <row r="324" spans="1:18" ht="12.75" hidden="1" x14ac:dyDescent="0.2">
      <c r="A324" s="196"/>
      <c r="B324" s="85"/>
      <c r="C324" s="85"/>
      <c r="D324" s="86"/>
      <c r="E324" s="85"/>
      <c r="F324" s="96"/>
      <c r="G324" s="98"/>
      <c r="H324" s="98"/>
      <c r="I324" s="85"/>
      <c r="J324" s="98"/>
      <c r="K324" s="98"/>
      <c r="L324" s="85"/>
      <c r="M324" s="85"/>
      <c r="N324" s="85"/>
      <c r="O324" s="85"/>
      <c r="P324" s="94"/>
      <c r="Q324" s="85"/>
      <c r="R324" s="85"/>
    </row>
    <row r="325" spans="1:18" ht="12.75" hidden="1" x14ac:dyDescent="0.2">
      <c r="A325" s="196"/>
      <c r="B325" s="85"/>
      <c r="C325" s="85"/>
      <c r="D325" s="86"/>
      <c r="E325" s="85"/>
      <c r="F325" s="96"/>
      <c r="G325" s="98"/>
      <c r="H325" s="98"/>
      <c r="I325" s="85"/>
      <c r="J325" s="98"/>
      <c r="K325" s="98"/>
      <c r="L325" s="85"/>
      <c r="M325" s="85"/>
      <c r="N325" s="85"/>
      <c r="O325" s="85"/>
      <c r="P325" s="94"/>
      <c r="Q325" s="85"/>
      <c r="R325" s="85"/>
    </row>
    <row r="326" spans="1:18" ht="12.75" hidden="1" x14ac:dyDescent="0.2">
      <c r="A326" s="196"/>
      <c r="B326" s="85"/>
      <c r="C326" s="85"/>
      <c r="D326" s="86"/>
      <c r="E326" s="85"/>
      <c r="F326" s="96"/>
      <c r="G326" s="98"/>
      <c r="H326" s="98"/>
      <c r="I326" s="85"/>
      <c r="J326" s="98"/>
      <c r="K326" s="98"/>
      <c r="L326" s="85"/>
      <c r="M326" s="85"/>
      <c r="N326" s="85"/>
      <c r="O326" s="85"/>
      <c r="P326" s="94"/>
      <c r="Q326" s="85"/>
      <c r="R326" s="85"/>
    </row>
    <row r="327" spans="1:18" ht="12.75" hidden="1" x14ac:dyDescent="0.2">
      <c r="A327" s="196"/>
      <c r="B327" s="85"/>
      <c r="C327" s="85"/>
      <c r="D327" s="86"/>
      <c r="E327" s="85"/>
      <c r="F327" s="96"/>
      <c r="G327" s="98"/>
      <c r="H327" s="98"/>
      <c r="I327" s="85"/>
      <c r="J327" s="98"/>
      <c r="K327" s="98"/>
      <c r="L327" s="85"/>
      <c r="M327" s="85"/>
      <c r="N327" s="85"/>
      <c r="O327" s="85"/>
      <c r="P327" s="94"/>
      <c r="Q327" s="85"/>
      <c r="R327" s="85"/>
    </row>
    <row r="328" spans="1:18" ht="12.75" hidden="1" x14ac:dyDescent="0.2">
      <c r="A328" s="196"/>
      <c r="B328" s="85"/>
      <c r="C328" s="85"/>
      <c r="D328" s="86"/>
      <c r="E328" s="85"/>
      <c r="F328" s="96"/>
      <c r="G328" s="98"/>
      <c r="H328" s="98"/>
      <c r="I328" s="85"/>
      <c r="J328" s="98"/>
      <c r="K328" s="98"/>
      <c r="L328" s="85"/>
      <c r="M328" s="85"/>
      <c r="N328" s="85"/>
      <c r="O328" s="85"/>
      <c r="P328" s="94"/>
      <c r="Q328" s="85"/>
      <c r="R328" s="85"/>
    </row>
    <row r="329" spans="1:18" ht="12.75" hidden="1" x14ac:dyDescent="0.2">
      <c r="A329" s="196"/>
      <c r="B329" s="85"/>
      <c r="C329" s="85"/>
      <c r="D329" s="86"/>
      <c r="E329" s="85"/>
      <c r="F329" s="96"/>
      <c r="G329" s="98"/>
      <c r="H329" s="98"/>
      <c r="I329" s="85"/>
      <c r="J329" s="98"/>
      <c r="K329" s="98"/>
      <c r="L329" s="85"/>
      <c r="M329" s="85"/>
      <c r="N329" s="85"/>
      <c r="O329" s="85"/>
      <c r="P329" s="94"/>
      <c r="Q329" s="85"/>
      <c r="R329" s="85"/>
    </row>
    <row r="330" spans="1:18" ht="12.75" hidden="1" x14ac:dyDescent="0.2">
      <c r="A330" s="196"/>
      <c r="B330" s="85"/>
      <c r="C330" s="85"/>
      <c r="D330" s="86"/>
      <c r="E330" s="85"/>
      <c r="F330" s="96"/>
      <c r="G330" s="98"/>
      <c r="H330" s="98"/>
      <c r="I330" s="85"/>
      <c r="J330" s="98"/>
      <c r="K330" s="98"/>
      <c r="L330" s="85"/>
      <c r="M330" s="85"/>
      <c r="N330" s="85"/>
      <c r="O330" s="85"/>
      <c r="P330" s="94"/>
      <c r="Q330" s="85"/>
      <c r="R330" s="85"/>
    </row>
    <row r="331" spans="1:18" ht="12.75" hidden="1" x14ac:dyDescent="0.2">
      <c r="A331" s="196"/>
      <c r="B331" s="85"/>
      <c r="C331" s="85"/>
      <c r="D331" s="86"/>
      <c r="E331" s="85"/>
      <c r="F331" s="96"/>
      <c r="G331" s="98"/>
      <c r="H331" s="98"/>
      <c r="I331" s="85"/>
      <c r="J331" s="98"/>
      <c r="K331" s="98"/>
      <c r="L331" s="85"/>
      <c r="M331" s="85"/>
      <c r="N331" s="85"/>
      <c r="O331" s="85"/>
      <c r="P331" s="94"/>
      <c r="Q331" s="85"/>
      <c r="R331" s="85"/>
    </row>
    <row r="332" spans="1:18" ht="12.75" hidden="1" x14ac:dyDescent="0.2">
      <c r="A332" s="196"/>
      <c r="B332" s="85"/>
      <c r="C332" s="85"/>
      <c r="D332" s="86"/>
      <c r="E332" s="85"/>
      <c r="F332" s="96"/>
      <c r="G332" s="98"/>
      <c r="H332" s="98"/>
      <c r="I332" s="85"/>
      <c r="J332" s="98"/>
      <c r="K332" s="98"/>
      <c r="L332" s="85"/>
      <c r="M332" s="85"/>
      <c r="N332" s="85"/>
      <c r="O332" s="85"/>
      <c r="P332" s="94"/>
      <c r="Q332" s="85"/>
      <c r="R332" s="85"/>
    </row>
    <row r="333" spans="1:18" ht="12.75" hidden="1" x14ac:dyDescent="0.2">
      <c r="A333" s="196"/>
      <c r="B333" s="85"/>
      <c r="C333" s="85"/>
      <c r="D333" s="86"/>
      <c r="E333" s="85"/>
      <c r="F333" s="96"/>
      <c r="G333" s="98"/>
      <c r="H333" s="98"/>
      <c r="I333" s="85"/>
      <c r="J333" s="98"/>
      <c r="K333" s="98"/>
      <c r="L333" s="85"/>
      <c r="M333" s="85"/>
      <c r="N333" s="85"/>
      <c r="O333" s="85"/>
      <c r="P333" s="94"/>
      <c r="Q333" s="85"/>
      <c r="R333" s="85"/>
    </row>
    <row r="334" spans="1:18" ht="12.75" hidden="1" x14ac:dyDescent="0.2">
      <c r="A334" s="196"/>
      <c r="B334" s="85"/>
      <c r="C334" s="85"/>
      <c r="D334" s="86"/>
      <c r="E334" s="85"/>
      <c r="F334" s="96"/>
      <c r="G334" s="98"/>
      <c r="H334" s="98"/>
      <c r="I334" s="85"/>
      <c r="J334" s="98"/>
      <c r="K334" s="98"/>
      <c r="L334" s="85"/>
      <c r="M334" s="85"/>
      <c r="N334" s="85"/>
      <c r="O334" s="85"/>
      <c r="P334" s="94"/>
      <c r="Q334" s="85"/>
      <c r="R334" s="85"/>
    </row>
    <row r="335" spans="1:18" ht="12.75" hidden="1" x14ac:dyDescent="0.2">
      <c r="A335" s="196"/>
      <c r="B335" s="85"/>
      <c r="C335" s="85"/>
      <c r="D335" s="86"/>
      <c r="E335" s="85"/>
      <c r="F335" s="96"/>
      <c r="G335" s="98"/>
      <c r="H335" s="98"/>
      <c r="I335" s="85"/>
      <c r="J335" s="98"/>
      <c r="K335" s="98"/>
      <c r="L335" s="85"/>
      <c r="M335" s="85"/>
      <c r="N335" s="85"/>
      <c r="O335" s="85"/>
      <c r="P335" s="94"/>
      <c r="Q335" s="85"/>
      <c r="R335" s="85"/>
    </row>
    <row r="336" spans="1:18" ht="12.75" hidden="1" x14ac:dyDescent="0.2">
      <c r="A336" s="196"/>
      <c r="B336" s="85"/>
      <c r="C336" s="85"/>
      <c r="D336" s="86"/>
      <c r="E336" s="85"/>
      <c r="F336" s="96"/>
      <c r="G336" s="98"/>
      <c r="H336" s="98"/>
      <c r="I336" s="85"/>
      <c r="J336" s="98"/>
      <c r="K336" s="98"/>
      <c r="L336" s="85"/>
      <c r="M336" s="85"/>
      <c r="N336" s="85"/>
      <c r="O336" s="85"/>
      <c r="P336" s="94"/>
      <c r="Q336" s="85"/>
      <c r="R336" s="85"/>
    </row>
    <row r="337" spans="1:18" ht="12.75" hidden="1" x14ac:dyDescent="0.2">
      <c r="A337" s="196"/>
      <c r="B337" s="85"/>
      <c r="C337" s="85"/>
      <c r="D337" s="86"/>
      <c r="E337" s="85"/>
      <c r="F337" s="96"/>
      <c r="G337" s="98"/>
      <c r="H337" s="98"/>
      <c r="I337" s="85"/>
      <c r="J337" s="98"/>
      <c r="K337" s="98"/>
      <c r="L337" s="85"/>
      <c r="M337" s="85"/>
      <c r="N337" s="85"/>
      <c r="O337" s="85"/>
      <c r="P337" s="94"/>
      <c r="Q337" s="85"/>
      <c r="R337" s="85"/>
    </row>
    <row r="338" spans="1:18" ht="12.75" hidden="1" x14ac:dyDescent="0.2">
      <c r="A338" s="196"/>
      <c r="B338" s="85"/>
      <c r="C338" s="85"/>
      <c r="D338" s="86"/>
      <c r="E338" s="85"/>
      <c r="F338" s="96"/>
      <c r="G338" s="98"/>
      <c r="H338" s="98"/>
      <c r="I338" s="85"/>
      <c r="J338" s="98"/>
      <c r="K338" s="98"/>
      <c r="L338" s="85"/>
      <c r="M338" s="85"/>
      <c r="N338" s="85"/>
      <c r="O338" s="85"/>
      <c r="P338" s="94"/>
      <c r="Q338" s="85"/>
      <c r="R338" s="85"/>
    </row>
    <row r="339" spans="1:18" ht="12.75" hidden="1" x14ac:dyDescent="0.2">
      <c r="A339" s="196"/>
      <c r="B339" s="85"/>
      <c r="C339" s="85"/>
      <c r="D339" s="86"/>
      <c r="E339" s="85"/>
      <c r="F339" s="96"/>
      <c r="G339" s="98"/>
      <c r="H339" s="98"/>
      <c r="I339" s="85"/>
      <c r="J339" s="98"/>
      <c r="K339" s="98"/>
      <c r="L339" s="85"/>
      <c r="M339" s="85"/>
      <c r="N339" s="85"/>
      <c r="O339" s="85"/>
      <c r="P339" s="94"/>
      <c r="Q339" s="85"/>
      <c r="R339" s="85"/>
    </row>
    <row r="340" spans="1:18" ht="12.75" hidden="1" x14ac:dyDescent="0.2">
      <c r="A340" s="196"/>
      <c r="B340" s="85"/>
      <c r="C340" s="85"/>
      <c r="D340" s="86"/>
      <c r="E340" s="85"/>
      <c r="F340" s="96"/>
      <c r="G340" s="98"/>
      <c r="H340" s="98"/>
      <c r="I340" s="85"/>
      <c r="J340" s="98"/>
      <c r="K340" s="98"/>
      <c r="L340" s="85"/>
      <c r="M340" s="85"/>
      <c r="N340" s="85"/>
      <c r="O340" s="85"/>
      <c r="P340" s="94"/>
      <c r="Q340" s="85"/>
      <c r="R340" s="85"/>
    </row>
    <row r="341" spans="1:18" ht="12.75" hidden="1" x14ac:dyDescent="0.2">
      <c r="A341" s="196"/>
      <c r="B341" s="85"/>
      <c r="C341" s="85"/>
      <c r="D341" s="86"/>
      <c r="E341" s="85"/>
      <c r="F341" s="96"/>
      <c r="G341" s="98"/>
      <c r="H341" s="98"/>
      <c r="I341" s="85"/>
      <c r="J341" s="98"/>
      <c r="K341" s="98"/>
      <c r="L341" s="85"/>
      <c r="M341" s="85"/>
      <c r="N341" s="85"/>
      <c r="O341" s="85"/>
      <c r="P341" s="94"/>
      <c r="Q341" s="85"/>
      <c r="R341" s="85"/>
    </row>
    <row r="342" spans="1:18" ht="12.75" hidden="1" x14ac:dyDescent="0.2">
      <c r="A342" s="196"/>
      <c r="B342" s="85"/>
      <c r="C342" s="85"/>
      <c r="D342" s="86"/>
      <c r="E342" s="85"/>
      <c r="F342" s="96"/>
      <c r="G342" s="98"/>
      <c r="H342" s="98"/>
      <c r="I342" s="85"/>
      <c r="J342" s="98"/>
      <c r="K342" s="98"/>
      <c r="L342" s="85"/>
      <c r="M342" s="85"/>
      <c r="N342" s="85"/>
      <c r="O342" s="85"/>
      <c r="P342" s="94"/>
      <c r="Q342" s="85"/>
      <c r="R342" s="85"/>
    </row>
    <row r="343" spans="1:18" ht="12.75" hidden="1" x14ac:dyDescent="0.2">
      <c r="A343" s="196"/>
      <c r="B343" s="85"/>
      <c r="C343" s="85"/>
      <c r="D343" s="86"/>
      <c r="E343" s="85"/>
      <c r="F343" s="96"/>
      <c r="G343" s="98"/>
      <c r="H343" s="98"/>
      <c r="I343" s="85"/>
      <c r="J343" s="98"/>
      <c r="K343" s="98"/>
      <c r="L343" s="85"/>
      <c r="M343" s="85"/>
      <c r="N343" s="85"/>
      <c r="O343" s="85"/>
      <c r="P343" s="94"/>
      <c r="Q343" s="85"/>
      <c r="R343" s="85"/>
    </row>
    <row r="344" spans="1:18" ht="12.75" hidden="1" x14ac:dyDescent="0.2">
      <c r="A344" s="196"/>
      <c r="B344" s="85"/>
      <c r="C344" s="85"/>
      <c r="D344" s="86"/>
      <c r="E344" s="85"/>
      <c r="F344" s="96"/>
      <c r="G344" s="98"/>
      <c r="H344" s="98"/>
      <c r="I344" s="85"/>
      <c r="J344" s="98"/>
      <c r="K344" s="98"/>
      <c r="L344" s="85"/>
      <c r="M344" s="85"/>
      <c r="N344" s="85"/>
      <c r="O344" s="85"/>
      <c r="P344" s="94"/>
      <c r="Q344" s="85"/>
      <c r="R344" s="85"/>
    </row>
  </sheetData>
  <mergeCells count="3">
    <mergeCell ref="A6:B6"/>
    <mergeCell ref="M3:R3"/>
    <mergeCell ref="G3:K3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&amp;LStatistiska centralbyrån
Offentlig ekonomi och mikrosimuleringar</oddHeader>
  </headerFooter>
  <rowBreaks count="3" manualBreakCount="3">
    <brk id="52" max="16383" man="1"/>
    <brk id="104" max="16383" man="1"/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28</vt:i4>
      </vt:variant>
      <vt:variant>
        <vt:lpstr>Namngivna områden</vt:lpstr>
      </vt:variant>
      <vt:variant>
        <vt:i4>30</vt:i4>
      </vt:variant>
    </vt:vector>
  </HeadingPairs>
  <TitlesOfParts>
    <vt:vector size="58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6.1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</vt:lpstr>
      <vt:lpstr>Tabell 17</vt:lpstr>
      <vt:lpstr>Tabell 18</vt:lpstr>
      <vt:lpstr>Tabell 19</vt:lpstr>
      <vt:lpstr>Tabell 20</vt:lpstr>
      <vt:lpstr>Tabell 21</vt:lpstr>
      <vt:lpstr>Tabell 22</vt:lpstr>
      <vt:lpstr>Data</vt:lpstr>
      <vt:lpstr>Data20</vt:lpstr>
      <vt:lpstr>Data21</vt:lpstr>
      <vt:lpstr>Data22</vt:lpstr>
      <vt:lpstr>Data21!Fråga_från_QryXL_1</vt:lpstr>
      <vt:lpstr>Data20!Utskriftsområde</vt:lpstr>
      <vt:lpstr>Data21!Utskriftsområde</vt:lpstr>
      <vt:lpstr>Data22!Utskriftsområde</vt:lpstr>
      <vt:lpstr>'Tabell 14'!Utskriftsområde</vt:lpstr>
      <vt:lpstr>'Tabell 15'!Utskriftsområde</vt:lpstr>
      <vt:lpstr>'Tabell 16'!Utskriftsområde</vt:lpstr>
      <vt:lpstr>'Tabell 20'!Utskriftsområde</vt:lpstr>
      <vt:lpstr>'Tabell 21'!Utskriftsområde</vt:lpstr>
      <vt:lpstr>'Tabell 22'!Utskriftsområde</vt:lpstr>
      <vt:lpstr>Data20!Utskriftsrubriker</vt:lpstr>
      <vt:lpstr>Data21!Utskriftsrubriker</vt:lpstr>
      <vt:lpstr>Data22!Utskriftsrubriker</vt:lpstr>
      <vt:lpstr>'Tabell 1'!Utskriftsrubriker</vt:lpstr>
      <vt:lpstr>'Tabell 10'!Utskriftsrubriker</vt:lpstr>
      <vt:lpstr>'Tabell 11'!Utskriftsrubriker</vt:lpstr>
      <vt:lpstr>'Tabell 12'!Utskriftsrubriker</vt:lpstr>
      <vt:lpstr>'Tabell 13'!Utskriftsrubriker</vt:lpstr>
      <vt:lpstr>'Tabell 14'!Utskriftsrubriker</vt:lpstr>
      <vt:lpstr>'Tabell 15'!Utskriftsrubriker</vt:lpstr>
      <vt:lpstr>'Tabell 16'!Utskriftsrubriker</vt:lpstr>
      <vt:lpstr>'Tabell 2'!Utskriftsrubriker</vt:lpstr>
      <vt:lpstr>'Tabell 3'!Utskriftsrubriker</vt:lpstr>
      <vt:lpstr>'Tabell 4'!Utskriftsrubriker</vt:lpstr>
      <vt:lpstr>'Tabell 5'!Utskriftsrubriker</vt:lpstr>
      <vt:lpstr>'Tabell 6'!Utskriftsrubriker</vt:lpstr>
      <vt:lpstr>'Tabell 6.1'!Utskriftsrubriker</vt:lpstr>
      <vt:lpstr>'Tabell 7'!Utskriftsrubriker</vt:lpstr>
      <vt:lpstr>'Tabell 8'!Utskriftsrubriker</vt:lpstr>
      <vt:lpstr>'Tabell 9'!Utskriftsrubriker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Grönborg Nina NR/OEM-Ö</cp:lastModifiedBy>
  <cp:lastPrinted>2015-09-14T10:57:46Z</cp:lastPrinted>
  <dcterms:created xsi:type="dcterms:W3CDTF">2013-04-08T12:55:08Z</dcterms:created>
  <dcterms:modified xsi:type="dcterms:W3CDTF">2016-12-15T07:57:58Z</dcterms:modified>
</cp:coreProperties>
</file>