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570" windowWidth="11355" windowHeight="5100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8" r:id="rId6"/>
    <sheet name="Tabell 6" sheetId="19" r:id="rId7"/>
    <sheet name="Tabell 7" sheetId="20" r:id="rId8"/>
    <sheet name="Tabell 8" sheetId="21" r:id="rId9"/>
    <sheet name="Tabell 9" sheetId="22" r:id="rId10"/>
    <sheet name="Tabell 10" sheetId="23" r:id="rId11"/>
    <sheet name="Tabell 11" sheetId="2" r:id="rId12"/>
    <sheet name="Tabell 12" sheetId="24" r:id="rId13"/>
  </sheets>
  <definedNames>
    <definedName name="A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>#REF!</definedName>
    <definedName name="SnittSjukR">#REF!</definedName>
    <definedName name="SnittSmåSjH">#REF!</definedName>
    <definedName name="SnittÖverN">#REF!</definedName>
    <definedName name="TillInstGles">#REF!</definedName>
    <definedName name="TotKostLT">#REF!</definedName>
  </definedNames>
  <calcPr calcId="145621"/>
</workbook>
</file>

<file path=xl/calcChain.xml><?xml version="1.0" encoding="utf-8"?>
<calcChain xmlns="http://schemas.openxmlformats.org/spreadsheetml/2006/main">
  <c r="A34" i="2" l="1"/>
  <c r="A33" i="2"/>
  <c r="A1" i="2" l="1"/>
  <c r="N29" i="22"/>
  <c r="E29" i="22"/>
  <c r="N28" i="22"/>
  <c r="E28" i="22"/>
  <c r="N27" i="22"/>
  <c r="E27" i="22"/>
  <c r="N26" i="22"/>
  <c r="E26" i="22"/>
  <c r="N25" i="22"/>
  <c r="E25" i="22"/>
  <c r="N24" i="22"/>
  <c r="E24" i="22"/>
  <c r="N23" i="22"/>
  <c r="E23" i="22"/>
  <c r="N22" i="22"/>
  <c r="E22" i="22"/>
  <c r="N21" i="22"/>
  <c r="E21" i="22"/>
  <c r="N20" i="22"/>
  <c r="E20" i="22"/>
  <c r="N19" i="22"/>
  <c r="E19" i="22"/>
  <c r="N18" i="22"/>
  <c r="E18" i="22"/>
  <c r="N17" i="22"/>
  <c r="E17" i="22"/>
  <c r="N16" i="22"/>
  <c r="E16" i="22"/>
  <c r="N15" i="22"/>
  <c r="E15" i="22"/>
  <c r="N14" i="22"/>
  <c r="E14" i="22"/>
  <c r="N13" i="22"/>
  <c r="E13" i="22"/>
  <c r="N12" i="22"/>
  <c r="E12" i="22"/>
  <c r="N11" i="22"/>
  <c r="E11" i="22"/>
  <c r="N10" i="22"/>
  <c r="E10" i="22"/>
  <c r="N9" i="22"/>
  <c r="E9" i="22"/>
  <c r="N8" i="22"/>
  <c r="D8" i="19" l="1"/>
  <c r="A6" i="6" l="1"/>
  <c r="I3" i="16"/>
  <c r="J5" i="17"/>
  <c r="A2" i="17"/>
  <c r="A32" i="16" l="1"/>
  <c r="A2" i="19" l="1"/>
  <c r="A2" i="20"/>
  <c r="A2" i="21"/>
  <c r="A2" i="18"/>
  <c r="B5" i="18"/>
  <c r="B5" i="21"/>
  <c r="O5" i="19"/>
  <c r="B5" i="20"/>
  <c r="M5" i="19"/>
  <c r="P5" i="19"/>
  <c r="B5" i="19"/>
  <c r="N5" i="19"/>
  <c r="Q5" i="19"/>
  <c r="E7" i="19" s="1"/>
  <c r="L5" i="19"/>
  <c r="G5" i="19" s="1"/>
  <c r="B5" i="17"/>
  <c r="A2" i="7"/>
  <c r="C7" i="5"/>
  <c r="A30" i="5"/>
  <c r="C6" i="5"/>
  <c r="B5" i="7"/>
  <c r="B4" i="5"/>
  <c r="B5" i="16"/>
  <c r="B3" i="5"/>
  <c r="B4" i="16"/>
  <c r="A2" i="16"/>
  <c r="A5" i="6"/>
  <c r="J7" i="19" l="1"/>
  <c r="E5" i="19"/>
  <c r="J5" i="19"/>
  <c r="I7" i="19"/>
  <c r="H7" i="19"/>
  <c r="I5" i="19"/>
  <c r="H5" i="19"/>
  <c r="G7" i="19"/>
  <c r="J6" i="5"/>
  <c r="I6" i="5"/>
  <c r="G4" i="5"/>
  <c r="D7" i="5"/>
  <c r="D6" i="5"/>
  <c r="C3" i="5"/>
  <c r="A1" i="5"/>
  <c r="A44" i="6"/>
  <c r="A43" i="6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<sst xmlns="http://schemas.openxmlformats.org/spreadsheetml/2006/main" count="721" uniqueCount="328">
  <si>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</si>
  <si>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</si>
  <si>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</si>
  <si>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</si>
  <si>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</si>
  <si>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</si>
  <si>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</si>
  <si>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</si>
  <si>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</si>
  <si>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</si>
  <si>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</si>
  <si>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</si>
  <si>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</si>
  <si>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</si>
  <si>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</si>
  <si>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</si>
  <si>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</si>
  <si>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</si>
  <si>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</si>
  <si>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</si>
  <si>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</si>
  <si>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</si>
  <si>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</si>
  <si>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</si>
  <si>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</si>
  <si>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</si>
  <si>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</si>
  <si>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</si>
  <si>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</si>
  <si>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landsting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</si>
  <si>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</si>
  <si>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</si>
  <si>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</si>
  <si>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</si>
  <si>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</si>
  <si>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t>1) Exklusive kommun utanför landsting.</t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</si>
  <si>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</si>
  <si>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</si>
  <si>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</si>
  <si>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</si>
  <si>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</si>
  <si>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</si>
  <si>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</si>
  <si>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</si>
  <si>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</si>
  <si>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</si>
  <si>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</si>
  <si>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</si>
  <si>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</si>
  <si>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</si>
  <si>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</si>
  <si>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</si>
  <si>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</si>
  <si>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</si>
  <si>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</si>
  <si>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</si>
  <si>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</si>
  <si>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</si>
  <si>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</si>
  <si>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</si>
  <si>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</si>
  <si>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</si>
  <si>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</si>
  <si>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</si>
  <si>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</si>
  <si>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</si>
  <si>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</si>
  <si>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Landsting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</si>
  <si>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</si>
  <si>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</si>
  <si>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</si>
  <si>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</si>
  <si>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</si>
  <si>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</si>
  <si>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</si>
  <si>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</si>
  <si>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</si>
  <si>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</si>
  <si>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</si>
  <si>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</si>
  <si>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>Kommunalekonomisk utjämning för landsting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</si>
  <si>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</si>
  <si>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</si>
  <si>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</si>
  <si>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</si>
  <si>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</si>
  <si>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</si>
  <si>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</si>
  <si>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</si>
  <si>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</si>
  <si>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</si>
  <si>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Glesbygdstillägg</t>
  </si>
  <si>
    <t>Tabell 8</t>
  </si>
  <si>
    <t>Tabell 9</t>
  </si>
  <si>
    <t>Befolkningsförändringar</t>
  </si>
  <si>
    <t>Lönekostnader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</si>
  <si>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</si>
  <si>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</si>
  <si>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</si>
  <si>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</si>
  <si>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</si>
  <si>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</si>
  <si>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</si>
  <si>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</si>
  <si>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</si>
  <si>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</si>
  <si>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</si>
  <si>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</si>
  <si>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</si>
  <si>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</si>
  <si>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</si>
  <si>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</si>
  <si>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</si>
  <si>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</si>
  <si>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</si>
  <si>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</si>
  <si>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 xml:space="preserve">    därav</t>
  </si>
  <si>
    <t>förändringar</t>
  </si>
  <si>
    <t>utjämnings-</t>
  </si>
  <si>
    <t>glesbygds-</t>
  </si>
  <si>
    <t>avgift(-)</t>
  </si>
  <si>
    <t>tillägg</t>
  </si>
  <si>
    <t>Genomsnittlig</t>
  </si>
  <si>
    <t>kr/inv.</t>
  </si>
  <si>
    <t>strukturkostnad:</t>
  </si>
  <si>
    <t>Vägt genomsnitt:</t>
  </si>
  <si>
    <t>Kr/inv.</t>
  </si>
  <si>
    <t>Standard-</t>
  </si>
  <si>
    <t>Kostnad</t>
  </si>
  <si>
    <t>Glesbygds-</t>
  </si>
  <si>
    <t>(Tabell 5)</t>
  </si>
  <si>
    <t>HIV,</t>
  </si>
  <si>
    <t xml:space="preserve">sjukvård, </t>
  </si>
  <si>
    <t>faktor</t>
  </si>
  <si>
    <t>sjukvård,</t>
  </si>
  <si>
    <t>Korrig-</t>
  </si>
  <si>
    <t>erings-</t>
  </si>
  <si>
    <t>okorrigerad</t>
  </si>
  <si>
    <t>korrigerad</t>
  </si>
  <si>
    <t xml:space="preserve">E </t>
  </si>
  <si>
    <t>Sjukhus</t>
  </si>
  <si>
    <t>Resor</t>
  </si>
  <si>
    <t>enheter</t>
  </si>
  <si>
    <t>Små</t>
  </si>
  <si>
    <t>Ambulans</t>
  </si>
  <si>
    <t>Vårdcentral</t>
  </si>
  <si>
    <t>Observations-</t>
  </si>
  <si>
    <t>platser</t>
  </si>
  <si>
    <t>A+B+C+D+E+F+G+H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</si>
  <si>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</si>
  <si>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</si>
  <si>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</si>
  <si>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</si>
  <si>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</si>
  <si>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</si>
  <si>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</si>
  <si>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</si>
  <si>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</si>
  <si>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</si>
  <si>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</si>
  <si>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</si>
  <si>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Brutto-</t>
  </si>
  <si>
    <t>den 31 dec</t>
  </si>
  <si>
    <t>per</t>
  </si>
  <si>
    <t>invånare</t>
  </si>
  <si>
    <t>Löne-</t>
  </si>
  <si>
    <t>index</t>
  </si>
  <si>
    <t>Justerad</t>
  </si>
  <si>
    <t>löne-</t>
  </si>
  <si>
    <t>kostnads-</t>
  </si>
  <si>
    <t>andel</t>
  </si>
  <si>
    <t>hälso-</t>
  </si>
  <si>
    <t>och</t>
  </si>
  <si>
    <t>E</t>
  </si>
  <si>
    <t>1) Bruttotillägg beräknas endast om Löneindexet är större än 100.</t>
  </si>
  <si>
    <t>Korr-</t>
  </si>
  <si>
    <t>igerings-</t>
  </si>
  <si>
    <t>Roten ur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</si>
  <si>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</si>
  <si>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</si>
  <si>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</si>
  <si>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</si>
  <si>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</si>
  <si>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</si>
  <si>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</si>
  <si>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</si>
  <si>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</si>
  <si>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</si>
  <si>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</si>
  <si>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</si>
  <si>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</si>
  <si>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</si>
  <si>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t>1) För Stockholms län gäller dock att 60 procent av den beräknade kollektivtrafikkostnaden tillfaller landstinget. Gotlands kommun specialbehandlas.</t>
  </si>
  <si>
    <t>F x G</t>
  </si>
  <si>
    <t>B-C</t>
  </si>
  <si>
    <r>
      <t>(D-100)xE/100</t>
    </r>
    <r>
      <rPr>
        <vertAlign val="superscript"/>
        <sz val="10"/>
        <rFont val="Arial"/>
        <family val="2"/>
      </rPr>
      <t>1</t>
    </r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</si>
  <si>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</si>
  <si>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</si>
  <si>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</si>
  <si>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r>
      <t>sjukvård</t>
    </r>
    <r>
      <rPr>
        <vertAlign val="superscript"/>
        <sz val="10"/>
        <rFont val="Arial"/>
        <family val="2"/>
      </rPr>
      <t>1</t>
    </r>
  </si>
  <si>
    <r>
      <t>Löner</t>
    </r>
    <r>
      <rPr>
        <vertAlign val="superscript"/>
        <sz val="10"/>
        <rFont val="Arial"/>
        <family val="2"/>
      </rPr>
      <t>1</t>
    </r>
  </si>
  <si>
    <r>
      <t>trafik</t>
    </r>
    <r>
      <rPr>
        <vertAlign val="superscript"/>
        <sz val="10"/>
        <rFont val="Arial"/>
        <family val="2"/>
      </rPr>
      <t>1</t>
    </r>
  </si>
  <si>
    <t>B+C</t>
  </si>
  <si>
    <t>D x E</t>
  </si>
  <si>
    <t>(F+G)/H</t>
  </si>
  <si>
    <t>1) Standardkostnaderna är omräknade till utjämningsårets kostnadsnivå med hjälp av nettoprisindex (NPI).</t>
  </si>
  <si>
    <t>2017</t>
  </si>
  <si>
    <t>utfall</t>
  </si>
  <si>
    <t>2003</t>
  </si>
  <si>
    <t>1</t>
  </si>
  <si>
    <t>95</t>
  </si>
  <si>
    <t>85</t>
  </si>
  <si>
    <t>0</t>
  </si>
  <si>
    <t>90</t>
  </si>
  <si>
    <t>115</t>
  </si>
  <si>
    <t>1,050</t>
  </si>
  <si>
    <t>1,052</t>
  </si>
  <si>
    <t>nej</t>
  </si>
  <si>
    <t>Landsting 2017_utfall_05DEC16_1053</t>
  </si>
  <si>
    <t>Hela 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</si>
  <si>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</si>
  <si>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</si>
  <si>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</si>
  <si>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</si>
  <si>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</si>
  <si>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</si>
  <si>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</si>
  <si>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 kommun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</si>
  <si>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</si>
  <si>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</si>
  <si>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</si>
  <si>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</si>
  <si>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</si>
  <si>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</si>
  <si>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</si>
  <si>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</si>
  <si>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</si>
  <si>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</si>
  <si>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</si>
  <si>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</si>
  <si>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</si>
  <si>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Förfrågningar</t>
  </si>
  <si>
    <t>Nina Grönborg  010-479 68 41</t>
  </si>
  <si>
    <t>Mats Rönnbacka 010-479 61 84</t>
  </si>
  <si>
    <t>E-post: offentlig.ekonomi@scb.se</t>
  </si>
  <si>
    <t>För mer information:</t>
  </si>
  <si>
    <t>http://www.scb.se/OE0115</t>
  </si>
  <si>
    <t>Tabell 11</t>
  </si>
  <si>
    <t>Införandebidrag och strukturbidrag</t>
  </si>
  <si>
    <t>Tabell 10</t>
  </si>
  <si>
    <t>Regleringspost</t>
  </si>
  <si>
    <t>Tabell 12</t>
  </si>
  <si>
    <t>Kommunalekonomisk utjämning, översikt åren 2005-2017</t>
  </si>
  <si>
    <t>Tabell 9  Införandebidrag åren 2014-2019 samt strukturbidrag</t>
  </si>
  <si>
    <t>Kommunalekonomisk</t>
  </si>
  <si>
    <t>Bidrags-</t>
  </si>
  <si>
    <t>Införandebidrag avseende 2014 års förändringar, kr/inv</t>
  </si>
  <si>
    <t>Strukturbidrag, kr/inv</t>
  </si>
  <si>
    <t>den 1 nov.</t>
  </si>
  <si>
    <t>utjämning 2013</t>
  </si>
  <si>
    <t>förändring,</t>
  </si>
  <si>
    <t xml:space="preserve">Kommun utanför </t>
  </si>
  <si>
    <t>Slutlig</t>
  </si>
  <si>
    <t>Utfall enligt</t>
  </si>
  <si>
    <t>kronor/</t>
  </si>
  <si>
    <t>minskning</t>
  </si>
  <si>
    <t>struktur-</t>
  </si>
  <si>
    <r>
      <t>ny modell</t>
    </r>
    <r>
      <rPr>
        <vertAlign val="superscript"/>
        <sz val="10"/>
        <rFont val="Arial"/>
        <family val="2"/>
      </rPr>
      <t>1</t>
    </r>
  </si>
  <si>
    <t>Kronor per invånare</t>
  </si>
  <si>
    <t>1) Utfallet 2013 enligt ny modell beräknas exkl. införandebidrag samt den särskilda kompensationen till följd av förändringar i inkomstutjämningen.</t>
  </si>
  <si>
    <t>Tabell 10 Regleringspost 2013-2017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</si>
  <si>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</si>
  <si>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</si>
  <si>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</si>
  <si>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</si>
  <si>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</si>
  <si>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</si>
  <si>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</si>
  <si>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</si>
  <si>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</si>
  <si>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</si>
  <si>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</si>
  <si>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</si>
  <si>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</si>
  <si>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</si>
  <si>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</si>
  <si>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</si>
  <si>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</si>
  <si>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</si>
  <si>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</si>
  <si>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</si>
  <si>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</si>
  <si>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</si>
  <si>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Totalt</t>
  </si>
  <si>
    <t xml:space="preserve">Tabell 12    Kommunalekonomisk utjämning för kommuner och landsting </t>
  </si>
  <si>
    <t>utjämningsåren 2005–2017,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</si>
  <si>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</si>
  <si>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</si>
  <si>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</si>
  <si>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</si>
  <si>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</si>
  <si>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</si>
  <si>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</si>
  <si>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</si>
  <si>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</si>
  <si>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</si>
  <si>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</si>
  <si>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</si>
  <si>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</si>
  <si>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</si>
  <si>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2005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</si>
  <si>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</si>
  <si>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</si>
  <si>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</si>
  <si>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</si>
  <si>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</si>
  <si>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</si>
  <si>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</si>
  <si>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</si>
  <si>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</si>
  <si>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</si>
  <si>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</si>
  <si>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</si>
  <si>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1) Kommuner och landsting garanteras genom ett inkomstutjämningsbidrag 115 procent</t>
  </si>
  <si>
    <t>av en uppräknad medelskattekraft. Före utjämningsår 2012 var garantinivån 110 procent</t>
  </si>
  <si>
    <t xml:space="preserve">för landsting. Kommuner och landsting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</si>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</sst>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\ _k_r_-;\-* #,##0.00\ _k_r_-;_-* &quot;-&quot;??\ _k_r_-;_-@_-"/>
    <numFmt numFmtId="164" formatCode="#0.00"/>
    <numFmt numFmtId="165" formatCode="###\ ###\ ###\ ###\ ##0"/>
    <numFmt numFmtId="166" formatCode="#0"/>
    <numFmt numFmtId="167" formatCode="00"/>
    <numFmt numFmtId="168" formatCode="#\ ###\ ##0"/>
    <numFmt numFmtId="169" formatCode="###\ ##0"/>
    <numFmt numFmtId="170" formatCode="#\ ##0.0\ "/>
    <numFmt numFmtId="171" formatCode="#\ ###\ ###\ ###\ ##0"/>
    <numFmt numFmtId="172" formatCode="0.000"/>
    <numFmt numFmtId="173" formatCode="0.0"/>
    <numFmt numFmtId="174" formatCode="00.0000000000000"/>
    <numFmt numFmtId="175" formatCode="##\ ##0"/>
    <numFmt numFmtId="176" formatCode="#,##0_ ;[Red]\-#,##0\ "/>
    <numFmt numFmtId="177" formatCode="#,##0.000"/>
    <numFmt numFmtId="178" formatCode="#,##0.0"/>
    <numFmt numFmtId="179" formatCode="#,##0.000000"/>
    <numFmt numFmtId="180" formatCode="_(* #,##0_);_(* \(#,##0\);_(* &quot;-&quot;_);_(@_)"/>
    <numFmt numFmtId="181" formatCode="_(&quot;$&quot;* #,##0_);_(&quot;$&quot;* \(#,##0\);_(&quot;$&quot;* &quot;-&quot;_);_(@_)"/>
    <numFmt numFmtId="182" formatCode="0.0%"/>
  </numFmts>
  <fonts count="43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6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0" fontId="3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6" fillId="0" borderId="0" applyNumberFormat="0" applyFill="0" applyBorder="0" applyAlignment="0" applyProtection="0">
      <alignment vertical="top"/>
      <protection locked="0"/>
    </xf>
    <xf numFmtId="180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</cellStyleXfs>
  <cellXfs count="345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0" xfId="2" applyFont="1"/>
    <xf numFmtId="0" fontId="3" fillId="0" borderId="2" xfId="2" applyFont="1" applyBorder="1"/>
    <xf numFmtId="0" fontId="3" fillId="0" borderId="3" xfId="2" applyFont="1" applyBorder="1"/>
    <xf numFmtId="0" fontId="3" fillId="0" borderId="3" xfId="2" applyFont="1" applyBorder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 applyBorder="1" applyAlignment="1">
      <alignment horizontal="right"/>
    </xf>
    <xf numFmtId="0" fontId="3" fillId="0" borderId="0" xfId="2" applyFont="1" applyBorder="1"/>
    <xf numFmtId="9" fontId="3" fillId="0" borderId="0" xfId="2" quotePrefix="1" applyNumberFormat="1" applyFont="1" applyBorder="1" applyAlignment="1">
      <alignment horizontal="right"/>
    </xf>
    <xf numFmtId="0" fontId="3" fillId="0" borderId="1" xfId="2" applyFont="1" applyBorder="1"/>
    <xf numFmtId="0" fontId="3" fillId="0" borderId="1" xfId="2" applyFont="1" applyFill="1" applyBorder="1" applyAlignment="1">
      <alignment horizontal="right"/>
    </xf>
    <xf numFmtId="2" fontId="3" fillId="0" borderId="0" xfId="2" applyNumberFormat="1" applyFont="1" applyBorder="1"/>
    <xf numFmtId="0" fontId="3" fillId="0" borderId="0" xfId="3" applyFont="1" applyAlignment="1">
      <alignment horizontal="right"/>
    </xf>
    <xf numFmtId="0" fontId="3" fillId="0" borderId="3" xfId="3" applyFont="1" applyBorder="1" applyAlignment="1">
      <alignment horizontal="right"/>
    </xf>
    <xf numFmtId="168" fontId="3" fillId="0" borderId="0" xfId="3" applyNumberFormat="1" applyFont="1" applyBorder="1" applyAlignment="1">
      <alignment horizontal="right"/>
    </xf>
    <xf numFmtId="0" fontId="3" fillId="0" borderId="0" xfId="3" quotePrefix="1" applyFont="1" applyBorder="1" applyAlignment="1">
      <alignment horizontal="right"/>
    </xf>
    <xf numFmtId="167" fontId="3" fillId="0" borderId="1" xfId="3" applyNumberFormat="1" applyFont="1" applyBorder="1"/>
    <xf numFmtId="167" fontId="11" fillId="0" borderId="0" xfId="3" applyNumberFormat="1" applyFont="1" applyBorder="1"/>
    <xf numFmtId="3" fontId="11" fillId="0" borderId="0" xfId="3" applyNumberFormat="1" applyFont="1" applyBorder="1"/>
    <xf numFmtId="0" fontId="0" fillId="0" borderId="0" xfId="0" applyAlignment="1">
      <alignment horizontal="right"/>
    </xf>
    <xf numFmtId="167" fontId="3" fillId="0" borderId="0" xfId="3" applyNumberFormat="1" applyFont="1"/>
    <xf numFmtId="0" fontId="3" fillId="0" borderId="5" xfId="3" applyFont="1" applyBorder="1" applyAlignment="1">
      <alignment horizontal="right"/>
    </xf>
    <xf numFmtId="169" fontId="3" fillId="0" borderId="5" xfId="3" applyNumberFormat="1" applyFont="1" applyBorder="1" applyAlignment="1">
      <alignment horizontal="right"/>
    </xf>
    <xf numFmtId="170" fontId="3" fillId="0" borderId="5" xfId="3" applyNumberFormat="1" applyFont="1" applyBorder="1" applyAlignment="1">
      <alignment horizontal="right"/>
    </xf>
    <xf numFmtId="0" fontId="3" fillId="0" borderId="0" xfId="3" applyFont="1" applyBorder="1"/>
    <xf numFmtId="169" fontId="3" fillId="0" borderId="0" xfId="3" applyNumberFormat="1" applyFont="1" applyAlignment="1">
      <alignment horizontal="right"/>
    </xf>
    <xf numFmtId="170" fontId="3" fillId="0" borderId="0" xfId="3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171" fontId="16" fillId="0" borderId="6" xfId="3" applyNumberFormat="1" applyFont="1" applyFill="1" applyBorder="1" applyAlignment="1">
      <alignment horizontal="right"/>
    </xf>
    <xf numFmtId="1" fontId="12" fillId="0" borderId="8" xfId="3" quotePrefix="1" applyNumberFormat="1" applyFont="1" applyFill="1" applyBorder="1" applyAlignment="1">
      <alignment horizontal="right"/>
    </xf>
    <xf numFmtId="172" fontId="11" fillId="0" borderId="9" xfId="3" applyNumberFormat="1" applyFont="1" applyFill="1" applyBorder="1" applyAlignment="1">
      <alignment horizontal="right"/>
    </xf>
    <xf numFmtId="1" fontId="12" fillId="0" borderId="10" xfId="3" quotePrefix="1" applyNumberFormat="1" applyFont="1" applyFill="1" applyBorder="1" applyAlignment="1">
      <alignment horizontal="right"/>
    </xf>
    <xf numFmtId="172" fontId="11" fillId="0" borderId="11" xfId="3" applyNumberFormat="1" applyFont="1" applyFill="1" applyBorder="1" applyAlignment="1">
      <alignment horizontal="right"/>
    </xf>
    <xf numFmtId="169" fontId="3" fillId="0" borderId="1" xfId="3" applyNumberFormat="1" applyFont="1" applyBorder="1" applyAlignment="1">
      <alignment horizontal="right"/>
    </xf>
    <xf numFmtId="170" fontId="3" fillId="0" borderId="1" xfId="3" applyNumberFormat="1" applyFont="1" applyBorder="1" applyAlignment="1">
      <alignment horizontal="right"/>
    </xf>
    <xf numFmtId="3" fontId="3" fillId="0" borderId="0" xfId="1" applyNumberFormat="1" applyFont="1"/>
    <xf numFmtId="3" fontId="3" fillId="0" borderId="0" xfId="3" applyNumberFormat="1" applyFont="1"/>
    <xf numFmtId="3" fontId="3" fillId="0" borderId="2" xfId="3" applyNumberFormat="1" applyFont="1" applyBorder="1"/>
    <xf numFmtId="0" fontId="9" fillId="0" borderId="0" xfId="4" applyFont="1" applyFill="1" applyBorder="1"/>
    <xf numFmtId="14" fontId="3" fillId="0" borderId="0" xfId="3" quotePrefix="1" applyNumberFormat="1" applyFont="1" applyFill="1" applyAlignment="1">
      <alignment horizontal="right"/>
    </xf>
    <xf numFmtId="0" fontId="10" fillId="0" borderId="0" xfId="4" applyFont="1" applyBorder="1"/>
    <xf numFmtId="0" fontId="7" fillId="0" borderId="0" xfId="4" applyFont="1" applyBorder="1"/>
    <xf numFmtId="0" fontId="6" fillId="0" borderId="0" xfId="4" applyBorder="1"/>
    <xf numFmtId="0" fontId="13" fillId="0" borderId="0" xfId="4" applyFont="1" applyBorder="1"/>
    <xf numFmtId="164" fontId="6" fillId="0" borderId="0" xfId="4" applyNumberFormat="1" applyBorder="1"/>
    <xf numFmtId="167" fontId="3" fillId="0" borderId="3" xfId="3" applyNumberFormat="1" applyFont="1" applyBorder="1"/>
    <xf numFmtId="164" fontId="3" fillId="0" borderId="3" xfId="4" applyNumberFormat="1" applyFont="1" applyBorder="1" applyAlignment="1">
      <alignment horizontal="right"/>
    </xf>
    <xf numFmtId="0" fontId="3" fillId="0" borderId="3" xfId="4" applyFont="1" applyBorder="1" applyAlignment="1">
      <alignment horizontal="right"/>
    </xf>
    <xf numFmtId="164" fontId="3" fillId="0" borderId="0" xfId="4" applyNumberFormat="1" applyFont="1" applyAlignment="1">
      <alignment horizontal="right"/>
    </xf>
    <xf numFmtId="0" fontId="3" fillId="0" borderId="0" xfId="4" applyFont="1" applyBorder="1" applyAlignment="1">
      <alignment horizontal="right"/>
    </xf>
    <xf numFmtId="0" fontId="6" fillId="0" borderId="0" xfId="4" applyAlignment="1">
      <alignment horizontal="right"/>
    </xf>
    <xf numFmtId="0" fontId="3" fillId="0" borderId="0" xfId="4" applyFont="1" applyAlignment="1">
      <alignment horizontal="right"/>
    </xf>
    <xf numFmtId="0" fontId="3" fillId="0" borderId="7" xfId="3" applyFont="1" applyFill="1" applyBorder="1" applyAlignment="1">
      <alignment horizontal="right"/>
    </xf>
    <xf numFmtId="164" fontId="14" fillId="0" borderId="0" xfId="4" applyNumberFormat="1" applyFont="1"/>
    <xf numFmtId="164" fontId="3" fillId="0" borderId="0" xfId="0" applyNumberFormat="1" applyFont="1" applyBorder="1" applyAlignment="1">
      <alignment horizontal="right"/>
    </xf>
    <xf numFmtId="164" fontId="3" fillId="0" borderId="0" xfId="4" applyNumberFormat="1" applyFont="1" applyBorder="1"/>
    <xf numFmtId="9" fontId="3" fillId="0" borderId="0" xfId="4" applyNumberFormat="1" applyFont="1" applyBorder="1" applyAlignment="1">
      <alignment horizontal="right"/>
    </xf>
    <xf numFmtId="164" fontId="3" fillId="0" borderId="1" xfId="4" applyNumberFormat="1" applyFont="1" applyBorder="1"/>
    <xf numFmtId="164" fontId="3" fillId="0" borderId="1" xfId="4" applyNumberFormat="1" applyFont="1" applyBorder="1" applyAlignment="1">
      <alignment horizontal="right"/>
    </xf>
    <xf numFmtId="0" fontId="6" fillId="0" borderId="1" xfId="4" applyBorder="1"/>
    <xf numFmtId="0" fontId="3" fillId="0" borderId="1" xfId="4" applyFont="1" applyFill="1" applyBorder="1" applyAlignment="1">
      <alignment horizontal="right"/>
    </xf>
    <xf numFmtId="0" fontId="6" fillId="0" borderId="0" xfId="4"/>
    <xf numFmtId="3" fontId="3" fillId="0" borderId="0" xfId="4" applyNumberFormat="1" applyFont="1"/>
    <xf numFmtId="0" fontId="3" fillId="0" borderId="0" xfId="3" applyFont="1"/>
    <xf numFmtId="169" fontId="3" fillId="0" borderId="0" xfId="3" applyNumberFormat="1" applyFont="1"/>
    <xf numFmtId="170" fontId="3" fillId="0" borderId="0" xfId="3" applyNumberFormat="1" applyFont="1"/>
    <xf numFmtId="164" fontId="3" fillId="0" borderId="0" xfId="4" applyNumberFormat="1" applyFont="1"/>
    <xf numFmtId="0" fontId="3" fillId="0" borderId="0" xfId="4" applyFont="1"/>
    <xf numFmtId="0" fontId="5" fillId="0" borderId="0" xfId="0" applyFont="1" applyBorder="1"/>
    <xf numFmtId="0" fontId="0" fillId="0" borderId="0" xfId="0" applyBorder="1"/>
    <xf numFmtId="2" fontId="3" fillId="0" borderId="0" xfId="0" applyNumberFormat="1" applyFont="1" applyBorder="1"/>
    <xf numFmtId="2" fontId="3" fillId="0" borderId="2" xfId="0" applyNumberFormat="1" applyFont="1" applyBorder="1"/>
    <xf numFmtId="3" fontId="3" fillId="0" borderId="2" xfId="1" applyNumberFormat="1" applyFont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1" xfId="0" applyFont="1" applyBorder="1"/>
    <xf numFmtId="0" fontId="20" fillId="0" borderId="1" xfId="0" applyFont="1" applyBorder="1"/>
    <xf numFmtId="0" fontId="23" fillId="0" borderId="0" xfId="0" applyFont="1" applyBorder="1"/>
    <xf numFmtId="0" fontId="23" fillId="0" borderId="0" xfId="0" applyFont="1"/>
    <xf numFmtId="0" fontId="2" fillId="0" borderId="0" xfId="0" applyFont="1"/>
    <xf numFmtId="0" fontId="6" fillId="0" borderId="0" xfId="2"/>
    <xf numFmtId="0" fontId="6" fillId="0" borderId="0" xfId="4" applyFont="1" applyBorder="1"/>
    <xf numFmtId="14" fontId="3" fillId="0" borderId="3" xfId="3" applyNumberFormat="1" applyFont="1" applyBorder="1" applyAlignment="1">
      <alignment horizontal="right"/>
    </xf>
    <xf numFmtId="14" fontId="3" fillId="0" borderId="0" xfId="3" quotePrefix="1" applyNumberFormat="1" applyFont="1" applyAlignment="1">
      <alignment horizontal="right"/>
    </xf>
    <xf numFmtId="0" fontId="3" fillId="0" borderId="0" xfId="3" applyFont="1" applyBorder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6" fillId="0" borderId="0" xfId="4" applyFont="1"/>
    <xf numFmtId="168" fontId="3" fillId="0" borderId="1" xfId="3" applyNumberFormat="1" applyFont="1" applyBorder="1" applyAlignment="1">
      <alignment horizontal="right"/>
    </xf>
    <xf numFmtId="0" fontId="12" fillId="0" borderId="1" xfId="3" applyFont="1" applyBorder="1" applyAlignment="1">
      <alignment horizontal="right"/>
    </xf>
    <xf numFmtId="0" fontId="3" fillId="0" borderId="1" xfId="3" applyFont="1" applyBorder="1" applyAlignment="1">
      <alignment horizontal="right"/>
    </xf>
    <xf numFmtId="3" fontId="3" fillId="0" borderId="0" xfId="3" applyNumberFormat="1" applyFont="1" applyBorder="1"/>
    <xf numFmtId="167" fontId="3" fillId="0" borderId="0" xfId="3" applyNumberFormat="1" applyFont="1" applyBorder="1"/>
    <xf numFmtId="167" fontId="3" fillId="0" borderId="2" xfId="3" applyNumberFormat="1" applyFont="1" applyBorder="1"/>
    <xf numFmtId="0" fontId="9" fillId="0" borderId="0" xfId="2" applyFont="1" applyFill="1" applyBorder="1"/>
    <xf numFmtId="167" fontId="3" fillId="0" borderId="0" xfId="3" applyNumberFormat="1" applyFont="1" applyFill="1" applyBorder="1"/>
    <xf numFmtId="0" fontId="6" fillId="0" borderId="0" xfId="2" applyFill="1"/>
    <xf numFmtId="0" fontId="6" fillId="0" borderId="0" xfId="2" applyFill="1" applyBorder="1"/>
    <xf numFmtId="3" fontId="24" fillId="0" borderId="0" xfId="3" applyNumberFormat="1" applyFont="1" applyFill="1" applyBorder="1"/>
    <xf numFmtId="0" fontId="6" fillId="0" borderId="0" xfId="4" applyFill="1" applyBorder="1"/>
    <xf numFmtId="0" fontId="25" fillId="0" borderId="0" xfId="4" applyFont="1" applyFill="1" applyBorder="1" applyAlignment="1">
      <alignment horizontal="center"/>
    </xf>
    <xf numFmtId="3" fontId="6" fillId="0" borderId="0" xfId="4" applyNumberFormat="1" applyFill="1" applyBorder="1"/>
    <xf numFmtId="0" fontId="0" fillId="0" borderId="0" xfId="0" applyFill="1" applyBorder="1"/>
    <xf numFmtId="3" fontId="24" fillId="0" borderId="0" xfId="0" applyNumberFormat="1" applyFont="1" applyFill="1" applyBorder="1"/>
    <xf numFmtId="167" fontId="24" fillId="0" borderId="0" xfId="0" applyNumberFormat="1" applyFont="1" applyFill="1" applyBorder="1"/>
    <xf numFmtId="3" fontId="3" fillId="0" borderId="0" xfId="0" applyNumberFormat="1" applyFont="1" applyFill="1" applyBorder="1"/>
    <xf numFmtId="3" fontId="26" fillId="0" borderId="0" xfId="0" applyNumberFormat="1" applyFont="1" applyFill="1" applyBorder="1"/>
    <xf numFmtId="0" fontId="27" fillId="0" borderId="0" xfId="4" applyFont="1" applyFill="1" applyBorder="1"/>
    <xf numFmtId="174" fontId="3" fillId="0" borderId="0" xfId="3" applyNumberFormat="1" applyFont="1" applyFill="1" applyBorder="1"/>
    <xf numFmtId="173" fontId="3" fillId="0" borderId="0" xfId="0" applyNumberFormat="1" applyFont="1" applyBorder="1"/>
    <xf numFmtId="173" fontId="11" fillId="0" borderId="0" xfId="0" applyNumberFormat="1" applyFont="1" applyBorder="1"/>
    <xf numFmtId="173" fontId="3" fillId="0" borderId="2" xfId="0" applyNumberFormat="1" applyFont="1" applyBorder="1"/>
    <xf numFmtId="3" fontId="11" fillId="0" borderId="0" xfId="3" applyNumberFormat="1" applyFont="1" applyFill="1" applyBorder="1"/>
    <xf numFmtId="0" fontId="10" fillId="0" borderId="0" xfId="2" applyFont="1" applyBorder="1" applyProtection="1">
      <protection locked="0"/>
    </xf>
    <xf numFmtId="0" fontId="28" fillId="0" borderId="0" xfId="2" applyFont="1" applyBorder="1"/>
    <xf numFmtId="0" fontId="28" fillId="0" borderId="0" xfId="2" applyFont="1"/>
    <xf numFmtId="3" fontId="3" fillId="0" borderId="3" xfId="2" applyNumberFormat="1" applyFont="1" applyBorder="1" applyAlignment="1">
      <alignment horizontal="right"/>
    </xf>
    <xf numFmtId="3" fontId="11" fillId="0" borderId="4" xfId="2" applyNumberFormat="1" applyFont="1" applyBorder="1"/>
    <xf numFmtId="3" fontId="3" fillId="0" borderId="4" xfId="2" applyNumberFormat="1" applyFont="1" applyBorder="1"/>
    <xf numFmtId="3" fontId="11" fillId="0" borderId="3" xfId="2" applyNumberFormat="1" applyFont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/>
    <xf numFmtId="3" fontId="11" fillId="0" borderId="0" xfId="2" applyNumberFormat="1" applyFont="1" applyBorder="1" applyAlignment="1">
      <alignment horizontal="right"/>
    </xf>
    <xf numFmtId="0" fontId="3" fillId="0" borderId="0" xfId="2" applyFont="1" applyAlignment="1">
      <alignment horizontal="left"/>
    </xf>
    <xf numFmtId="3" fontId="3" fillId="0" borderId="1" xfId="2" applyNumberFormat="1" applyFont="1" applyBorder="1" applyAlignment="1">
      <alignment horizontal="left"/>
    </xf>
    <xf numFmtId="3" fontId="3" fillId="0" borderId="0" xfId="2" applyNumberFormat="1" applyFont="1" applyAlignment="1">
      <alignment horizontal="left"/>
    </xf>
    <xf numFmtId="3" fontId="3" fillId="0" borderId="0" xfId="2" applyNumberFormat="1" applyFont="1" applyBorder="1"/>
    <xf numFmtId="175" fontId="29" fillId="0" borderId="0" xfId="2" applyNumberFormat="1" applyFont="1" applyBorder="1"/>
    <xf numFmtId="3" fontId="29" fillId="0" borderId="0" xfId="2" applyNumberFormat="1" applyFont="1" applyBorder="1" applyAlignment="1">
      <alignment horizontal="left"/>
    </xf>
    <xf numFmtId="0" fontId="12" fillId="0" borderId="0" xfId="2" applyFont="1" applyBorder="1"/>
    <xf numFmtId="0" fontId="30" fillId="0" borderId="1" xfId="2" applyFont="1" applyBorder="1" applyAlignment="1">
      <alignment horizontal="left"/>
    </xf>
    <xf numFmtId="3" fontId="31" fillId="0" borderId="1" xfId="2" applyNumberFormat="1" applyFont="1" applyBorder="1"/>
    <xf numFmtId="3" fontId="3" fillId="0" borderId="1" xfId="2" applyNumberFormat="1" applyFont="1" applyBorder="1" applyAlignment="1">
      <alignment horizontal="right"/>
    </xf>
    <xf numFmtId="0" fontId="18" fillId="0" borderId="0" xfId="2" applyFont="1"/>
    <xf numFmtId="176" fontId="3" fillId="0" borderId="0" xfId="2" applyNumberFormat="1" applyFont="1" applyBorder="1"/>
    <xf numFmtId="0" fontId="3" fillId="0" borderId="2" xfId="6" applyFont="1" applyBorder="1"/>
    <xf numFmtId="3" fontId="3" fillId="0" borderId="2" xfId="2" applyNumberFormat="1" applyFont="1" applyBorder="1"/>
    <xf numFmtId="176" fontId="3" fillId="0" borderId="2" xfId="2" applyNumberFormat="1" applyFont="1" applyBorder="1"/>
    <xf numFmtId="0" fontId="3" fillId="0" borderId="0" xfId="6" applyFont="1" applyBorder="1"/>
    <xf numFmtId="3" fontId="3" fillId="0" borderId="0" xfId="1" applyNumberFormat="1" applyFont="1" applyBorder="1"/>
    <xf numFmtId="0" fontId="3" fillId="0" borderId="0" xfId="2" applyFont="1" applyAlignment="1">
      <alignment horizontal="center"/>
    </xf>
    <xf numFmtId="3" fontId="3" fillId="0" borderId="3" xfId="2" applyNumberFormat="1" applyFont="1" applyBorder="1"/>
    <xf numFmtId="3" fontId="12" fillId="0" borderId="0" xfId="2" applyNumberFormat="1" applyFont="1" applyBorder="1" applyAlignment="1">
      <alignment horizontal="right"/>
    </xf>
    <xf numFmtId="0" fontId="3" fillId="0" borderId="5" xfId="2" applyFont="1" applyBorder="1"/>
    <xf numFmtId="177" fontId="3" fillId="0" borderId="0" xfId="1" applyNumberFormat="1" applyFont="1"/>
    <xf numFmtId="3" fontId="3" fillId="0" borderId="5" xfId="2" applyNumberFormat="1" applyFont="1" applyBorder="1" applyAlignment="1">
      <alignment horizontal="right"/>
    </xf>
    <xf numFmtId="0" fontId="3" fillId="0" borderId="5" xfId="2" applyFont="1" applyBorder="1" applyAlignment="1">
      <alignment horizontal="right"/>
    </xf>
    <xf numFmtId="0" fontId="3" fillId="0" borderId="1" xfId="2" applyFont="1" applyBorder="1" applyAlignment="1">
      <alignment horizontal="right"/>
    </xf>
    <xf numFmtId="173" fontId="3" fillId="0" borderId="0" xfId="3" applyNumberFormat="1" applyFont="1" applyBorder="1"/>
    <xf numFmtId="0" fontId="28" fillId="0" borderId="2" xfId="2" applyFont="1" applyBorder="1"/>
    <xf numFmtId="173" fontId="3" fillId="0" borderId="2" xfId="2" applyNumberFormat="1" applyFont="1" applyBorder="1"/>
    <xf numFmtId="0" fontId="11" fillId="0" borderId="3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3" fontId="11" fillId="0" borderId="0" xfId="2" applyNumberFormat="1" applyFont="1" applyBorder="1" applyAlignment="1"/>
    <xf numFmtId="10" fontId="3" fillId="0" borderId="0" xfId="2" applyNumberFormat="1" applyFont="1" applyBorder="1"/>
    <xf numFmtId="0" fontId="10" fillId="0" borderId="2" xfId="2" applyFont="1" applyBorder="1" applyProtection="1">
      <protection locked="0"/>
    </xf>
    <xf numFmtId="179" fontId="3" fillId="0" borderId="1" xfId="2" applyNumberFormat="1" applyFont="1" applyBorder="1" applyAlignment="1">
      <alignment horizontal="right"/>
    </xf>
    <xf numFmtId="3" fontId="3" fillId="0" borderId="0" xfId="2" applyNumberFormat="1" applyFont="1" applyBorder="1" applyAlignment="1">
      <alignment horizontal="left"/>
    </xf>
    <xf numFmtId="3" fontId="3" fillId="0" borderId="5" xfId="2" applyNumberFormat="1" applyFont="1" applyBorder="1" applyAlignment="1">
      <alignment horizontal="left"/>
    </xf>
    <xf numFmtId="178" fontId="3" fillId="0" borderId="2" xfId="2" applyNumberFormat="1" applyFont="1" applyBorder="1"/>
    <xf numFmtId="0" fontId="7" fillId="0" borderId="0" xfId="2" applyFont="1" applyFill="1"/>
    <xf numFmtId="0" fontId="3" fillId="0" borderId="0" xfId="2" applyFont="1" applyFill="1"/>
    <xf numFmtId="164" fontId="3" fillId="0" borderId="0" xfId="2" applyNumberFormat="1" applyFont="1" applyFill="1"/>
    <xf numFmtId="165" fontId="3" fillId="0" borderId="0" xfId="2" applyNumberFormat="1" applyFont="1" applyFill="1"/>
    <xf numFmtId="0" fontId="3" fillId="0" borderId="2" xfId="2" applyFont="1" applyFill="1" applyBorder="1"/>
    <xf numFmtId="0" fontId="0" fillId="0" borderId="0" xfId="0" applyFill="1"/>
    <xf numFmtId="0" fontId="3" fillId="0" borderId="3" xfId="2" applyFont="1" applyFill="1" applyBorder="1"/>
    <xf numFmtId="0" fontId="3" fillId="0" borderId="3" xfId="2" applyFont="1" applyFill="1" applyBorder="1" applyAlignment="1">
      <alignment horizontal="right"/>
    </xf>
    <xf numFmtId="164" fontId="3" fillId="0" borderId="3" xfId="2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9" fontId="3" fillId="0" borderId="0" xfId="2" quotePrefix="1" applyNumberFormat="1" applyFont="1" applyFill="1" applyAlignment="1">
      <alignment horizontal="right"/>
    </xf>
    <xf numFmtId="164" fontId="3" fillId="0" borderId="0" xfId="2" applyNumberFormat="1" applyFont="1" applyFill="1" applyAlignment="1">
      <alignment horizontal="right"/>
    </xf>
    <xf numFmtId="165" fontId="6" fillId="0" borderId="0" xfId="2" applyNumberFormat="1" applyFont="1" applyFill="1" applyBorder="1"/>
    <xf numFmtId="165" fontId="6" fillId="0" borderId="0" xfId="2" applyNumberFormat="1" applyFont="1" applyFill="1"/>
    <xf numFmtId="0" fontId="6" fillId="0" borderId="0" xfId="2" applyFont="1" applyFill="1"/>
    <xf numFmtId="0" fontId="3" fillId="0" borderId="0" xfId="2" applyFont="1" applyFill="1" applyBorder="1" applyAlignment="1">
      <alignment horizontal="right"/>
    </xf>
    <xf numFmtId="0" fontId="3" fillId="0" borderId="0" xfId="2" applyFont="1" applyFill="1" applyBorder="1"/>
    <xf numFmtId="164" fontId="3" fillId="0" borderId="0" xfId="2" applyNumberFormat="1" applyFont="1" applyFill="1" applyBorder="1"/>
    <xf numFmtId="164" fontId="3" fillId="0" borderId="0" xfId="2" quotePrefix="1" applyNumberFormat="1" applyFont="1" applyFill="1" applyAlignment="1">
      <alignment horizontal="right"/>
    </xf>
    <xf numFmtId="0" fontId="3" fillId="0" borderId="0" xfId="2" quotePrefix="1" applyFont="1" applyFill="1" applyBorder="1" applyAlignment="1">
      <alignment horizontal="right"/>
    </xf>
    <xf numFmtId="166" fontId="3" fillId="0" borderId="0" xfId="2" quotePrefix="1" applyNumberFormat="1" applyFont="1" applyFill="1" applyAlignment="1">
      <alignment horizontal="right"/>
    </xf>
    <xf numFmtId="9" fontId="3" fillId="0" borderId="0" xfId="2" quotePrefix="1" applyNumberFormat="1" applyFont="1" applyFill="1" applyBorder="1" applyAlignment="1">
      <alignment horizontal="right"/>
    </xf>
    <xf numFmtId="0" fontId="3" fillId="0" borderId="1" xfId="2" applyFont="1" applyFill="1" applyBorder="1"/>
    <xf numFmtId="0" fontId="3" fillId="0" borderId="1" xfId="2" quotePrefix="1" applyFont="1" applyFill="1" applyBorder="1" applyAlignment="1">
      <alignment horizontal="right"/>
    </xf>
    <xf numFmtId="164" fontId="3" fillId="0" borderId="1" xfId="2" applyNumberFormat="1" applyFont="1" applyFill="1" applyBorder="1"/>
    <xf numFmtId="0" fontId="6" fillId="0" borderId="1" xfId="2" applyFont="1" applyFill="1" applyBorder="1"/>
    <xf numFmtId="2" fontId="3" fillId="0" borderId="2" xfId="2" applyNumberFormat="1" applyFont="1" applyFill="1" applyBorder="1"/>
    <xf numFmtId="164" fontId="3" fillId="0" borderId="2" xfId="2" applyNumberFormat="1" applyFont="1" applyFill="1" applyBorder="1"/>
    <xf numFmtId="164" fontId="3" fillId="0" borderId="2" xfId="2" applyNumberFormat="1" applyFont="1" applyFill="1" applyBorder="1" applyAlignment="1">
      <alignment horizontal="right"/>
    </xf>
    <xf numFmtId="165" fontId="3" fillId="0" borderId="2" xfId="2" applyNumberFormat="1" applyFont="1" applyFill="1" applyBorder="1"/>
    <xf numFmtId="0" fontId="9" fillId="0" borderId="0" xfId="2" applyFont="1" applyFill="1"/>
    <xf numFmtId="2" fontId="3" fillId="0" borderId="0" xfId="2" applyNumberFormat="1" applyFont="1" applyFill="1" applyBorder="1"/>
    <xf numFmtId="165" fontId="3" fillId="0" borderId="0" xfId="2" applyNumberFormat="1" applyFont="1" applyFill="1" applyBorder="1"/>
    <xf numFmtId="3" fontId="3" fillId="0" borderId="3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178" fontId="3" fillId="0" borderId="0" xfId="1" applyNumberFormat="1" applyFont="1"/>
    <xf numFmtId="14" fontId="0" fillId="0" borderId="0" xfId="0" applyNumberFormat="1" applyAlignment="1">
      <alignment horizontal="right"/>
    </xf>
    <xf numFmtId="0" fontId="11" fillId="0" borderId="0" xfId="2" applyFont="1" applyBorder="1"/>
    <xf numFmtId="2" fontId="11" fillId="0" borderId="0" xfId="2" applyNumberFormat="1" applyFont="1" applyBorder="1"/>
    <xf numFmtId="2" fontId="11" fillId="0" borderId="0" xfId="0" applyNumberFormat="1" applyFont="1" applyBorder="1"/>
    <xf numFmtId="0" fontId="32" fillId="0" borderId="0" xfId="0" applyFont="1"/>
    <xf numFmtId="3" fontId="11" fillId="0" borderId="0" xfId="2" applyNumberFormat="1" applyFont="1" applyBorder="1"/>
    <xf numFmtId="10" fontId="11" fillId="0" borderId="0" xfId="2" applyNumberFormat="1" applyFont="1" applyBorder="1"/>
    <xf numFmtId="1" fontId="3" fillId="0" borderId="0" xfId="2" applyNumberFormat="1" applyFont="1" applyAlignment="1">
      <alignment horizontal="right"/>
    </xf>
    <xf numFmtId="2" fontId="3" fillId="2" borderId="0" xfId="0" applyNumberFormat="1" applyFont="1" applyFill="1" applyBorder="1"/>
    <xf numFmtId="2" fontId="11" fillId="2" borderId="0" xfId="0" applyNumberFormat="1" applyFont="1" applyFill="1" applyBorder="1"/>
    <xf numFmtId="2" fontId="11" fillId="2" borderId="2" xfId="0" applyNumberFormat="1" applyFont="1" applyFill="1" applyBorder="1"/>
    <xf numFmtId="2" fontId="3" fillId="2" borderId="2" xfId="0" applyNumberFormat="1" applyFont="1" applyFill="1" applyBorder="1"/>
    <xf numFmtId="0" fontId="33" fillId="0" borderId="0" xfId="0" applyFont="1"/>
    <xf numFmtId="0" fontId="34" fillId="0" borderId="0" xfId="7"/>
    <xf numFmtId="0" fontId="23" fillId="0" borderId="0" xfId="0" applyFont="1" applyBorder="1"/>
    <xf numFmtId="0" fontId="23" fillId="0" borderId="0" xfId="0" applyFont="1" applyBorder="1"/>
    <xf numFmtId="0" fontId="38" fillId="0" borderId="0" xfId="0" applyFont="1" applyBorder="1"/>
    <xf numFmtId="0" fontId="10" fillId="0" borderId="2" xfId="11" applyFont="1" applyBorder="1"/>
    <xf numFmtId="0" fontId="3" fillId="0" borderId="2" xfId="11" applyBorder="1"/>
    <xf numFmtId="0" fontId="3" fillId="0" borderId="0" xfId="11"/>
    <xf numFmtId="0" fontId="3" fillId="0" borderId="0" xfId="11" applyAlignment="1">
      <alignment horizontal="right"/>
    </xf>
    <xf numFmtId="0" fontId="3" fillId="0" borderId="4" xfId="11" applyBorder="1"/>
    <xf numFmtId="1" fontId="3" fillId="0" borderId="0" xfId="11" applyNumberFormat="1" applyAlignment="1">
      <alignment horizontal="right"/>
    </xf>
    <xf numFmtId="0" fontId="3" fillId="0" borderId="1" xfId="11" applyBorder="1"/>
    <xf numFmtId="0" fontId="3" fillId="0" borderId="0" xfId="11" applyFont="1" applyAlignment="1">
      <alignment horizontal="right"/>
    </xf>
    <xf numFmtId="49" fontId="3" fillId="0" borderId="0" xfId="3" applyNumberFormat="1" applyFont="1" applyFill="1" applyAlignment="1">
      <alignment horizontal="right"/>
    </xf>
    <xf numFmtId="0" fontId="3" fillId="0" borderId="0" xfId="11" applyBorder="1"/>
    <xf numFmtId="0" fontId="11" fillId="0" borderId="0" xfId="11" applyFont="1" applyBorder="1"/>
    <xf numFmtId="0" fontId="3" fillId="0" borderId="0" xfId="11" applyBorder="1" applyAlignment="1">
      <alignment horizontal="right"/>
    </xf>
    <xf numFmtId="0" fontId="11" fillId="0" borderId="1" xfId="11" applyFont="1" applyBorder="1"/>
    <xf numFmtId="3" fontId="11" fillId="0" borderId="1" xfId="11" applyNumberFormat="1" applyFont="1" applyBorder="1"/>
    <xf numFmtId="3" fontId="3" fillId="0" borderId="0" xfId="11" applyNumberFormat="1"/>
    <xf numFmtId="3" fontId="3" fillId="0" borderId="0" xfId="11" applyNumberFormat="1" applyFont="1"/>
    <xf numFmtId="3" fontId="3" fillId="0" borderId="0" xfId="11" applyNumberFormat="1" applyAlignment="1">
      <alignment horizontal="right"/>
    </xf>
    <xf numFmtId="3" fontId="3" fillId="0" borderId="0" xfId="11" applyNumberFormat="1" applyBorder="1"/>
    <xf numFmtId="0" fontId="6" fillId="0" borderId="2" xfId="4" applyBorder="1"/>
    <xf numFmtId="0" fontId="10" fillId="0" borderId="0" xfId="21" applyFont="1" applyBorder="1"/>
    <xf numFmtId="0" fontId="3" fillId="0" borderId="0" xfId="9"/>
    <xf numFmtId="0" fontId="3" fillId="0" borderId="3" xfId="9" applyBorder="1"/>
    <xf numFmtId="0" fontId="3" fillId="0" borderId="1" xfId="9" applyBorder="1"/>
    <xf numFmtId="0" fontId="3" fillId="0" borderId="1" xfId="9" applyBorder="1" applyAlignment="1">
      <alignment horizontal="center"/>
    </xf>
    <xf numFmtId="0" fontId="3" fillId="0" borderId="0" xfId="9" applyFont="1"/>
    <xf numFmtId="3" fontId="3" fillId="0" borderId="0" xfId="9" applyNumberFormat="1" applyFont="1"/>
    <xf numFmtId="3" fontId="3" fillId="0" borderId="0" xfId="9" applyNumberFormat="1" applyFont="1" applyFill="1"/>
    <xf numFmtId="0" fontId="3" fillId="0" borderId="0" xfId="9" applyFont="1" applyAlignment="1">
      <alignment wrapText="1"/>
    </xf>
    <xf numFmtId="0" fontId="3" fillId="0" borderId="12" xfId="9" applyFont="1" applyBorder="1"/>
    <xf numFmtId="4" fontId="3" fillId="0" borderId="12" xfId="9" applyNumberFormat="1" applyFont="1" applyBorder="1"/>
    <xf numFmtId="4" fontId="3" fillId="0" borderId="12" xfId="9" applyNumberFormat="1" applyFont="1" applyFill="1" applyBorder="1"/>
    <xf numFmtId="0" fontId="39" fillId="0" borderId="0" xfId="9" applyFont="1"/>
    <xf numFmtId="0" fontId="3" fillId="0" borderId="0" xfId="9" applyFont="1" applyFill="1"/>
    <xf numFmtId="0" fontId="11" fillId="0" borderId="0" xfId="9" applyFont="1"/>
    <xf numFmtId="0" fontId="40" fillId="0" borderId="0" xfId="9" applyFont="1"/>
    <xf numFmtId="0" fontId="11" fillId="0" borderId="2" xfId="9" applyFont="1" applyBorder="1"/>
    <xf numFmtId="0" fontId="40" fillId="0" borderId="2" xfId="9" applyFont="1" applyBorder="1"/>
    <xf numFmtId="3" fontId="11" fillId="0" borderId="2" xfId="9" applyNumberFormat="1" applyFont="1" applyBorder="1" applyAlignment="1">
      <alignment horizontal="right"/>
    </xf>
    <xf numFmtId="3" fontId="11" fillId="0" borderId="2" xfId="9" applyNumberFormat="1" applyFont="1" applyFill="1" applyBorder="1" applyAlignment="1">
      <alignment horizontal="right"/>
    </xf>
    <xf numFmtId="0" fontId="8" fillId="0" borderId="0" xfId="9" applyFont="1"/>
    <xf numFmtId="0" fontId="8" fillId="0" borderId="0" xfId="9" applyFont="1" applyBorder="1"/>
    <xf numFmtId="0" fontId="41" fillId="0" borderId="0" xfId="9" applyFont="1" applyBorder="1"/>
    <xf numFmtId="0" fontId="3" fillId="0" borderId="0" xfId="9" applyFont="1" applyBorder="1"/>
    <xf numFmtId="0" fontId="3" fillId="0" borderId="0" xfId="9" applyFont="1" applyBorder="1" applyAlignment="1">
      <alignment horizontal="center"/>
    </xf>
    <xf numFmtId="0" fontId="7" fillId="0" borderId="0" xfId="9" applyFont="1" applyFill="1" applyBorder="1" applyAlignment="1">
      <alignment horizontal="center"/>
    </xf>
    <xf numFmtId="0" fontId="12" fillId="0" borderId="0" xfId="9" applyFont="1" applyBorder="1"/>
    <xf numFmtId="0" fontId="3" fillId="0" borderId="0" xfId="9" applyFont="1" applyBorder="1" applyAlignment="1">
      <alignment wrapText="1"/>
    </xf>
    <xf numFmtId="3" fontId="3" fillId="0" borderId="0" xfId="9" applyNumberFormat="1" applyFont="1" applyBorder="1"/>
    <xf numFmtId="0" fontId="11" fillId="0" borderId="0" xfId="9" applyFont="1" applyBorder="1"/>
    <xf numFmtId="3" fontId="11" fillId="0" borderId="0" xfId="9" applyNumberFormat="1" applyFont="1" applyBorder="1"/>
    <xf numFmtId="0" fontId="3" fillId="0" borderId="0" xfId="9" applyBorder="1"/>
    <xf numFmtId="0" fontId="41" fillId="0" borderId="0" xfId="9" applyFont="1" applyBorder="1" applyAlignment="1">
      <alignment horizontal="center"/>
    </xf>
    <xf numFmtId="0" fontId="41" fillId="0" borderId="0" xfId="9" applyFont="1" applyBorder="1" applyAlignment="1">
      <alignment horizontal="right"/>
    </xf>
    <xf numFmtId="182" fontId="3" fillId="0" borderId="0" xfId="10" applyNumberFormat="1" applyFont="1" applyBorder="1"/>
    <xf numFmtId="0" fontId="10" fillId="0" borderId="0" xfId="20" applyFont="1"/>
    <xf numFmtId="0" fontId="24" fillId="0" borderId="0" xfId="0" applyFont="1"/>
    <xf numFmtId="0" fontId="24" fillId="0" borderId="0" xfId="0" applyFont="1" applyAlignment="1">
      <alignment horizontal="right"/>
    </xf>
    <xf numFmtId="3" fontId="42" fillId="0" borderId="0" xfId="20" applyNumberFormat="1" applyFont="1"/>
    <xf numFmtId="3" fontId="0" fillId="0" borderId="0" xfId="0" applyNumberFormat="1"/>
    <xf numFmtId="0" fontId="3" fillId="0" borderId="5" xfId="0" applyFont="1" applyBorder="1"/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3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9" fillId="0" borderId="0" xfId="0" applyFont="1" applyBorder="1"/>
    <xf numFmtId="0" fontId="0" fillId="0" borderId="0" xfId="0" applyBorder="1" applyAlignment="1">
      <alignment horizontal="right"/>
    </xf>
    <xf numFmtId="49" fontId="3" fillId="0" borderId="0" xfId="0" quotePrefix="1" applyNumberFormat="1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0" fontId="3" fillId="0" borderId="0" xfId="0" applyFont="1" applyBorder="1" applyAlignment="1">
      <alignment horizontal="right" wrapText="1"/>
    </xf>
    <xf numFmtId="49" fontId="3" fillId="0" borderId="0" xfId="0" applyNumberFormat="1" applyFont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3" fillId="0" borderId="0" xfId="2" applyFont="1" applyBorder="1" applyAlignment="1"/>
    <xf numFmtId="0" fontId="9" fillId="0" borderId="0" xfId="20" applyFont="1" applyFill="1" applyBorder="1"/>
    <xf numFmtId="3" fontId="3" fillId="0" borderId="0" xfId="0" applyNumberFormat="1" applyFont="1" applyBorder="1" applyAlignment="1"/>
    <xf numFmtId="0" fontId="3" fillId="0" borderId="0" xfId="0" applyFont="1" applyBorder="1" applyAlignment="1"/>
    <xf numFmtId="0" fontId="11" fillId="0" borderId="0" xfId="0" applyFont="1" applyBorder="1"/>
    <xf numFmtId="0" fontId="40" fillId="0" borderId="0" xfId="0" applyFont="1" applyBorder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3" fillId="0" borderId="0" xfId="2" applyFont="1" applyAlignment="1"/>
    <xf numFmtId="3" fontId="3" fillId="0" borderId="0" xfId="0" applyNumberFormat="1" applyFont="1" applyAlignment="1"/>
    <xf numFmtId="0" fontId="3" fillId="0" borderId="0" xfId="0" applyFont="1" applyAlignment="1"/>
    <xf numFmtId="0" fontId="3" fillId="0" borderId="0" xfId="20" applyFont="1" applyFill="1" applyBorder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quotePrefix="1" applyFont="1"/>
    <xf numFmtId="0" fontId="24" fillId="0" borderId="0" xfId="2" applyFont="1"/>
    <xf numFmtId="3" fontId="24" fillId="0" borderId="0" xfId="0" applyNumberFormat="1" applyFont="1"/>
    <xf numFmtId="14" fontId="3" fillId="0" borderId="4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3" fontId="11" fillId="0" borderId="4" xfId="2" applyNumberFormat="1" applyFont="1" applyBorder="1" applyAlignment="1">
      <alignment horizontal="center"/>
    </xf>
    <xf numFmtId="3" fontId="11" fillId="0" borderId="3" xfId="2" applyNumberFormat="1" applyFont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4" xfId="11" applyBorder="1" applyAlignment="1">
      <alignment horizontal="center"/>
    </xf>
    <xf numFmtId="0" fontId="3" fillId="0" borderId="4" xfId="9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6" fillId="0" borderId="3" xfId="2" applyFont="1" applyFill="1" applyBorder="1" applyAlignment="1"/>
    <xf numFmtId="164" fontId="3" fillId="0" borderId="4" xfId="2" applyNumberFormat="1" applyFont="1" applyFill="1" applyBorder="1" applyAlignment="1">
      <alignment horizontal="center"/>
    </xf>
    <xf numFmtId="0" fontId="6" fillId="0" borderId="4" xfId="2" applyFont="1" applyFill="1" applyBorder="1" applyAlignment="1"/>
    <xf numFmtId="0" fontId="3" fillId="0" borderId="5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22">
    <cellStyle name="Följde hyperlänken" xfId="12"/>
    <cellStyle name="Hyperlänk" xfId="7" builtinId="8"/>
    <cellStyle name="Hyperlänk 2" xfId="8"/>
    <cellStyle name="Normal" xfId="0" builtinId="0" customBuiltin="1"/>
    <cellStyle name="Normal 2" xfId="2"/>
    <cellStyle name="Normal 3" xfId="11"/>
    <cellStyle name="Normal 4" xfId="9"/>
    <cellStyle name="Normal 5" xfId="1"/>
    <cellStyle name="Normal 6" xfId="15"/>
    <cellStyle name="Normal 7" xfId="16"/>
    <cellStyle name="Normal_Blad1" xfId="20"/>
    <cellStyle name="Normal_Kommuner och landsting, bilagor2005_dec" xfId="21"/>
    <cellStyle name="Normal_Landsting 2005_dec" xfId="4"/>
    <cellStyle name="Normal_Ny modell Kolltrafik" xfId="6"/>
    <cellStyle name="Normal_Tabell 2_1" xfId="3"/>
    <cellStyle name="Procent 2" xfId="10"/>
    <cellStyle name="Procent 3" xfId="17"/>
    <cellStyle name="Procent 4" xfId="18"/>
    <cellStyle name="Tusental (0)_1999 (2)" xfId="13"/>
    <cellStyle name="Tusental 2" xfId="5"/>
    <cellStyle name="Tusental 3" xfId="19"/>
    <cellStyle name="Valuta (0)_1999 (2)" xfId="14"/>
  </cellStyles>
  <dxfs count="2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OE011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65"/>
  <sheetViews>
    <sheetView showGridLines="0" tabSelected="1" zoomScaleNormal="100" workbookViewId="0"/>
  </sheetViews>
  <sheetFormatPr defaultColWidth="0" defaultRowHeight="12.75" zeroHeight="1" x14ac:dyDescent="0.2"/>
  <cols>
    <col min="1" max="1" width="8.85546875" customWidth="1"/>
    <col min="2" max="2" width="38.7109375" customWidth="1"/>
    <col min="3" max="6" width="9.140625" customWidth="1"/>
    <col min="7" max="12" width="9.140625" hidden="1" customWidth="1"/>
  </cols>
  <sheetData>
    <row r="1" spans="1:256" x14ac:dyDescent="0.2">
      <c r="A1" s="1" t="s">
        <v>78</v>
      </c>
      <c r="B1" s="1"/>
      <c r="C1" s="1"/>
    </row>
    <row r="2" spans="1:256" x14ac:dyDescent="0.2">
      <c r="A2" s="1" t="s">
        <v>79</v>
      </c>
      <c r="B2" s="1"/>
      <c r="C2" s="1"/>
    </row>
    <row r="3" spans="1:256" x14ac:dyDescent="0.2"/>
    <row r="4" spans="1:256" ht="26.25" x14ac:dyDescent="0.4">
      <c r="A4" s="75" t="s">
        <v>80</v>
      </c>
      <c r="B4" s="76"/>
    </row>
    <row r="5" spans="1:256" ht="18.75" x14ac:dyDescent="0.3">
      <c r="A5" s="77" t="str">
        <f>"Utjämningsår "&amp;C28&amp;""</f>
        <v>Utjämningsår 2017</v>
      </c>
      <c r="B5" s="76"/>
    </row>
    <row r="6" spans="1:256" ht="18.75" x14ac:dyDescent="0.3">
      <c r="A6" s="77" t="str">
        <f>IF(Innehåll!C29="utfall","Utfall","Preliminärt utfall")</f>
        <v>Utfall</v>
      </c>
      <c r="B6" s="76"/>
    </row>
    <row r="7" spans="1:256" x14ac:dyDescent="0.2">
      <c r="A7" s="76"/>
      <c r="B7" s="76"/>
    </row>
    <row r="8" spans="1:256" x14ac:dyDescent="0.2">
      <c r="A8" s="76"/>
      <c r="B8" s="76"/>
    </row>
    <row r="9" spans="1:256" s="2" customFormat="1" ht="15.75" x14ac:dyDescent="0.25">
      <c r="A9" s="78" t="s">
        <v>0</v>
      </c>
      <c r="B9" s="79"/>
    </row>
    <row r="10" spans="1:256" ht="15" x14ac:dyDescent="0.25">
      <c r="A10" s="80" t="s">
        <v>81</v>
      </c>
      <c r="B10" s="80" t="s">
        <v>80</v>
      </c>
    </row>
    <row r="11" spans="1:256" ht="15" x14ac:dyDescent="0.25">
      <c r="A11" s="80" t="s">
        <v>82</v>
      </c>
      <c r="B11" s="80" t="s">
        <v>84</v>
      </c>
    </row>
    <row r="12" spans="1:256" ht="15.75" x14ac:dyDescent="0.25">
      <c r="A12" s="80" t="s">
        <v>83</v>
      </c>
      <c r="B12" s="80" t="s">
        <v>86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15" x14ac:dyDescent="0.25">
      <c r="A13" s="80" t="s">
        <v>85</v>
      </c>
      <c r="B13" s="80" t="s">
        <v>90</v>
      </c>
    </row>
    <row r="14" spans="1:256" ht="15" x14ac:dyDescent="0.25">
      <c r="A14" s="80" t="s">
        <v>87</v>
      </c>
      <c r="B14" s="80" t="s">
        <v>91</v>
      </c>
    </row>
    <row r="15" spans="1:256" ht="15" x14ac:dyDescent="0.25">
      <c r="A15" s="80" t="s">
        <v>88</v>
      </c>
      <c r="B15" s="80" t="s">
        <v>94</v>
      </c>
    </row>
    <row r="16" spans="1:256" ht="15" x14ac:dyDescent="0.25">
      <c r="A16" s="80" t="s">
        <v>89</v>
      </c>
      <c r="B16" s="80" t="s">
        <v>95</v>
      </c>
    </row>
    <row r="17" spans="1:12" ht="15" x14ac:dyDescent="0.25">
      <c r="A17" s="80" t="s">
        <v>92</v>
      </c>
      <c r="B17" s="80" t="s">
        <v>96</v>
      </c>
    </row>
    <row r="18" spans="1:12" ht="15" x14ac:dyDescent="0.25">
      <c r="A18" s="217" t="s">
        <v>93</v>
      </c>
      <c r="B18" s="217" t="s">
        <v>248</v>
      </c>
    </row>
    <row r="19" spans="1:12" ht="15" x14ac:dyDescent="0.25">
      <c r="A19" s="217" t="s">
        <v>249</v>
      </c>
      <c r="B19" s="217" t="s">
        <v>250</v>
      </c>
    </row>
    <row r="20" spans="1:12" ht="15" x14ac:dyDescent="0.25">
      <c r="A20" s="80" t="s">
        <v>247</v>
      </c>
      <c r="B20" s="81" t="s">
        <v>1</v>
      </c>
    </row>
    <row r="21" spans="1:12" ht="15" x14ac:dyDescent="0.25">
      <c r="A21" s="218" t="s">
        <v>251</v>
      </c>
      <c r="B21" s="219" t="s">
        <v>252</v>
      </c>
    </row>
    <row r="22" spans="1:12" ht="15" x14ac:dyDescent="0.25">
      <c r="A22" s="80"/>
      <c r="B22" s="81"/>
    </row>
    <row r="23" spans="1:12" ht="15" x14ac:dyDescent="0.25">
      <c r="A23" s="80"/>
      <c r="B23" s="81"/>
    </row>
    <row r="24" spans="1:12" ht="15" x14ac:dyDescent="0.25">
      <c r="A24" s="80"/>
      <c r="B24" s="81"/>
    </row>
    <row r="25" spans="1:12" ht="15" x14ac:dyDescent="0.25">
      <c r="A25" s="81"/>
    </row>
    <row r="26" spans="1:12" ht="14.25" hidden="1" x14ac:dyDescent="0.2">
      <c r="A26" s="82"/>
      <c r="B26" s="82"/>
    </row>
    <row r="27" spans="1:12" ht="15.75" hidden="1" x14ac:dyDescent="0.25">
      <c r="A27" s="78" t="s">
        <v>70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8" hidden="1" customHeight="1" x14ac:dyDescent="0.25">
      <c r="A28" s="80" t="s">
        <v>2</v>
      </c>
      <c r="B28" s="80"/>
      <c r="C28" s="203" t="s">
        <v>206</v>
      </c>
    </row>
    <row r="29" spans="1:12" ht="15" hidden="1" x14ac:dyDescent="0.25">
      <c r="A29" s="80" t="s">
        <v>46</v>
      </c>
      <c r="B29" s="80"/>
      <c r="C29" s="21" t="s">
        <v>207</v>
      </c>
    </row>
    <row r="30" spans="1:12" ht="15" hidden="1" x14ac:dyDescent="0.25">
      <c r="A30" s="80" t="s">
        <v>4</v>
      </c>
      <c r="B30" s="80"/>
      <c r="C30" s="21" t="s">
        <v>208</v>
      </c>
    </row>
    <row r="31" spans="1:12" ht="19.5" hidden="1" customHeight="1" x14ac:dyDescent="0.25">
      <c r="A31" s="80" t="s">
        <v>3</v>
      </c>
      <c r="B31" s="80"/>
      <c r="C31" s="21" t="s">
        <v>209</v>
      </c>
    </row>
    <row r="32" spans="1:12" ht="15" hidden="1" x14ac:dyDescent="0.25">
      <c r="A32" s="80" t="s">
        <v>5</v>
      </c>
      <c r="B32" s="80"/>
      <c r="C32" s="21" t="s">
        <v>209</v>
      </c>
    </row>
    <row r="33" spans="1:12" ht="19.5" hidden="1" customHeight="1" x14ac:dyDescent="0.25">
      <c r="A33" s="80" t="s">
        <v>6</v>
      </c>
      <c r="B33" s="80"/>
      <c r="C33" s="21" t="s">
        <v>210</v>
      </c>
    </row>
    <row r="34" spans="1:12" ht="15" hidden="1" x14ac:dyDescent="0.25">
      <c r="A34" s="80" t="s">
        <v>7</v>
      </c>
      <c r="B34" s="80"/>
      <c r="C34" s="21" t="s">
        <v>211</v>
      </c>
    </row>
    <row r="35" spans="1:12" ht="15" hidden="1" x14ac:dyDescent="0.25">
      <c r="A35" s="80" t="s">
        <v>8</v>
      </c>
      <c r="B35" s="80"/>
      <c r="C35" s="21" t="s">
        <v>212</v>
      </c>
    </row>
    <row r="36" spans="1:12" ht="19.5" hidden="1" customHeight="1" x14ac:dyDescent="0.25">
      <c r="A36" s="80" t="s">
        <v>11</v>
      </c>
      <c r="B36" s="80"/>
      <c r="C36" s="21" t="s">
        <v>213</v>
      </c>
    </row>
    <row r="37" spans="1:12" ht="15" hidden="1" x14ac:dyDescent="0.25">
      <c r="A37" s="80" t="s">
        <v>9</v>
      </c>
      <c r="B37" s="80"/>
      <c r="C37" s="21" t="s">
        <v>211</v>
      </c>
    </row>
    <row r="38" spans="1:12" ht="15" hidden="1" x14ac:dyDescent="0.25">
      <c r="A38" s="80" t="s">
        <v>10</v>
      </c>
      <c r="B38" s="80"/>
      <c r="C38" s="21" t="s">
        <v>212</v>
      </c>
    </row>
    <row r="39" spans="1:12" ht="19.5" hidden="1" customHeight="1" x14ac:dyDescent="0.25">
      <c r="A39" s="80" t="s">
        <v>12</v>
      </c>
      <c r="B39" s="80"/>
      <c r="C39" s="21" t="s">
        <v>214</v>
      </c>
    </row>
    <row r="40" spans="1:12" ht="15" hidden="1" x14ac:dyDescent="0.25">
      <c r="A40" s="80" t="s">
        <v>13</v>
      </c>
      <c r="B40" s="80"/>
      <c r="C40" s="21" t="s">
        <v>212</v>
      </c>
    </row>
    <row r="41" spans="1:12" ht="19.5" hidden="1" customHeight="1" x14ac:dyDescent="0.25">
      <c r="A41" s="80" t="s">
        <v>15</v>
      </c>
      <c r="B41" s="80"/>
      <c r="C41" s="21" t="s">
        <v>214</v>
      </c>
    </row>
    <row r="42" spans="1:12" ht="15" hidden="1" x14ac:dyDescent="0.25">
      <c r="A42" s="80" t="s">
        <v>14</v>
      </c>
      <c r="B42" s="80"/>
      <c r="C42" s="21" t="s">
        <v>212</v>
      </c>
    </row>
    <row r="43" spans="1:12" ht="19.5" hidden="1" customHeight="1" x14ac:dyDescent="0.25">
      <c r="A43" s="80" t="str">
        <f>"Uppräkningsfaktor för skatteunderlaget "&amp;C28</f>
        <v>Uppräkningsfaktor för skatteunderlaget 2017</v>
      </c>
      <c r="B43" s="80"/>
      <c r="C43" s="21" t="s">
        <v>215</v>
      </c>
    </row>
    <row r="44" spans="1:12" ht="15" hidden="1" x14ac:dyDescent="0.25">
      <c r="A44" s="80" t="str">
        <f>"Uppräkningsfaktor för skatteunderlaget "&amp;C28+1</f>
        <v>Uppräkningsfaktor för skatteunderlaget 2018</v>
      </c>
      <c r="B44" s="80"/>
      <c r="C44" s="21" t="s">
        <v>216</v>
      </c>
    </row>
    <row r="45" spans="1:12" ht="15" hidden="1" x14ac:dyDescent="0.25">
      <c r="A45" s="80" t="s">
        <v>106</v>
      </c>
      <c r="B45" s="71"/>
      <c r="C45" s="21" t="s">
        <v>217</v>
      </c>
      <c r="D45" s="71"/>
      <c r="E45" s="71"/>
      <c r="F45" s="71"/>
      <c r="G45" s="71"/>
      <c r="H45" s="71"/>
      <c r="I45" s="2"/>
      <c r="J45" s="2"/>
      <c r="K45" s="2"/>
      <c r="L45" s="2"/>
    </row>
    <row r="46" spans="1:12" ht="15" hidden="1" x14ac:dyDescent="0.25">
      <c r="A46" s="80" t="s">
        <v>107</v>
      </c>
      <c r="B46" s="71"/>
      <c r="C46" s="21" t="s">
        <v>217</v>
      </c>
      <c r="D46" s="71"/>
      <c r="E46" s="71"/>
      <c r="F46" s="71"/>
      <c r="G46" s="71"/>
      <c r="H46" s="71"/>
    </row>
    <row r="47" spans="1:12" hidden="1" x14ac:dyDescent="0.2">
      <c r="C47" s="21" t="s">
        <v>218</v>
      </c>
    </row>
    <row r="48" spans="1:12" hidden="1" x14ac:dyDescent="0.2"/>
    <row r="49" spans="1:1" hidden="1" x14ac:dyDescent="0.2"/>
    <row r="50" spans="1:1" x14ac:dyDescent="0.2"/>
    <row r="51" spans="1:1" ht="15" x14ac:dyDescent="0.25">
      <c r="A51" s="215" t="s">
        <v>241</v>
      </c>
    </row>
    <row r="52" spans="1:1" x14ac:dyDescent="0.2">
      <c r="A52" t="s">
        <v>242</v>
      </c>
    </row>
    <row r="53" spans="1:1" x14ac:dyDescent="0.2">
      <c r="A53" t="s">
        <v>243</v>
      </c>
    </row>
    <row r="54" spans="1:1" x14ac:dyDescent="0.2">
      <c r="A54" t="s">
        <v>244</v>
      </c>
    </row>
    <row r="55" spans="1:1" x14ac:dyDescent="0.2"/>
    <row r="56" spans="1:1" ht="15" x14ac:dyDescent="0.25">
      <c r="A56" s="215" t="s">
        <v>245</v>
      </c>
    </row>
    <row r="57" spans="1:1" x14ac:dyDescent="0.2">
      <c r="A57" s="216" t="s">
        <v>246</v>
      </c>
    </row>
    <row r="58" spans="1:1" hidden="1" x14ac:dyDescent="0.2"/>
    <row r="59" spans="1:1" hidden="1" x14ac:dyDescent="0.2"/>
    <row r="60" spans="1:1" hidden="1" x14ac:dyDescent="0.2"/>
    <row r="61" spans="1:1" hidden="1" x14ac:dyDescent="0.2"/>
    <row r="62" spans="1:1" x14ac:dyDescent="0.2"/>
    <row r="63" spans="1:1" x14ac:dyDescent="0.2"/>
    <row r="64" spans="1:1" x14ac:dyDescent="0.2"/>
    <row r="65" x14ac:dyDescent="0.2"/>
  </sheetData>
  <hyperlinks>
    <hyperlink ref="A57" r:id="rId1"/>
  </hyperlinks>
  <pageMargins left="0.7" right="0.7" top="0.75" bottom="0.75" header="0.3" footer="0.3"/>
  <pageSetup paperSize="9" orientation="portrait" r:id="rId2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V32"/>
  <sheetViews>
    <sheetView showGridLines="0" zoomScaleNormal="100" workbookViewId="0"/>
  </sheetViews>
  <sheetFormatPr defaultColWidth="0" defaultRowHeight="12.75" customHeight="1" zeroHeight="1" x14ac:dyDescent="0.2"/>
  <cols>
    <col min="1" max="1" width="17.85546875" style="222" customWidth="1"/>
    <col min="2" max="2" width="14.85546875" style="222" customWidth="1"/>
    <col min="3" max="3" width="7.5703125" style="222" customWidth="1"/>
    <col min="4" max="4" width="11.42578125" style="222" customWidth="1"/>
    <col min="5" max="5" width="9.7109375" style="222" customWidth="1"/>
    <col min="6" max="11" width="7.7109375" style="222" customWidth="1"/>
    <col min="12" max="12" width="8.28515625" style="222" customWidth="1"/>
    <col min="13" max="13" width="9.42578125" style="222" customWidth="1"/>
    <col min="14" max="14" width="7.7109375" style="222" customWidth="1"/>
    <col min="15" max="15" width="9.140625" style="222" customWidth="1"/>
    <col min="16" max="256" width="9.140625" style="222" hidden="1"/>
    <col min="257" max="257" width="17.85546875" style="222" hidden="1"/>
    <col min="258" max="258" width="14.85546875" style="222" hidden="1"/>
    <col min="259" max="259" width="7.5703125" style="222" hidden="1"/>
    <col min="260" max="260" width="11.42578125" style="222" hidden="1"/>
    <col min="261" max="261" width="9.7109375" style="222" hidden="1"/>
    <col min="262" max="267" width="7.7109375" style="222" hidden="1"/>
    <col min="268" max="268" width="8.28515625" style="222" hidden="1"/>
    <col min="269" max="269" width="9.42578125" style="222" hidden="1"/>
    <col min="270" max="270" width="7.7109375" style="222" hidden="1"/>
    <col min="271" max="512" width="9.140625" style="222" hidden="1"/>
    <col min="513" max="513" width="17.85546875" style="222" hidden="1"/>
    <col min="514" max="514" width="14.85546875" style="222" hidden="1"/>
    <col min="515" max="515" width="7.5703125" style="222" hidden="1"/>
    <col min="516" max="516" width="11.42578125" style="222" hidden="1"/>
    <col min="517" max="517" width="9.7109375" style="222" hidden="1"/>
    <col min="518" max="523" width="7.7109375" style="222" hidden="1"/>
    <col min="524" max="524" width="8.28515625" style="222" hidden="1"/>
    <col min="525" max="525" width="9.42578125" style="222" hidden="1"/>
    <col min="526" max="526" width="7.7109375" style="222" hidden="1"/>
    <col min="527" max="768" width="9.140625" style="222" hidden="1"/>
    <col min="769" max="769" width="17.85546875" style="222" hidden="1"/>
    <col min="770" max="770" width="14.85546875" style="222" hidden="1"/>
    <col min="771" max="771" width="7.5703125" style="222" hidden="1"/>
    <col min="772" max="772" width="11.42578125" style="222" hidden="1"/>
    <col min="773" max="773" width="9.7109375" style="222" hidden="1"/>
    <col min="774" max="779" width="7.7109375" style="222" hidden="1"/>
    <col min="780" max="780" width="8.28515625" style="222" hidden="1"/>
    <col min="781" max="781" width="9.42578125" style="222" hidden="1"/>
    <col min="782" max="782" width="7.7109375" style="222" hidden="1"/>
    <col min="783" max="1024" width="9.140625" style="222" hidden="1"/>
    <col min="1025" max="1025" width="17.85546875" style="222" hidden="1"/>
    <col min="1026" max="1026" width="14.85546875" style="222" hidden="1"/>
    <col min="1027" max="1027" width="7.5703125" style="222" hidden="1"/>
    <col min="1028" max="1028" width="11.42578125" style="222" hidden="1"/>
    <col min="1029" max="1029" width="9.7109375" style="222" hidden="1"/>
    <col min="1030" max="1035" width="7.7109375" style="222" hidden="1"/>
    <col min="1036" max="1036" width="8.28515625" style="222" hidden="1"/>
    <col min="1037" max="1037" width="9.42578125" style="222" hidden="1"/>
    <col min="1038" max="1038" width="7.7109375" style="222" hidden="1"/>
    <col min="1039" max="1280" width="9.140625" style="222" hidden="1"/>
    <col min="1281" max="1281" width="17.85546875" style="222" hidden="1"/>
    <col min="1282" max="1282" width="14.85546875" style="222" hidden="1"/>
    <col min="1283" max="1283" width="7.5703125" style="222" hidden="1"/>
    <col min="1284" max="1284" width="11.42578125" style="222" hidden="1"/>
    <col min="1285" max="1285" width="9.7109375" style="222" hidden="1"/>
    <col min="1286" max="1291" width="7.7109375" style="222" hidden="1"/>
    <col min="1292" max="1292" width="8.28515625" style="222" hidden="1"/>
    <col min="1293" max="1293" width="9.42578125" style="222" hidden="1"/>
    <col min="1294" max="1294" width="7.7109375" style="222" hidden="1"/>
    <col min="1295" max="1536" width="9.140625" style="222" hidden="1"/>
    <col min="1537" max="1537" width="17.85546875" style="222" hidden="1"/>
    <col min="1538" max="1538" width="14.85546875" style="222" hidden="1"/>
    <col min="1539" max="1539" width="7.5703125" style="222" hidden="1"/>
    <col min="1540" max="1540" width="11.42578125" style="222" hidden="1"/>
    <col min="1541" max="1541" width="9.7109375" style="222" hidden="1"/>
    <col min="1542" max="1547" width="7.7109375" style="222" hidden="1"/>
    <col min="1548" max="1548" width="8.28515625" style="222" hidden="1"/>
    <col min="1549" max="1549" width="9.42578125" style="222" hidden="1"/>
    <col min="1550" max="1550" width="7.7109375" style="222" hidden="1"/>
    <col min="1551" max="1792" width="9.140625" style="222" hidden="1"/>
    <col min="1793" max="1793" width="17.85546875" style="222" hidden="1"/>
    <col min="1794" max="1794" width="14.85546875" style="222" hidden="1"/>
    <col min="1795" max="1795" width="7.5703125" style="222" hidden="1"/>
    <col min="1796" max="1796" width="11.42578125" style="222" hidden="1"/>
    <col min="1797" max="1797" width="9.7109375" style="222" hidden="1"/>
    <col min="1798" max="1803" width="7.7109375" style="222" hidden="1"/>
    <col min="1804" max="1804" width="8.28515625" style="222" hidden="1"/>
    <col min="1805" max="1805" width="9.42578125" style="222" hidden="1"/>
    <col min="1806" max="1806" width="7.7109375" style="222" hidden="1"/>
    <col min="1807" max="2048" width="9.140625" style="222" hidden="1"/>
    <col min="2049" max="2049" width="17.85546875" style="222" hidden="1"/>
    <col min="2050" max="2050" width="14.85546875" style="222" hidden="1"/>
    <col min="2051" max="2051" width="7.5703125" style="222" hidden="1"/>
    <col min="2052" max="2052" width="11.42578125" style="222" hidden="1"/>
    <col min="2053" max="2053" width="9.7109375" style="222" hidden="1"/>
    <col min="2054" max="2059" width="7.7109375" style="222" hidden="1"/>
    <col min="2060" max="2060" width="8.28515625" style="222" hidden="1"/>
    <col min="2061" max="2061" width="9.42578125" style="222" hidden="1"/>
    <col min="2062" max="2062" width="7.7109375" style="222" hidden="1"/>
    <col min="2063" max="2304" width="9.140625" style="222" hidden="1"/>
    <col min="2305" max="2305" width="17.85546875" style="222" hidden="1"/>
    <col min="2306" max="2306" width="14.85546875" style="222" hidden="1"/>
    <col min="2307" max="2307" width="7.5703125" style="222" hidden="1"/>
    <col min="2308" max="2308" width="11.42578125" style="222" hidden="1"/>
    <col min="2309" max="2309" width="9.7109375" style="222" hidden="1"/>
    <col min="2310" max="2315" width="7.7109375" style="222" hidden="1"/>
    <col min="2316" max="2316" width="8.28515625" style="222" hidden="1"/>
    <col min="2317" max="2317" width="9.42578125" style="222" hidden="1"/>
    <col min="2318" max="2318" width="7.7109375" style="222" hidden="1"/>
    <col min="2319" max="2560" width="9.140625" style="222" hidden="1"/>
    <col min="2561" max="2561" width="17.85546875" style="222" hidden="1"/>
    <col min="2562" max="2562" width="14.85546875" style="222" hidden="1"/>
    <col min="2563" max="2563" width="7.5703125" style="222" hidden="1"/>
    <col min="2564" max="2564" width="11.42578125" style="222" hidden="1"/>
    <col min="2565" max="2565" width="9.7109375" style="222" hidden="1"/>
    <col min="2566" max="2571" width="7.7109375" style="222" hidden="1"/>
    <col min="2572" max="2572" width="8.28515625" style="222" hidden="1"/>
    <col min="2573" max="2573" width="9.42578125" style="222" hidden="1"/>
    <col min="2574" max="2574" width="7.7109375" style="222" hidden="1"/>
    <col min="2575" max="2816" width="9.140625" style="222" hidden="1"/>
    <col min="2817" max="2817" width="17.85546875" style="222" hidden="1"/>
    <col min="2818" max="2818" width="14.85546875" style="222" hidden="1"/>
    <col min="2819" max="2819" width="7.5703125" style="222" hidden="1"/>
    <col min="2820" max="2820" width="11.42578125" style="222" hidden="1"/>
    <col min="2821" max="2821" width="9.7109375" style="222" hidden="1"/>
    <col min="2822" max="2827" width="7.7109375" style="222" hidden="1"/>
    <col min="2828" max="2828" width="8.28515625" style="222" hidden="1"/>
    <col min="2829" max="2829" width="9.42578125" style="222" hidden="1"/>
    <col min="2830" max="2830" width="7.7109375" style="222" hidden="1"/>
    <col min="2831" max="3072" width="9.140625" style="222" hidden="1"/>
    <col min="3073" max="3073" width="17.85546875" style="222" hidden="1"/>
    <col min="3074" max="3074" width="14.85546875" style="222" hidden="1"/>
    <col min="3075" max="3075" width="7.5703125" style="222" hidden="1"/>
    <col min="3076" max="3076" width="11.42578125" style="222" hidden="1"/>
    <col min="3077" max="3077" width="9.7109375" style="222" hidden="1"/>
    <col min="3078" max="3083" width="7.7109375" style="222" hidden="1"/>
    <col min="3084" max="3084" width="8.28515625" style="222" hidden="1"/>
    <col min="3085" max="3085" width="9.42578125" style="222" hidden="1"/>
    <col min="3086" max="3086" width="7.7109375" style="222" hidden="1"/>
    <col min="3087" max="3328" width="9.140625" style="222" hidden="1"/>
    <col min="3329" max="3329" width="17.85546875" style="222" hidden="1"/>
    <col min="3330" max="3330" width="14.85546875" style="222" hidden="1"/>
    <col min="3331" max="3331" width="7.5703125" style="222" hidden="1"/>
    <col min="3332" max="3332" width="11.42578125" style="222" hidden="1"/>
    <col min="3333" max="3333" width="9.7109375" style="222" hidden="1"/>
    <col min="3334" max="3339" width="7.7109375" style="222" hidden="1"/>
    <col min="3340" max="3340" width="8.28515625" style="222" hidden="1"/>
    <col min="3341" max="3341" width="9.42578125" style="222" hidden="1"/>
    <col min="3342" max="3342" width="7.7109375" style="222" hidden="1"/>
    <col min="3343" max="3584" width="9.140625" style="222" hidden="1"/>
    <col min="3585" max="3585" width="17.85546875" style="222" hidden="1"/>
    <col min="3586" max="3586" width="14.85546875" style="222" hidden="1"/>
    <col min="3587" max="3587" width="7.5703125" style="222" hidden="1"/>
    <col min="3588" max="3588" width="11.42578125" style="222" hidden="1"/>
    <col min="3589" max="3589" width="9.7109375" style="222" hidden="1"/>
    <col min="3590" max="3595" width="7.7109375" style="222" hidden="1"/>
    <col min="3596" max="3596" width="8.28515625" style="222" hidden="1"/>
    <col min="3597" max="3597" width="9.42578125" style="222" hidden="1"/>
    <col min="3598" max="3598" width="7.7109375" style="222" hidden="1"/>
    <col min="3599" max="3840" width="9.140625" style="222" hidden="1"/>
    <col min="3841" max="3841" width="17.85546875" style="222" hidden="1"/>
    <col min="3842" max="3842" width="14.85546875" style="222" hidden="1"/>
    <col min="3843" max="3843" width="7.5703125" style="222" hidden="1"/>
    <col min="3844" max="3844" width="11.42578125" style="222" hidden="1"/>
    <col min="3845" max="3845" width="9.7109375" style="222" hidden="1"/>
    <col min="3846" max="3851" width="7.7109375" style="222" hidden="1"/>
    <col min="3852" max="3852" width="8.28515625" style="222" hidden="1"/>
    <col min="3853" max="3853" width="9.42578125" style="222" hidden="1"/>
    <col min="3854" max="3854" width="7.7109375" style="222" hidden="1"/>
    <col min="3855" max="4096" width="9.140625" style="222" hidden="1"/>
    <col min="4097" max="4097" width="17.85546875" style="222" hidden="1"/>
    <col min="4098" max="4098" width="14.85546875" style="222" hidden="1"/>
    <col min="4099" max="4099" width="7.5703125" style="222" hidden="1"/>
    <col min="4100" max="4100" width="11.42578125" style="222" hidden="1"/>
    <col min="4101" max="4101" width="9.7109375" style="222" hidden="1"/>
    <col min="4102" max="4107" width="7.7109375" style="222" hidden="1"/>
    <col min="4108" max="4108" width="8.28515625" style="222" hidden="1"/>
    <col min="4109" max="4109" width="9.42578125" style="222" hidden="1"/>
    <col min="4110" max="4110" width="7.7109375" style="222" hidden="1"/>
    <col min="4111" max="4352" width="9.140625" style="222" hidden="1"/>
    <col min="4353" max="4353" width="17.85546875" style="222" hidden="1"/>
    <col min="4354" max="4354" width="14.85546875" style="222" hidden="1"/>
    <col min="4355" max="4355" width="7.5703125" style="222" hidden="1"/>
    <col min="4356" max="4356" width="11.42578125" style="222" hidden="1"/>
    <col min="4357" max="4357" width="9.7109375" style="222" hidden="1"/>
    <col min="4358" max="4363" width="7.7109375" style="222" hidden="1"/>
    <col min="4364" max="4364" width="8.28515625" style="222" hidden="1"/>
    <col min="4365" max="4365" width="9.42578125" style="222" hidden="1"/>
    <col min="4366" max="4366" width="7.7109375" style="222" hidden="1"/>
    <col min="4367" max="4608" width="9.140625" style="222" hidden="1"/>
    <col min="4609" max="4609" width="17.85546875" style="222" hidden="1"/>
    <col min="4610" max="4610" width="14.85546875" style="222" hidden="1"/>
    <col min="4611" max="4611" width="7.5703125" style="222" hidden="1"/>
    <col min="4612" max="4612" width="11.42578125" style="222" hidden="1"/>
    <col min="4613" max="4613" width="9.7109375" style="222" hidden="1"/>
    <col min="4614" max="4619" width="7.7109375" style="222" hidden="1"/>
    <col min="4620" max="4620" width="8.28515625" style="222" hidden="1"/>
    <col min="4621" max="4621" width="9.42578125" style="222" hidden="1"/>
    <col min="4622" max="4622" width="7.7109375" style="222" hidden="1"/>
    <col min="4623" max="4864" width="9.140625" style="222" hidden="1"/>
    <col min="4865" max="4865" width="17.85546875" style="222" hidden="1"/>
    <col min="4866" max="4866" width="14.85546875" style="222" hidden="1"/>
    <col min="4867" max="4867" width="7.5703125" style="222" hidden="1"/>
    <col min="4868" max="4868" width="11.42578125" style="222" hidden="1"/>
    <col min="4869" max="4869" width="9.7109375" style="222" hidden="1"/>
    <col min="4870" max="4875" width="7.7109375" style="222" hidden="1"/>
    <col min="4876" max="4876" width="8.28515625" style="222" hidden="1"/>
    <col min="4877" max="4877" width="9.42578125" style="222" hidden="1"/>
    <col min="4878" max="4878" width="7.7109375" style="222" hidden="1"/>
    <col min="4879" max="5120" width="9.140625" style="222" hidden="1"/>
    <col min="5121" max="5121" width="17.85546875" style="222" hidden="1"/>
    <col min="5122" max="5122" width="14.85546875" style="222" hidden="1"/>
    <col min="5123" max="5123" width="7.5703125" style="222" hidden="1"/>
    <col min="5124" max="5124" width="11.42578125" style="222" hidden="1"/>
    <col min="5125" max="5125" width="9.7109375" style="222" hidden="1"/>
    <col min="5126" max="5131" width="7.7109375" style="222" hidden="1"/>
    <col min="5132" max="5132" width="8.28515625" style="222" hidden="1"/>
    <col min="5133" max="5133" width="9.42578125" style="222" hidden="1"/>
    <col min="5134" max="5134" width="7.7109375" style="222" hidden="1"/>
    <col min="5135" max="5376" width="9.140625" style="222" hidden="1"/>
    <col min="5377" max="5377" width="17.85546875" style="222" hidden="1"/>
    <col min="5378" max="5378" width="14.85546875" style="222" hidden="1"/>
    <col min="5379" max="5379" width="7.5703125" style="222" hidden="1"/>
    <col min="5380" max="5380" width="11.42578125" style="222" hidden="1"/>
    <col min="5381" max="5381" width="9.7109375" style="222" hidden="1"/>
    <col min="5382" max="5387" width="7.7109375" style="222" hidden="1"/>
    <col min="5388" max="5388" width="8.28515625" style="222" hidden="1"/>
    <col min="5389" max="5389" width="9.42578125" style="222" hidden="1"/>
    <col min="5390" max="5390" width="7.7109375" style="222" hidden="1"/>
    <col min="5391" max="5632" width="9.140625" style="222" hidden="1"/>
    <col min="5633" max="5633" width="17.85546875" style="222" hidden="1"/>
    <col min="5634" max="5634" width="14.85546875" style="222" hidden="1"/>
    <col min="5635" max="5635" width="7.5703125" style="222" hidden="1"/>
    <col min="5636" max="5636" width="11.42578125" style="222" hidden="1"/>
    <col min="5637" max="5637" width="9.7109375" style="222" hidden="1"/>
    <col min="5638" max="5643" width="7.7109375" style="222" hidden="1"/>
    <col min="5644" max="5644" width="8.28515625" style="222" hidden="1"/>
    <col min="5645" max="5645" width="9.42578125" style="222" hidden="1"/>
    <col min="5646" max="5646" width="7.7109375" style="222" hidden="1"/>
    <col min="5647" max="5888" width="9.140625" style="222" hidden="1"/>
    <col min="5889" max="5889" width="17.85546875" style="222" hidden="1"/>
    <col min="5890" max="5890" width="14.85546875" style="222" hidden="1"/>
    <col min="5891" max="5891" width="7.5703125" style="222" hidden="1"/>
    <col min="5892" max="5892" width="11.42578125" style="222" hidden="1"/>
    <col min="5893" max="5893" width="9.7109375" style="222" hidden="1"/>
    <col min="5894" max="5899" width="7.7109375" style="222" hidden="1"/>
    <col min="5900" max="5900" width="8.28515625" style="222" hidden="1"/>
    <col min="5901" max="5901" width="9.42578125" style="222" hidden="1"/>
    <col min="5902" max="5902" width="7.7109375" style="222" hidden="1"/>
    <col min="5903" max="6144" width="9.140625" style="222" hidden="1"/>
    <col min="6145" max="6145" width="17.85546875" style="222" hidden="1"/>
    <col min="6146" max="6146" width="14.85546875" style="222" hidden="1"/>
    <col min="6147" max="6147" width="7.5703125" style="222" hidden="1"/>
    <col min="6148" max="6148" width="11.42578125" style="222" hidden="1"/>
    <col min="6149" max="6149" width="9.7109375" style="222" hidden="1"/>
    <col min="6150" max="6155" width="7.7109375" style="222" hidden="1"/>
    <col min="6156" max="6156" width="8.28515625" style="222" hidden="1"/>
    <col min="6157" max="6157" width="9.42578125" style="222" hidden="1"/>
    <col min="6158" max="6158" width="7.7109375" style="222" hidden="1"/>
    <col min="6159" max="6400" width="9.140625" style="222" hidden="1"/>
    <col min="6401" max="6401" width="17.85546875" style="222" hidden="1"/>
    <col min="6402" max="6402" width="14.85546875" style="222" hidden="1"/>
    <col min="6403" max="6403" width="7.5703125" style="222" hidden="1"/>
    <col min="6404" max="6404" width="11.42578125" style="222" hidden="1"/>
    <col min="6405" max="6405" width="9.7109375" style="222" hidden="1"/>
    <col min="6406" max="6411" width="7.7109375" style="222" hidden="1"/>
    <col min="6412" max="6412" width="8.28515625" style="222" hidden="1"/>
    <col min="6413" max="6413" width="9.42578125" style="222" hidden="1"/>
    <col min="6414" max="6414" width="7.7109375" style="222" hidden="1"/>
    <col min="6415" max="6656" width="9.140625" style="222" hidden="1"/>
    <col min="6657" max="6657" width="17.85546875" style="222" hidden="1"/>
    <col min="6658" max="6658" width="14.85546875" style="222" hidden="1"/>
    <col min="6659" max="6659" width="7.5703125" style="222" hidden="1"/>
    <col min="6660" max="6660" width="11.42578125" style="222" hidden="1"/>
    <col min="6661" max="6661" width="9.7109375" style="222" hidden="1"/>
    <col min="6662" max="6667" width="7.7109375" style="222" hidden="1"/>
    <col min="6668" max="6668" width="8.28515625" style="222" hidden="1"/>
    <col min="6669" max="6669" width="9.42578125" style="222" hidden="1"/>
    <col min="6670" max="6670" width="7.7109375" style="222" hidden="1"/>
    <col min="6671" max="6912" width="9.140625" style="222" hidden="1"/>
    <col min="6913" max="6913" width="17.85546875" style="222" hidden="1"/>
    <col min="6914" max="6914" width="14.85546875" style="222" hidden="1"/>
    <col min="6915" max="6915" width="7.5703125" style="222" hidden="1"/>
    <col min="6916" max="6916" width="11.42578125" style="222" hidden="1"/>
    <col min="6917" max="6917" width="9.7109375" style="222" hidden="1"/>
    <col min="6918" max="6923" width="7.7109375" style="222" hidden="1"/>
    <col min="6924" max="6924" width="8.28515625" style="222" hidden="1"/>
    <col min="6925" max="6925" width="9.42578125" style="222" hidden="1"/>
    <col min="6926" max="6926" width="7.7109375" style="222" hidden="1"/>
    <col min="6927" max="7168" width="9.140625" style="222" hidden="1"/>
    <col min="7169" max="7169" width="17.85546875" style="222" hidden="1"/>
    <col min="7170" max="7170" width="14.85546875" style="222" hidden="1"/>
    <col min="7171" max="7171" width="7.5703125" style="222" hidden="1"/>
    <col min="7172" max="7172" width="11.42578125" style="222" hidden="1"/>
    <col min="7173" max="7173" width="9.7109375" style="222" hidden="1"/>
    <col min="7174" max="7179" width="7.7109375" style="222" hidden="1"/>
    <col min="7180" max="7180" width="8.28515625" style="222" hidden="1"/>
    <col min="7181" max="7181" width="9.42578125" style="222" hidden="1"/>
    <col min="7182" max="7182" width="7.7109375" style="222" hidden="1"/>
    <col min="7183" max="7424" width="9.140625" style="222" hidden="1"/>
    <col min="7425" max="7425" width="17.85546875" style="222" hidden="1"/>
    <col min="7426" max="7426" width="14.85546875" style="222" hidden="1"/>
    <col min="7427" max="7427" width="7.5703125" style="222" hidden="1"/>
    <col min="7428" max="7428" width="11.42578125" style="222" hidden="1"/>
    <col min="7429" max="7429" width="9.7109375" style="222" hidden="1"/>
    <col min="7430" max="7435" width="7.7109375" style="222" hidden="1"/>
    <col min="7436" max="7436" width="8.28515625" style="222" hidden="1"/>
    <col min="7437" max="7437" width="9.42578125" style="222" hidden="1"/>
    <col min="7438" max="7438" width="7.7109375" style="222" hidden="1"/>
    <col min="7439" max="7680" width="9.140625" style="222" hidden="1"/>
    <col min="7681" max="7681" width="17.85546875" style="222" hidden="1"/>
    <col min="7682" max="7682" width="14.85546875" style="222" hidden="1"/>
    <col min="7683" max="7683" width="7.5703125" style="222" hidden="1"/>
    <col min="7684" max="7684" width="11.42578125" style="222" hidden="1"/>
    <col min="7685" max="7685" width="9.7109375" style="222" hidden="1"/>
    <col min="7686" max="7691" width="7.7109375" style="222" hidden="1"/>
    <col min="7692" max="7692" width="8.28515625" style="222" hidden="1"/>
    <col min="7693" max="7693" width="9.42578125" style="222" hidden="1"/>
    <col min="7694" max="7694" width="7.7109375" style="222" hidden="1"/>
    <col min="7695" max="7936" width="9.140625" style="222" hidden="1"/>
    <col min="7937" max="7937" width="17.85546875" style="222" hidden="1"/>
    <col min="7938" max="7938" width="14.85546875" style="222" hidden="1"/>
    <col min="7939" max="7939" width="7.5703125" style="222" hidden="1"/>
    <col min="7940" max="7940" width="11.42578125" style="222" hidden="1"/>
    <col min="7941" max="7941" width="9.7109375" style="222" hidden="1"/>
    <col min="7942" max="7947" width="7.7109375" style="222" hidden="1"/>
    <col min="7948" max="7948" width="8.28515625" style="222" hidden="1"/>
    <col min="7949" max="7949" width="9.42578125" style="222" hidden="1"/>
    <col min="7950" max="7950" width="7.7109375" style="222" hidden="1"/>
    <col min="7951" max="8192" width="9.140625" style="222" hidden="1"/>
    <col min="8193" max="8193" width="17.85546875" style="222" hidden="1"/>
    <col min="8194" max="8194" width="14.85546875" style="222" hidden="1"/>
    <col min="8195" max="8195" width="7.5703125" style="222" hidden="1"/>
    <col min="8196" max="8196" width="11.42578125" style="222" hidden="1"/>
    <col min="8197" max="8197" width="9.7109375" style="222" hidden="1"/>
    <col min="8198" max="8203" width="7.7109375" style="222" hidden="1"/>
    <col min="8204" max="8204" width="8.28515625" style="222" hidden="1"/>
    <col min="8205" max="8205" width="9.42578125" style="222" hidden="1"/>
    <col min="8206" max="8206" width="7.7109375" style="222" hidden="1"/>
    <col min="8207" max="8448" width="9.140625" style="222" hidden="1"/>
    <col min="8449" max="8449" width="17.85546875" style="222" hidden="1"/>
    <col min="8450" max="8450" width="14.85546875" style="222" hidden="1"/>
    <col min="8451" max="8451" width="7.5703125" style="222" hidden="1"/>
    <col min="8452" max="8452" width="11.42578125" style="222" hidden="1"/>
    <col min="8453" max="8453" width="9.7109375" style="222" hidden="1"/>
    <col min="8454" max="8459" width="7.7109375" style="222" hidden="1"/>
    <col min="8460" max="8460" width="8.28515625" style="222" hidden="1"/>
    <col min="8461" max="8461" width="9.42578125" style="222" hidden="1"/>
    <col min="8462" max="8462" width="7.7109375" style="222" hidden="1"/>
    <col min="8463" max="8704" width="9.140625" style="222" hidden="1"/>
    <col min="8705" max="8705" width="17.85546875" style="222" hidden="1"/>
    <col min="8706" max="8706" width="14.85546875" style="222" hidden="1"/>
    <col min="8707" max="8707" width="7.5703125" style="222" hidden="1"/>
    <col min="8708" max="8708" width="11.42578125" style="222" hidden="1"/>
    <col min="8709" max="8709" width="9.7109375" style="222" hidden="1"/>
    <col min="8710" max="8715" width="7.7109375" style="222" hidden="1"/>
    <col min="8716" max="8716" width="8.28515625" style="222" hidden="1"/>
    <col min="8717" max="8717" width="9.42578125" style="222" hidden="1"/>
    <col min="8718" max="8718" width="7.7109375" style="222" hidden="1"/>
    <col min="8719" max="8960" width="9.140625" style="222" hidden="1"/>
    <col min="8961" max="8961" width="17.85546875" style="222" hidden="1"/>
    <col min="8962" max="8962" width="14.85546875" style="222" hidden="1"/>
    <col min="8963" max="8963" width="7.5703125" style="222" hidden="1"/>
    <col min="8964" max="8964" width="11.42578125" style="222" hidden="1"/>
    <col min="8965" max="8965" width="9.7109375" style="222" hidden="1"/>
    <col min="8966" max="8971" width="7.7109375" style="222" hidden="1"/>
    <col min="8972" max="8972" width="8.28515625" style="222" hidden="1"/>
    <col min="8973" max="8973" width="9.42578125" style="222" hidden="1"/>
    <col min="8974" max="8974" width="7.7109375" style="222" hidden="1"/>
    <col min="8975" max="9216" width="9.140625" style="222" hidden="1"/>
    <col min="9217" max="9217" width="17.85546875" style="222" hidden="1"/>
    <col min="9218" max="9218" width="14.85546875" style="222" hidden="1"/>
    <col min="9219" max="9219" width="7.5703125" style="222" hidden="1"/>
    <col min="9220" max="9220" width="11.42578125" style="222" hidden="1"/>
    <col min="9221" max="9221" width="9.7109375" style="222" hidden="1"/>
    <col min="9222" max="9227" width="7.7109375" style="222" hidden="1"/>
    <col min="9228" max="9228" width="8.28515625" style="222" hidden="1"/>
    <col min="9229" max="9229" width="9.42578125" style="222" hidden="1"/>
    <col min="9230" max="9230" width="7.7109375" style="222" hidden="1"/>
    <col min="9231" max="9472" width="9.140625" style="222" hidden="1"/>
    <col min="9473" max="9473" width="17.85546875" style="222" hidden="1"/>
    <col min="9474" max="9474" width="14.85546875" style="222" hidden="1"/>
    <col min="9475" max="9475" width="7.5703125" style="222" hidden="1"/>
    <col min="9476" max="9476" width="11.42578125" style="222" hidden="1"/>
    <col min="9477" max="9477" width="9.7109375" style="222" hidden="1"/>
    <col min="9478" max="9483" width="7.7109375" style="222" hidden="1"/>
    <col min="9484" max="9484" width="8.28515625" style="222" hidden="1"/>
    <col min="9485" max="9485" width="9.42578125" style="222" hidden="1"/>
    <col min="9486" max="9486" width="7.7109375" style="222" hidden="1"/>
    <col min="9487" max="9728" width="9.140625" style="222" hidden="1"/>
    <col min="9729" max="9729" width="17.85546875" style="222" hidden="1"/>
    <col min="9730" max="9730" width="14.85546875" style="222" hidden="1"/>
    <col min="9731" max="9731" width="7.5703125" style="222" hidden="1"/>
    <col min="9732" max="9732" width="11.42578125" style="222" hidden="1"/>
    <col min="9733" max="9733" width="9.7109375" style="222" hidden="1"/>
    <col min="9734" max="9739" width="7.7109375" style="222" hidden="1"/>
    <col min="9740" max="9740" width="8.28515625" style="222" hidden="1"/>
    <col min="9741" max="9741" width="9.42578125" style="222" hidden="1"/>
    <col min="9742" max="9742" width="7.7109375" style="222" hidden="1"/>
    <col min="9743" max="9984" width="9.140625" style="222" hidden="1"/>
    <col min="9985" max="9985" width="17.85546875" style="222" hidden="1"/>
    <col min="9986" max="9986" width="14.85546875" style="222" hidden="1"/>
    <col min="9987" max="9987" width="7.5703125" style="222" hidden="1"/>
    <col min="9988" max="9988" width="11.42578125" style="222" hidden="1"/>
    <col min="9989" max="9989" width="9.7109375" style="222" hidden="1"/>
    <col min="9990" max="9995" width="7.7109375" style="222" hidden="1"/>
    <col min="9996" max="9996" width="8.28515625" style="222" hidden="1"/>
    <col min="9997" max="9997" width="9.42578125" style="222" hidden="1"/>
    <col min="9998" max="9998" width="7.7109375" style="222" hidden="1"/>
    <col min="9999" max="10240" width="9.140625" style="222" hidden="1"/>
    <col min="10241" max="10241" width="17.85546875" style="222" hidden="1"/>
    <col min="10242" max="10242" width="14.85546875" style="222" hidden="1"/>
    <col min="10243" max="10243" width="7.5703125" style="222" hidden="1"/>
    <col min="10244" max="10244" width="11.42578125" style="222" hidden="1"/>
    <col min="10245" max="10245" width="9.7109375" style="222" hidden="1"/>
    <col min="10246" max="10251" width="7.7109375" style="222" hidden="1"/>
    <col min="10252" max="10252" width="8.28515625" style="222" hidden="1"/>
    <col min="10253" max="10253" width="9.42578125" style="222" hidden="1"/>
    <col min="10254" max="10254" width="7.7109375" style="222" hidden="1"/>
    <col min="10255" max="10496" width="9.140625" style="222" hidden="1"/>
    <col min="10497" max="10497" width="17.85546875" style="222" hidden="1"/>
    <col min="10498" max="10498" width="14.85546875" style="222" hidden="1"/>
    <col min="10499" max="10499" width="7.5703125" style="222" hidden="1"/>
    <col min="10500" max="10500" width="11.42578125" style="222" hidden="1"/>
    <col min="10501" max="10501" width="9.7109375" style="222" hidden="1"/>
    <col min="10502" max="10507" width="7.7109375" style="222" hidden="1"/>
    <col min="10508" max="10508" width="8.28515625" style="222" hidden="1"/>
    <col min="10509" max="10509" width="9.42578125" style="222" hidden="1"/>
    <col min="10510" max="10510" width="7.7109375" style="222" hidden="1"/>
    <col min="10511" max="10752" width="9.140625" style="222" hidden="1"/>
    <col min="10753" max="10753" width="17.85546875" style="222" hidden="1"/>
    <col min="10754" max="10754" width="14.85546875" style="222" hidden="1"/>
    <col min="10755" max="10755" width="7.5703125" style="222" hidden="1"/>
    <col min="10756" max="10756" width="11.42578125" style="222" hidden="1"/>
    <col min="10757" max="10757" width="9.7109375" style="222" hidden="1"/>
    <col min="10758" max="10763" width="7.7109375" style="222" hidden="1"/>
    <col min="10764" max="10764" width="8.28515625" style="222" hidden="1"/>
    <col min="10765" max="10765" width="9.42578125" style="222" hidden="1"/>
    <col min="10766" max="10766" width="7.7109375" style="222" hidden="1"/>
    <col min="10767" max="11008" width="9.140625" style="222" hidden="1"/>
    <col min="11009" max="11009" width="17.85546875" style="222" hidden="1"/>
    <col min="11010" max="11010" width="14.85546875" style="222" hidden="1"/>
    <col min="11011" max="11011" width="7.5703125" style="222" hidden="1"/>
    <col min="11012" max="11012" width="11.42578125" style="222" hidden="1"/>
    <col min="11013" max="11013" width="9.7109375" style="222" hidden="1"/>
    <col min="11014" max="11019" width="7.7109375" style="222" hidden="1"/>
    <col min="11020" max="11020" width="8.28515625" style="222" hidden="1"/>
    <col min="11021" max="11021" width="9.42578125" style="222" hidden="1"/>
    <col min="11022" max="11022" width="7.7109375" style="222" hidden="1"/>
    <col min="11023" max="11264" width="9.140625" style="222" hidden="1"/>
    <col min="11265" max="11265" width="17.85546875" style="222" hidden="1"/>
    <col min="11266" max="11266" width="14.85546875" style="222" hidden="1"/>
    <col min="11267" max="11267" width="7.5703125" style="222" hidden="1"/>
    <col min="11268" max="11268" width="11.42578125" style="222" hidden="1"/>
    <col min="11269" max="11269" width="9.7109375" style="222" hidden="1"/>
    <col min="11270" max="11275" width="7.7109375" style="222" hidden="1"/>
    <col min="11276" max="11276" width="8.28515625" style="222" hidden="1"/>
    <col min="11277" max="11277" width="9.42578125" style="222" hidden="1"/>
    <col min="11278" max="11278" width="7.7109375" style="222" hidden="1"/>
    <col min="11279" max="11520" width="9.140625" style="222" hidden="1"/>
    <col min="11521" max="11521" width="17.85546875" style="222" hidden="1"/>
    <col min="11522" max="11522" width="14.85546875" style="222" hidden="1"/>
    <col min="11523" max="11523" width="7.5703125" style="222" hidden="1"/>
    <col min="11524" max="11524" width="11.42578125" style="222" hidden="1"/>
    <col min="11525" max="11525" width="9.7109375" style="222" hidden="1"/>
    <col min="11526" max="11531" width="7.7109375" style="222" hidden="1"/>
    <col min="11532" max="11532" width="8.28515625" style="222" hidden="1"/>
    <col min="11533" max="11533" width="9.42578125" style="222" hidden="1"/>
    <col min="11534" max="11534" width="7.7109375" style="222" hidden="1"/>
    <col min="11535" max="11776" width="9.140625" style="222" hidden="1"/>
    <col min="11777" max="11777" width="17.85546875" style="222" hidden="1"/>
    <col min="11778" max="11778" width="14.85546875" style="222" hidden="1"/>
    <col min="11779" max="11779" width="7.5703125" style="222" hidden="1"/>
    <col min="11780" max="11780" width="11.42578125" style="222" hidden="1"/>
    <col min="11781" max="11781" width="9.7109375" style="222" hidden="1"/>
    <col min="11782" max="11787" width="7.7109375" style="222" hidden="1"/>
    <col min="11788" max="11788" width="8.28515625" style="222" hidden="1"/>
    <col min="11789" max="11789" width="9.42578125" style="222" hidden="1"/>
    <col min="11790" max="11790" width="7.7109375" style="222" hidden="1"/>
    <col min="11791" max="12032" width="9.140625" style="222" hidden="1"/>
    <col min="12033" max="12033" width="17.85546875" style="222" hidden="1"/>
    <col min="12034" max="12034" width="14.85546875" style="222" hidden="1"/>
    <col min="12035" max="12035" width="7.5703125" style="222" hidden="1"/>
    <col min="12036" max="12036" width="11.42578125" style="222" hidden="1"/>
    <col min="12037" max="12037" width="9.7109375" style="222" hidden="1"/>
    <col min="12038" max="12043" width="7.7109375" style="222" hidden="1"/>
    <col min="12044" max="12044" width="8.28515625" style="222" hidden="1"/>
    <col min="12045" max="12045" width="9.42578125" style="222" hidden="1"/>
    <col min="12046" max="12046" width="7.7109375" style="222" hidden="1"/>
    <col min="12047" max="12288" width="9.140625" style="222" hidden="1"/>
    <col min="12289" max="12289" width="17.85546875" style="222" hidden="1"/>
    <col min="12290" max="12290" width="14.85546875" style="222" hidden="1"/>
    <col min="12291" max="12291" width="7.5703125" style="222" hidden="1"/>
    <col min="12292" max="12292" width="11.42578125" style="222" hidden="1"/>
    <col min="12293" max="12293" width="9.7109375" style="222" hidden="1"/>
    <col min="12294" max="12299" width="7.7109375" style="222" hidden="1"/>
    <col min="12300" max="12300" width="8.28515625" style="222" hidden="1"/>
    <col min="12301" max="12301" width="9.42578125" style="222" hidden="1"/>
    <col min="12302" max="12302" width="7.7109375" style="222" hidden="1"/>
    <col min="12303" max="12544" width="9.140625" style="222" hidden="1"/>
    <col min="12545" max="12545" width="17.85546875" style="222" hidden="1"/>
    <col min="12546" max="12546" width="14.85546875" style="222" hidden="1"/>
    <col min="12547" max="12547" width="7.5703125" style="222" hidden="1"/>
    <col min="12548" max="12548" width="11.42578125" style="222" hidden="1"/>
    <col min="12549" max="12549" width="9.7109375" style="222" hidden="1"/>
    <col min="12550" max="12555" width="7.7109375" style="222" hidden="1"/>
    <col min="12556" max="12556" width="8.28515625" style="222" hidden="1"/>
    <col min="12557" max="12557" width="9.42578125" style="222" hidden="1"/>
    <col min="12558" max="12558" width="7.7109375" style="222" hidden="1"/>
    <col min="12559" max="12800" width="9.140625" style="222" hidden="1"/>
    <col min="12801" max="12801" width="17.85546875" style="222" hidden="1"/>
    <col min="12802" max="12802" width="14.85546875" style="222" hidden="1"/>
    <col min="12803" max="12803" width="7.5703125" style="222" hidden="1"/>
    <col min="12804" max="12804" width="11.42578125" style="222" hidden="1"/>
    <col min="12805" max="12805" width="9.7109375" style="222" hidden="1"/>
    <col min="12806" max="12811" width="7.7109375" style="222" hidden="1"/>
    <col min="12812" max="12812" width="8.28515625" style="222" hidden="1"/>
    <col min="12813" max="12813" width="9.42578125" style="222" hidden="1"/>
    <col min="12814" max="12814" width="7.7109375" style="222" hidden="1"/>
    <col min="12815" max="13056" width="9.140625" style="222" hidden="1"/>
    <col min="13057" max="13057" width="17.85546875" style="222" hidden="1"/>
    <col min="13058" max="13058" width="14.85546875" style="222" hidden="1"/>
    <col min="13059" max="13059" width="7.5703125" style="222" hidden="1"/>
    <col min="13060" max="13060" width="11.42578125" style="222" hidden="1"/>
    <col min="13061" max="13061" width="9.7109375" style="222" hidden="1"/>
    <col min="13062" max="13067" width="7.7109375" style="222" hidden="1"/>
    <col min="13068" max="13068" width="8.28515625" style="222" hidden="1"/>
    <col min="13069" max="13069" width="9.42578125" style="222" hidden="1"/>
    <col min="13070" max="13070" width="7.7109375" style="222" hidden="1"/>
    <col min="13071" max="13312" width="9.140625" style="222" hidden="1"/>
    <col min="13313" max="13313" width="17.85546875" style="222" hidden="1"/>
    <col min="13314" max="13314" width="14.85546875" style="222" hidden="1"/>
    <col min="13315" max="13315" width="7.5703125" style="222" hidden="1"/>
    <col min="13316" max="13316" width="11.42578125" style="222" hidden="1"/>
    <col min="13317" max="13317" width="9.7109375" style="222" hidden="1"/>
    <col min="13318" max="13323" width="7.7109375" style="222" hidden="1"/>
    <col min="13324" max="13324" width="8.28515625" style="222" hidden="1"/>
    <col min="13325" max="13325" width="9.42578125" style="222" hidden="1"/>
    <col min="13326" max="13326" width="7.7109375" style="222" hidden="1"/>
    <col min="13327" max="13568" width="9.140625" style="222" hidden="1"/>
    <col min="13569" max="13569" width="17.85546875" style="222" hidden="1"/>
    <col min="13570" max="13570" width="14.85546875" style="222" hidden="1"/>
    <col min="13571" max="13571" width="7.5703125" style="222" hidden="1"/>
    <col min="13572" max="13572" width="11.42578125" style="222" hidden="1"/>
    <col min="13573" max="13573" width="9.7109375" style="222" hidden="1"/>
    <col min="13574" max="13579" width="7.7109375" style="222" hidden="1"/>
    <col min="13580" max="13580" width="8.28515625" style="222" hidden="1"/>
    <col min="13581" max="13581" width="9.42578125" style="222" hidden="1"/>
    <col min="13582" max="13582" width="7.7109375" style="222" hidden="1"/>
    <col min="13583" max="13824" width="9.140625" style="222" hidden="1"/>
    <col min="13825" max="13825" width="17.85546875" style="222" hidden="1"/>
    <col min="13826" max="13826" width="14.85546875" style="222" hidden="1"/>
    <col min="13827" max="13827" width="7.5703125" style="222" hidden="1"/>
    <col min="13828" max="13828" width="11.42578125" style="222" hidden="1"/>
    <col min="13829" max="13829" width="9.7109375" style="222" hidden="1"/>
    <col min="13830" max="13835" width="7.7109375" style="222" hidden="1"/>
    <col min="13836" max="13836" width="8.28515625" style="222" hidden="1"/>
    <col min="13837" max="13837" width="9.42578125" style="222" hidden="1"/>
    <col min="13838" max="13838" width="7.7109375" style="222" hidden="1"/>
    <col min="13839" max="14080" width="9.140625" style="222" hidden="1"/>
    <col min="14081" max="14081" width="17.85546875" style="222" hidden="1"/>
    <col min="14082" max="14082" width="14.85546875" style="222" hidden="1"/>
    <col min="14083" max="14083" width="7.5703125" style="222" hidden="1"/>
    <col min="14084" max="14084" width="11.42578125" style="222" hidden="1"/>
    <col min="14085" max="14085" width="9.7109375" style="222" hidden="1"/>
    <col min="14086" max="14091" width="7.7109375" style="222" hidden="1"/>
    <col min="14092" max="14092" width="8.28515625" style="222" hidden="1"/>
    <col min="14093" max="14093" width="9.42578125" style="222" hidden="1"/>
    <col min="14094" max="14094" width="7.7109375" style="222" hidden="1"/>
    <col min="14095" max="14336" width="9.140625" style="222" hidden="1"/>
    <col min="14337" max="14337" width="17.85546875" style="222" hidden="1"/>
    <col min="14338" max="14338" width="14.85546875" style="222" hidden="1"/>
    <col min="14339" max="14339" width="7.5703125" style="222" hidden="1"/>
    <col min="14340" max="14340" width="11.42578125" style="222" hidden="1"/>
    <col min="14341" max="14341" width="9.7109375" style="222" hidden="1"/>
    <col min="14342" max="14347" width="7.7109375" style="222" hidden="1"/>
    <col min="14348" max="14348" width="8.28515625" style="222" hidden="1"/>
    <col min="14349" max="14349" width="9.42578125" style="222" hidden="1"/>
    <col min="14350" max="14350" width="7.7109375" style="222" hidden="1"/>
    <col min="14351" max="14592" width="9.140625" style="222" hidden="1"/>
    <col min="14593" max="14593" width="17.85546875" style="222" hidden="1"/>
    <col min="14594" max="14594" width="14.85546875" style="222" hidden="1"/>
    <col min="14595" max="14595" width="7.5703125" style="222" hidden="1"/>
    <col min="14596" max="14596" width="11.42578125" style="222" hidden="1"/>
    <col min="14597" max="14597" width="9.7109375" style="222" hidden="1"/>
    <col min="14598" max="14603" width="7.7109375" style="222" hidden="1"/>
    <col min="14604" max="14604" width="8.28515625" style="222" hidden="1"/>
    <col min="14605" max="14605" width="9.42578125" style="222" hidden="1"/>
    <col min="14606" max="14606" width="7.7109375" style="222" hidden="1"/>
    <col min="14607" max="14848" width="9.140625" style="222" hidden="1"/>
    <col min="14849" max="14849" width="17.85546875" style="222" hidden="1"/>
    <col min="14850" max="14850" width="14.85546875" style="222" hidden="1"/>
    <col min="14851" max="14851" width="7.5703125" style="222" hidden="1"/>
    <col min="14852" max="14852" width="11.42578125" style="222" hidden="1"/>
    <col min="14853" max="14853" width="9.7109375" style="222" hidden="1"/>
    <col min="14854" max="14859" width="7.7109375" style="222" hidden="1"/>
    <col min="14860" max="14860" width="8.28515625" style="222" hidden="1"/>
    <col min="14861" max="14861" width="9.42578125" style="222" hidden="1"/>
    <col min="14862" max="14862" width="7.7109375" style="222" hidden="1"/>
    <col min="14863" max="15104" width="9.140625" style="222" hidden="1"/>
    <col min="15105" max="15105" width="17.85546875" style="222" hidden="1"/>
    <col min="15106" max="15106" width="14.85546875" style="222" hidden="1"/>
    <col min="15107" max="15107" width="7.5703125" style="222" hidden="1"/>
    <col min="15108" max="15108" width="11.42578125" style="222" hidden="1"/>
    <col min="15109" max="15109" width="9.7109375" style="222" hidden="1"/>
    <col min="15110" max="15115" width="7.7109375" style="222" hidden="1"/>
    <col min="15116" max="15116" width="8.28515625" style="222" hidden="1"/>
    <col min="15117" max="15117" width="9.42578125" style="222" hidden="1"/>
    <col min="15118" max="15118" width="7.7109375" style="222" hidden="1"/>
    <col min="15119" max="15360" width="9.140625" style="222" hidden="1"/>
    <col min="15361" max="15361" width="17.85546875" style="222" hidden="1"/>
    <col min="15362" max="15362" width="14.85546875" style="222" hidden="1"/>
    <col min="15363" max="15363" width="7.5703125" style="222" hidden="1"/>
    <col min="15364" max="15364" width="11.42578125" style="222" hidden="1"/>
    <col min="15365" max="15365" width="9.7109375" style="222" hidden="1"/>
    <col min="15366" max="15371" width="7.7109375" style="222" hidden="1"/>
    <col min="15372" max="15372" width="8.28515625" style="222" hidden="1"/>
    <col min="15373" max="15373" width="9.42578125" style="222" hidden="1"/>
    <col min="15374" max="15374" width="7.7109375" style="222" hidden="1"/>
    <col min="15375" max="15616" width="9.140625" style="222" hidden="1"/>
    <col min="15617" max="15617" width="17.85546875" style="222" hidden="1"/>
    <col min="15618" max="15618" width="14.85546875" style="222" hidden="1"/>
    <col min="15619" max="15619" width="7.5703125" style="222" hidden="1"/>
    <col min="15620" max="15620" width="11.42578125" style="222" hidden="1"/>
    <col min="15621" max="15621" width="9.7109375" style="222" hidden="1"/>
    <col min="15622" max="15627" width="7.7109375" style="222" hidden="1"/>
    <col min="15628" max="15628" width="8.28515625" style="222" hidden="1"/>
    <col min="15629" max="15629" width="9.42578125" style="222" hidden="1"/>
    <col min="15630" max="15630" width="7.7109375" style="222" hidden="1"/>
    <col min="15631" max="15872" width="9.140625" style="222" hidden="1"/>
    <col min="15873" max="15873" width="17.85546875" style="222" hidden="1"/>
    <col min="15874" max="15874" width="14.85546875" style="222" hidden="1"/>
    <col min="15875" max="15875" width="7.5703125" style="222" hidden="1"/>
    <col min="15876" max="15876" width="11.42578125" style="222" hidden="1"/>
    <col min="15877" max="15877" width="9.7109375" style="222" hidden="1"/>
    <col min="15878" max="15883" width="7.7109375" style="222" hidden="1"/>
    <col min="15884" max="15884" width="8.28515625" style="222" hidden="1"/>
    <col min="15885" max="15885" width="9.42578125" style="222" hidden="1"/>
    <col min="15886" max="15886" width="7.7109375" style="222" hidden="1"/>
    <col min="15887" max="16128" width="9.140625" style="222" hidden="1"/>
    <col min="16129" max="16129" width="17.85546875" style="222" hidden="1"/>
    <col min="16130" max="16130" width="14.85546875" style="222" hidden="1"/>
    <col min="16131" max="16131" width="7.5703125" style="222" hidden="1"/>
    <col min="16132" max="16132" width="11.42578125" style="222" hidden="1"/>
    <col min="16133" max="16133" width="9.7109375" style="222" hidden="1"/>
    <col min="16134" max="16139" width="7.7109375" style="222" hidden="1"/>
    <col min="16140" max="16140" width="8.28515625" style="222" hidden="1"/>
    <col min="16141" max="16141" width="9.42578125" style="222" hidden="1"/>
    <col min="16142" max="16142" width="7.7109375" style="222" hidden="1"/>
    <col min="16143" max="16384" width="9.140625" style="222" hidden="1"/>
  </cols>
  <sheetData>
    <row r="1" spans="1:14" ht="16.5" thickBot="1" x14ac:dyDescent="0.3">
      <c r="A1" s="220" t="s">
        <v>253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4" x14ac:dyDescent="0.2">
      <c r="A2" s="222" t="s">
        <v>67</v>
      </c>
      <c r="B2" s="223" t="s">
        <v>38</v>
      </c>
      <c r="C2" s="222" t="s">
        <v>254</v>
      </c>
      <c r="E2" s="223" t="s">
        <v>255</v>
      </c>
      <c r="F2" s="224" t="s">
        <v>256</v>
      </c>
      <c r="G2" s="224"/>
      <c r="H2" s="224"/>
      <c r="I2" s="224"/>
      <c r="J2" s="224"/>
      <c r="K2" s="224"/>
      <c r="L2" s="334" t="s">
        <v>257</v>
      </c>
      <c r="M2" s="334"/>
      <c r="N2" s="334"/>
    </row>
    <row r="3" spans="1:14" x14ac:dyDescent="0.2">
      <c r="B3" s="225" t="s">
        <v>258</v>
      </c>
      <c r="C3" s="226" t="s">
        <v>259</v>
      </c>
      <c r="D3" s="226"/>
      <c r="E3" s="223" t="s">
        <v>260</v>
      </c>
      <c r="F3" s="222">
        <v>2014</v>
      </c>
      <c r="G3" s="222">
        <v>2015</v>
      </c>
      <c r="H3" s="222">
        <v>2016</v>
      </c>
      <c r="I3" s="222">
        <v>2017</v>
      </c>
      <c r="J3" s="222">
        <v>2018</v>
      </c>
      <c r="K3" s="222">
        <v>2019</v>
      </c>
      <c r="L3" s="227" t="s">
        <v>143</v>
      </c>
      <c r="M3" s="227" t="s">
        <v>255</v>
      </c>
      <c r="N3" s="223" t="s">
        <v>20</v>
      </c>
    </row>
    <row r="4" spans="1:14" x14ac:dyDescent="0.2">
      <c r="A4" s="222" t="s">
        <v>261</v>
      </c>
      <c r="B4" s="225">
        <v>2013</v>
      </c>
      <c r="C4" s="223" t="s">
        <v>262</v>
      </c>
      <c r="D4" s="228" t="s">
        <v>263</v>
      </c>
      <c r="E4" s="223" t="s">
        <v>264</v>
      </c>
      <c r="L4" s="227" t="s">
        <v>29</v>
      </c>
      <c r="M4" s="227" t="s">
        <v>265</v>
      </c>
      <c r="N4" s="223" t="s">
        <v>266</v>
      </c>
    </row>
    <row r="5" spans="1:14" ht="14.25" x14ac:dyDescent="0.2">
      <c r="A5" s="222" t="s">
        <v>29</v>
      </c>
      <c r="C5" s="223"/>
      <c r="D5" s="88" t="s">
        <v>267</v>
      </c>
      <c r="E5" s="223" t="s">
        <v>164</v>
      </c>
      <c r="L5" s="223"/>
      <c r="M5" s="227"/>
      <c r="N5" s="223" t="s">
        <v>27</v>
      </c>
    </row>
    <row r="6" spans="1:14" x14ac:dyDescent="0.2">
      <c r="C6" s="223"/>
      <c r="D6" s="88"/>
      <c r="L6" s="223"/>
      <c r="M6" s="227"/>
      <c r="N6" s="223"/>
    </row>
    <row r="7" spans="1:14" x14ac:dyDescent="0.2">
      <c r="A7" s="229"/>
      <c r="B7" s="229"/>
      <c r="C7" s="229"/>
      <c r="D7" s="229"/>
      <c r="E7" s="229"/>
      <c r="F7" s="230" t="s">
        <v>268</v>
      </c>
      <c r="G7" s="230"/>
      <c r="H7" s="229"/>
      <c r="I7" s="229"/>
      <c r="J7" s="229"/>
      <c r="K7" s="229"/>
      <c r="L7" s="231"/>
      <c r="M7" s="231"/>
      <c r="N7" s="231"/>
    </row>
    <row r="8" spans="1:14" x14ac:dyDescent="0.2">
      <c r="A8" s="232" t="s">
        <v>219</v>
      </c>
      <c r="B8" s="233">
        <v>9633589</v>
      </c>
      <c r="C8" s="226"/>
      <c r="D8" s="226"/>
      <c r="E8" s="226"/>
      <c r="F8" s="233">
        <v>94.535881175748727</v>
      </c>
      <c r="G8" s="233">
        <v>48.547530001539407</v>
      </c>
      <c r="H8" s="233">
        <v>24.338537485873644</v>
      </c>
      <c r="I8" s="233">
        <v>14.627258854410334</v>
      </c>
      <c r="J8" s="233">
        <v>7.6657671403668974</v>
      </c>
      <c r="K8" s="233">
        <v>0.70427542632346052</v>
      </c>
      <c r="L8" s="233">
        <v>30.323900365689255</v>
      </c>
      <c r="M8" s="233">
        <v>24.27988249621195</v>
      </c>
      <c r="N8" s="233">
        <f>SUMPRODUCT($B$9:$B$29,N9:N29)/$B8</f>
        <v>54.603782861901209</v>
      </c>
    </row>
    <row r="9" spans="1:14" ht="21" customHeight="1" x14ac:dyDescent="0.2">
      <c r="A9" s="22" t="s">
        <v>220</v>
      </c>
      <c r="B9" s="234">
        <v>2159252</v>
      </c>
      <c r="C9" s="235">
        <v>-245.16880655506634</v>
      </c>
      <c r="D9" s="235">
        <v>-132.88277179114158</v>
      </c>
      <c r="E9" s="234">
        <f>D9-C9</f>
        <v>112.28603476392476</v>
      </c>
      <c r="F9" s="234">
        <v>0</v>
      </c>
      <c r="G9" s="234">
        <v>0</v>
      </c>
      <c r="H9" s="234">
        <v>0</v>
      </c>
      <c r="I9" s="234">
        <v>0</v>
      </c>
      <c r="J9" s="234">
        <v>0</v>
      </c>
      <c r="K9" s="234">
        <v>0</v>
      </c>
      <c r="L9" s="234">
        <v>0</v>
      </c>
      <c r="M9" s="234">
        <v>0</v>
      </c>
      <c r="N9" s="234">
        <f>L9+M9</f>
        <v>0</v>
      </c>
    </row>
    <row r="10" spans="1:14" x14ac:dyDescent="0.2">
      <c r="A10" s="22" t="s">
        <v>221</v>
      </c>
      <c r="B10" s="234">
        <v>345139</v>
      </c>
      <c r="C10" s="236">
        <v>1720.8311934449337</v>
      </c>
      <c r="D10" s="234">
        <v>1645.1172282088585</v>
      </c>
      <c r="E10" s="235">
        <f t="shared" ref="E10:E29" si="0">D10-C10</f>
        <v>-75.713965236075182</v>
      </c>
      <c r="F10" s="234">
        <v>0</v>
      </c>
      <c r="G10" s="234">
        <v>0</v>
      </c>
      <c r="H10" s="234">
        <v>0</v>
      </c>
      <c r="I10" s="234">
        <v>0</v>
      </c>
      <c r="J10" s="234">
        <v>0</v>
      </c>
      <c r="K10" s="234">
        <v>0</v>
      </c>
      <c r="L10" s="234">
        <v>0</v>
      </c>
      <c r="M10" s="234">
        <v>0</v>
      </c>
      <c r="N10" s="234">
        <f t="shared" ref="N10:N29" si="1">L10+M10</f>
        <v>0</v>
      </c>
    </row>
    <row r="11" spans="1:14" x14ac:dyDescent="0.2">
      <c r="A11" s="22" t="s">
        <v>222</v>
      </c>
      <c r="B11" s="234">
        <v>277134</v>
      </c>
      <c r="C11" s="236">
        <v>3676.8311934449339</v>
      </c>
      <c r="D11" s="234">
        <v>4072.1172282088583</v>
      </c>
      <c r="E11" s="234">
        <f t="shared" si="0"/>
        <v>395.28603476392436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f t="shared" si="1"/>
        <v>0</v>
      </c>
    </row>
    <row r="12" spans="1:14" x14ac:dyDescent="0.2">
      <c r="A12" s="22" t="s">
        <v>223</v>
      </c>
      <c r="B12" s="234">
        <v>437540</v>
      </c>
      <c r="C12" s="236">
        <v>3239.8311934449339</v>
      </c>
      <c r="D12" s="234">
        <v>3756.1172282088583</v>
      </c>
      <c r="E12" s="234">
        <f t="shared" si="0"/>
        <v>516.28603476392436</v>
      </c>
      <c r="F12" s="234">
        <v>0</v>
      </c>
      <c r="G12" s="234">
        <v>0</v>
      </c>
      <c r="H12" s="234">
        <v>0</v>
      </c>
      <c r="I12" s="234">
        <v>0</v>
      </c>
      <c r="J12" s="234">
        <v>0</v>
      </c>
      <c r="K12" s="234">
        <v>0</v>
      </c>
      <c r="L12" s="234">
        <v>0</v>
      </c>
      <c r="M12" s="234">
        <v>0</v>
      </c>
      <c r="N12" s="234">
        <f t="shared" si="1"/>
        <v>0</v>
      </c>
    </row>
    <row r="13" spans="1:14" x14ac:dyDescent="0.2">
      <c r="A13" s="94" t="s">
        <v>224</v>
      </c>
      <c r="B13" s="234">
        <v>340751</v>
      </c>
      <c r="C13" s="236">
        <v>3643.8311934449339</v>
      </c>
      <c r="D13" s="234">
        <v>2896.1172282088583</v>
      </c>
      <c r="E13" s="235">
        <f t="shared" si="0"/>
        <v>-747.71396523607564</v>
      </c>
      <c r="F13" s="234">
        <v>592</v>
      </c>
      <c r="G13" s="234">
        <v>296</v>
      </c>
      <c r="H13" s="234">
        <v>22</v>
      </c>
      <c r="I13" s="234">
        <v>0</v>
      </c>
      <c r="J13" s="234">
        <v>0</v>
      </c>
      <c r="K13" s="234">
        <v>0</v>
      </c>
      <c r="L13" s="234">
        <v>0</v>
      </c>
      <c r="M13" s="234">
        <v>0</v>
      </c>
      <c r="N13" s="234">
        <f t="shared" si="1"/>
        <v>0</v>
      </c>
    </row>
    <row r="14" spans="1:14" x14ac:dyDescent="0.2">
      <c r="A14" s="94" t="s">
        <v>225</v>
      </c>
      <c r="B14" s="234">
        <v>187004</v>
      </c>
      <c r="C14" s="236">
        <v>2590.8311934449339</v>
      </c>
      <c r="D14" s="234">
        <v>2775.1172282088583</v>
      </c>
      <c r="E14" s="234">
        <f t="shared" si="0"/>
        <v>184.28603476392436</v>
      </c>
      <c r="F14" s="234">
        <v>0</v>
      </c>
      <c r="G14" s="234">
        <v>0</v>
      </c>
      <c r="H14" s="234">
        <v>0</v>
      </c>
      <c r="I14" s="234">
        <v>0</v>
      </c>
      <c r="J14" s="234">
        <v>0</v>
      </c>
      <c r="K14" s="234">
        <v>0</v>
      </c>
      <c r="L14" s="234">
        <v>230</v>
      </c>
      <c r="M14" s="234">
        <v>0</v>
      </c>
      <c r="N14" s="234">
        <f t="shared" si="1"/>
        <v>230</v>
      </c>
    </row>
    <row r="15" spans="1:14" x14ac:dyDescent="0.2">
      <c r="A15" s="22" t="s">
        <v>226</v>
      </c>
      <c r="B15" s="234">
        <v>233906</v>
      </c>
      <c r="C15" s="236">
        <v>4101.8311934449339</v>
      </c>
      <c r="D15" s="234">
        <v>3988.1172282088583</v>
      </c>
      <c r="E15" s="234">
        <f t="shared" si="0"/>
        <v>-113.71396523607564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4">
        <v>0</v>
      </c>
      <c r="L15" s="234">
        <v>0</v>
      </c>
      <c r="M15" s="234">
        <v>0</v>
      </c>
      <c r="N15" s="234">
        <f t="shared" si="1"/>
        <v>0</v>
      </c>
    </row>
    <row r="16" spans="1:14" x14ac:dyDescent="0.2">
      <c r="A16" s="22" t="s">
        <v>227</v>
      </c>
      <c r="B16" s="234">
        <v>57147</v>
      </c>
      <c r="C16" s="236">
        <v>5855.8311934449339</v>
      </c>
      <c r="D16" s="234">
        <v>6658.1172282088583</v>
      </c>
      <c r="E16" s="234">
        <f t="shared" si="0"/>
        <v>802.28603476392436</v>
      </c>
      <c r="F16" s="234">
        <v>0</v>
      </c>
      <c r="G16" s="234">
        <v>0</v>
      </c>
      <c r="H16" s="234">
        <v>0</v>
      </c>
      <c r="I16" s="234">
        <v>0</v>
      </c>
      <c r="J16" s="234">
        <v>0</v>
      </c>
      <c r="K16" s="234">
        <v>0</v>
      </c>
      <c r="L16" s="234">
        <v>1426</v>
      </c>
      <c r="M16" s="234">
        <v>0</v>
      </c>
      <c r="N16" s="234">
        <f t="shared" si="1"/>
        <v>1426</v>
      </c>
    </row>
    <row r="17" spans="1:14" x14ac:dyDescent="0.2">
      <c r="A17" s="22" t="s">
        <v>228</v>
      </c>
      <c r="B17" s="234">
        <v>152789</v>
      </c>
      <c r="C17" s="236">
        <v>3761.8311934449339</v>
      </c>
      <c r="D17" s="234">
        <v>4445.1172282088583</v>
      </c>
      <c r="E17" s="234">
        <f t="shared" si="0"/>
        <v>683.28603476392436</v>
      </c>
      <c r="F17" s="234">
        <v>0</v>
      </c>
      <c r="G17" s="234">
        <v>0</v>
      </c>
      <c r="H17" s="234">
        <v>0</v>
      </c>
      <c r="I17" s="234">
        <v>0</v>
      </c>
      <c r="J17" s="234">
        <v>0</v>
      </c>
      <c r="K17" s="234">
        <v>0</v>
      </c>
      <c r="L17" s="234">
        <v>501</v>
      </c>
      <c r="M17" s="234">
        <v>0</v>
      </c>
      <c r="N17" s="234">
        <f t="shared" si="1"/>
        <v>501</v>
      </c>
    </row>
    <row r="18" spans="1:14" x14ac:dyDescent="0.2">
      <c r="A18" s="22" t="s">
        <v>229</v>
      </c>
      <c r="B18" s="234">
        <v>1272434</v>
      </c>
      <c r="C18" s="236">
        <v>3483.8311934449339</v>
      </c>
      <c r="D18" s="234">
        <v>3591.1172282088583</v>
      </c>
      <c r="E18" s="234">
        <f t="shared" si="0"/>
        <v>107.28603476392436</v>
      </c>
      <c r="F18" s="234">
        <v>0</v>
      </c>
      <c r="G18" s="234">
        <v>0</v>
      </c>
      <c r="H18" s="234">
        <v>0</v>
      </c>
      <c r="I18" s="234">
        <v>0</v>
      </c>
      <c r="J18" s="234">
        <v>0</v>
      </c>
      <c r="K18" s="234">
        <v>0</v>
      </c>
      <c r="L18" s="234">
        <v>0</v>
      </c>
      <c r="M18" s="234">
        <v>0</v>
      </c>
      <c r="N18" s="234">
        <f t="shared" si="1"/>
        <v>0</v>
      </c>
    </row>
    <row r="19" spans="1:14" x14ac:dyDescent="0.2">
      <c r="A19" s="94" t="s">
        <v>230</v>
      </c>
      <c r="B19" s="234">
        <v>306326</v>
      </c>
      <c r="C19" s="236">
        <v>2407.8311934449339</v>
      </c>
      <c r="D19" s="234">
        <v>1960.1172282088585</v>
      </c>
      <c r="E19" s="235">
        <f t="shared" si="0"/>
        <v>-447.71396523607541</v>
      </c>
      <c r="F19" s="234">
        <v>292</v>
      </c>
      <c r="G19" s="234">
        <v>0</v>
      </c>
      <c r="H19" s="234">
        <v>0</v>
      </c>
      <c r="I19" s="234">
        <v>0</v>
      </c>
      <c r="J19" s="234">
        <v>0</v>
      </c>
      <c r="K19" s="234">
        <v>0</v>
      </c>
      <c r="L19" s="234">
        <v>0</v>
      </c>
      <c r="M19" s="234">
        <v>0</v>
      </c>
      <c r="N19" s="234">
        <f t="shared" si="1"/>
        <v>0</v>
      </c>
    </row>
    <row r="20" spans="1:14" x14ac:dyDescent="0.2">
      <c r="A20" s="22" t="s">
        <v>231</v>
      </c>
      <c r="B20" s="234">
        <v>1613342</v>
      </c>
      <c r="C20" s="236">
        <v>2778.8311934449339</v>
      </c>
      <c r="D20" s="234">
        <v>2560.1172282088583</v>
      </c>
      <c r="E20" s="235">
        <f t="shared" si="0"/>
        <v>-218.71396523607564</v>
      </c>
      <c r="F20" s="234">
        <v>63</v>
      </c>
      <c r="G20" s="234">
        <v>0</v>
      </c>
      <c r="H20" s="234">
        <v>0</v>
      </c>
      <c r="I20" s="234">
        <v>0</v>
      </c>
      <c r="J20" s="234">
        <v>0</v>
      </c>
      <c r="K20" s="234">
        <v>0</v>
      </c>
      <c r="L20" s="234">
        <v>0</v>
      </c>
      <c r="M20" s="234">
        <v>0</v>
      </c>
      <c r="N20" s="234">
        <f t="shared" si="1"/>
        <v>0</v>
      </c>
    </row>
    <row r="21" spans="1:14" x14ac:dyDescent="0.2">
      <c r="A21" s="22" t="s">
        <v>232</v>
      </c>
      <c r="B21" s="234">
        <v>273623</v>
      </c>
      <c r="C21" s="236">
        <v>3940.8311934449339</v>
      </c>
      <c r="D21" s="234">
        <v>4258.1172282088583</v>
      </c>
      <c r="E21" s="234">
        <f t="shared" si="0"/>
        <v>317.28603476392436</v>
      </c>
      <c r="F21" s="234">
        <v>0</v>
      </c>
      <c r="G21" s="234">
        <v>0</v>
      </c>
      <c r="H21" s="234">
        <v>0</v>
      </c>
      <c r="I21" s="234">
        <v>0</v>
      </c>
      <c r="J21" s="234">
        <v>0</v>
      </c>
      <c r="K21" s="234">
        <v>0</v>
      </c>
      <c r="L21" s="234">
        <v>0</v>
      </c>
      <c r="M21" s="234">
        <v>0</v>
      </c>
      <c r="N21" s="234">
        <f t="shared" si="1"/>
        <v>0</v>
      </c>
    </row>
    <row r="22" spans="1:14" x14ac:dyDescent="0.2">
      <c r="A22" s="94" t="s">
        <v>233</v>
      </c>
      <c r="B22" s="234">
        <v>285066</v>
      </c>
      <c r="C22" s="236">
        <v>4155.8311934449339</v>
      </c>
      <c r="D22" s="234">
        <v>4128.1172282088583</v>
      </c>
      <c r="E22" s="235">
        <f t="shared" si="0"/>
        <v>-27.713965236075637</v>
      </c>
      <c r="F22" s="234">
        <v>0</v>
      </c>
      <c r="G22" s="234">
        <v>0</v>
      </c>
      <c r="H22" s="234">
        <v>0</v>
      </c>
      <c r="I22" s="234">
        <v>0</v>
      </c>
      <c r="J22" s="234">
        <v>0</v>
      </c>
      <c r="K22" s="234">
        <v>0</v>
      </c>
      <c r="L22" s="234">
        <v>0</v>
      </c>
      <c r="M22" s="234">
        <v>0</v>
      </c>
      <c r="N22" s="234">
        <f t="shared" si="1"/>
        <v>0</v>
      </c>
    </row>
    <row r="23" spans="1:14" x14ac:dyDescent="0.2">
      <c r="A23" s="22" t="s">
        <v>234</v>
      </c>
      <c r="B23" s="234">
        <v>258575</v>
      </c>
      <c r="C23" s="236">
        <v>3336.8311934449339</v>
      </c>
      <c r="D23" s="234">
        <v>3504.1172282088583</v>
      </c>
      <c r="E23" s="234">
        <f t="shared" si="0"/>
        <v>167.28603476392436</v>
      </c>
      <c r="F23" s="234">
        <v>0</v>
      </c>
      <c r="G23" s="234">
        <v>0</v>
      </c>
      <c r="H23" s="234">
        <v>0</v>
      </c>
      <c r="I23" s="234">
        <v>0</v>
      </c>
      <c r="J23" s="234">
        <v>0</v>
      </c>
      <c r="K23" s="234">
        <v>0</v>
      </c>
      <c r="L23" s="234">
        <v>0</v>
      </c>
      <c r="M23" s="234">
        <v>0</v>
      </c>
      <c r="N23" s="234">
        <f t="shared" si="1"/>
        <v>0</v>
      </c>
    </row>
    <row r="24" spans="1:14" x14ac:dyDescent="0.2">
      <c r="A24" s="22" t="s">
        <v>235</v>
      </c>
      <c r="B24" s="234">
        <v>277118</v>
      </c>
      <c r="C24" s="236">
        <v>3744.8311934449339</v>
      </c>
      <c r="D24" s="234">
        <v>3984.1172282088583</v>
      </c>
      <c r="E24" s="234">
        <f t="shared" si="0"/>
        <v>239.28603476392436</v>
      </c>
      <c r="F24" s="234">
        <v>0</v>
      </c>
      <c r="G24" s="234">
        <v>0</v>
      </c>
      <c r="H24" s="234">
        <v>0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234">
        <f t="shared" si="1"/>
        <v>0</v>
      </c>
    </row>
    <row r="25" spans="1:14" x14ac:dyDescent="0.2">
      <c r="A25" s="22" t="s">
        <v>236</v>
      </c>
      <c r="B25" s="234">
        <v>277737</v>
      </c>
      <c r="C25" s="236">
        <v>3705.8311934449339</v>
      </c>
      <c r="D25" s="234">
        <v>4323.1172282088583</v>
      </c>
      <c r="E25" s="234">
        <f t="shared" si="0"/>
        <v>617.28603476392436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4">
        <v>0</v>
      </c>
      <c r="L25" s="234">
        <v>0</v>
      </c>
      <c r="M25" s="234">
        <v>0</v>
      </c>
      <c r="N25" s="234">
        <f t="shared" si="1"/>
        <v>0</v>
      </c>
    </row>
    <row r="26" spans="1:14" x14ac:dyDescent="0.2">
      <c r="A26" s="22" t="s">
        <v>237</v>
      </c>
      <c r="B26" s="234">
        <v>241969</v>
      </c>
      <c r="C26" s="236">
        <v>2623.8311934449339</v>
      </c>
      <c r="D26" s="234">
        <v>3044.1172282088583</v>
      </c>
      <c r="E26" s="234">
        <f t="shared" si="0"/>
        <v>420.28603476392436</v>
      </c>
      <c r="F26" s="234">
        <v>0</v>
      </c>
      <c r="G26" s="234">
        <v>0</v>
      </c>
      <c r="H26" s="234">
        <v>0</v>
      </c>
      <c r="I26" s="234">
        <v>0</v>
      </c>
      <c r="J26" s="234">
        <v>0</v>
      </c>
      <c r="K26" s="234">
        <v>0</v>
      </c>
      <c r="L26" s="234">
        <v>0</v>
      </c>
      <c r="M26" s="234">
        <v>0</v>
      </c>
      <c r="N26" s="234">
        <f t="shared" si="1"/>
        <v>0</v>
      </c>
    </row>
    <row r="27" spans="1:14" x14ac:dyDescent="0.2">
      <c r="A27" s="94" t="s">
        <v>238</v>
      </c>
      <c r="B27" s="234">
        <v>126322</v>
      </c>
      <c r="C27" s="236">
        <v>4843.8311934449339</v>
      </c>
      <c r="D27" s="234">
        <v>5131.1172282088583</v>
      </c>
      <c r="E27" s="234">
        <f t="shared" si="0"/>
        <v>287.28603476392436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  <c r="K27" s="234">
        <v>0</v>
      </c>
      <c r="L27" s="234">
        <v>721</v>
      </c>
      <c r="M27" s="234">
        <v>63.001899999999978</v>
      </c>
      <c r="N27" s="234">
        <f t="shared" si="1"/>
        <v>784.00189999999998</v>
      </c>
    </row>
    <row r="28" spans="1:14" x14ac:dyDescent="0.2">
      <c r="A28" s="22" t="s">
        <v>239</v>
      </c>
      <c r="B28" s="234">
        <v>260950</v>
      </c>
      <c r="C28" s="236">
        <v>4417.8311934449339</v>
      </c>
      <c r="D28" s="234">
        <v>2892.1172282088583</v>
      </c>
      <c r="E28" s="235">
        <f t="shared" si="0"/>
        <v>-1525.7139652360756</v>
      </c>
      <c r="F28" s="234">
        <v>1370</v>
      </c>
      <c r="G28" s="234">
        <v>1074</v>
      </c>
      <c r="H28" s="234">
        <v>800</v>
      </c>
      <c r="I28" s="234">
        <v>540</v>
      </c>
      <c r="J28" s="234">
        <v>283</v>
      </c>
      <c r="K28" s="234">
        <v>26</v>
      </c>
      <c r="L28" s="234">
        <v>0</v>
      </c>
      <c r="M28" s="234">
        <v>242.42869999999999</v>
      </c>
      <c r="N28" s="234">
        <f t="shared" si="1"/>
        <v>242.42869999999999</v>
      </c>
    </row>
    <row r="29" spans="1:14" x14ac:dyDescent="0.2">
      <c r="A29" s="94" t="s">
        <v>240</v>
      </c>
      <c r="B29" s="237">
        <v>249465</v>
      </c>
      <c r="C29" s="236">
        <v>5056.8311934449339</v>
      </c>
      <c r="D29" s="234">
        <v>4258.1172282088583</v>
      </c>
      <c r="E29" s="235">
        <f t="shared" si="0"/>
        <v>-798.71396523607564</v>
      </c>
      <c r="F29" s="234">
        <v>643</v>
      </c>
      <c r="G29" s="234">
        <v>347</v>
      </c>
      <c r="H29" s="234">
        <v>73</v>
      </c>
      <c r="I29" s="234">
        <v>0</v>
      </c>
      <c r="J29" s="234">
        <v>0</v>
      </c>
      <c r="K29" s="234">
        <v>0</v>
      </c>
      <c r="L29" s="234">
        <v>0</v>
      </c>
      <c r="M29" s="234">
        <v>652.12400000000002</v>
      </c>
      <c r="N29" s="234">
        <f t="shared" si="1"/>
        <v>652.12400000000002</v>
      </c>
    </row>
    <row r="30" spans="1:14" ht="6" customHeight="1" thickBot="1" x14ac:dyDescent="0.25">
      <c r="A30" s="238"/>
      <c r="B30" s="95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</row>
    <row r="31" spans="1:14" x14ac:dyDescent="0.2">
      <c r="A31" s="222" t="s">
        <v>269</v>
      </c>
      <c r="L31" s="234"/>
      <c r="M31" s="234"/>
      <c r="N31" s="234"/>
    </row>
    <row r="32" spans="1:14" x14ac:dyDescent="0.2"/>
  </sheetData>
  <mergeCells count="1">
    <mergeCell ref="L2:N2"/>
  </mergeCells>
  <conditionalFormatting sqref="C10:C29">
    <cfRule type="cellIs" dxfId="53" priority="21" stopIfTrue="1" operator="lessThan">
      <formula>0</formula>
    </cfRule>
  </conditionalFormatting>
  <conditionalFormatting sqref="D10:D29">
    <cfRule type="cellIs" dxfId="52" priority="20" stopIfTrue="1" operator="lessThan">
      <formula>0</formula>
    </cfRule>
  </conditionalFormatting>
  <conditionalFormatting sqref="E9 E11:E12 E14:E18 E21 E23:E27">
    <cfRule type="cellIs" dxfId="51" priority="19" stopIfTrue="1" operator="lessThan">
      <formula>0</formula>
    </cfRule>
  </conditionalFormatting>
  <conditionalFormatting sqref="F8:K8">
    <cfRule type="cellIs" dxfId="50" priority="16" operator="lessThan">
      <formula>0</formula>
    </cfRule>
  </conditionalFormatting>
  <conditionalFormatting sqref="M8">
    <cfRule type="cellIs" dxfId="49" priority="18" operator="lessThan">
      <formula>0</formula>
    </cfRule>
  </conditionalFormatting>
  <conditionalFormatting sqref="L8">
    <cfRule type="cellIs" dxfId="48" priority="17" operator="lessThan">
      <formula>0</formula>
    </cfRule>
  </conditionalFormatting>
  <conditionalFormatting sqref="C9">
    <cfRule type="cellIs" dxfId="47" priority="15" stopIfTrue="1" operator="lessThan">
      <formula>0</formula>
    </cfRule>
  </conditionalFormatting>
  <conditionalFormatting sqref="C9">
    <cfRule type="cellIs" dxfId="46" priority="14" stopIfTrue="1" operator="lessThan">
      <formula>0</formula>
    </cfRule>
  </conditionalFormatting>
  <conditionalFormatting sqref="D9">
    <cfRule type="cellIs" dxfId="45" priority="13" stopIfTrue="1" operator="lessThan">
      <formula>0</formula>
    </cfRule>
  </conditionalFormatting>
  <conditionalFormatting sqref="D9">
    <cfRule type="cellIs" dxfId="44" priority="12" stopIfTrue="1" operator="lessThan">
      <formula>0</formula>
    </cfRule>
  </conditionalFormatting>
  <conditionalFormatting sqref="E10">
    <cfRule type="cellIs" dxfId="43" priority="11" stopIfTrue="1" operator="lessThan">
      <formula>0</formula>
    </cfRule>
  </conditionalFormatting>
  <conditionalFormatting sqref="E10">
    <cfRule type="cellIs" dxfId="42" priority="10" stopIfTrue="1" operator="lessThan">
      <formula>0</formula>
    </cfRule>
  </conditionalFormatting>
  <conditionalFormatting sqref="E13">
    <cfRule type="cellIs" dxfId="41" priority="9" stopIfTrue="1" operator="lessThan">
      <formula>0</formula>
    </cfRule>
  </conditionalFormatting>
  <conditionalFormatting sqref="E13">
    <cfRule type="cellIs" dxfId="40" priority="8" stopIfTrue="1" operator="lessThan">
      <formula>0</formula>
    </cfRule>
  </conditionalFormatting>
  <conditionalFormatting sqref="E19:E20">
    <cfRule type="cellIs" dxfId="39" priority="7" stopIfTrue="1" operator="lessThan">
      <formula>0</formula>
    </cfRule>
  </conditionalFormatting>
  <conditionalFormatting sqref="E19:E20">
    <cfRule type="cellIs" dxfId="38" priority="6" stopIfTrue="1" operator="lessThan">
      <formula>0</formula>
    </cfRule>
  </conditionalFormatting>
  <conditionalFormatting sqref="E22">
    <cfRule type="cellIs" dxfId="37" priority="5" stopIfTrue="1" operator="lessThan">
      <formula>0</formula>
    </cfRule>
  </conditionalFormatting>
  <conditionalFormatting sqref="E22">
    <cfRule type="cellIs" dxfId="36" priority="4" stopIfTrue="1" operator="lessThan">
      <formula>0</formula>
    </cfRule>
  </conditionalFormatting>
  <conditionalFormatting sqref="E28:E29">
    <cfRule type="cellIs" dxfId="35" priority="3" stopIfTrue="1" operator="lessThan">
      <formula>0</formula>
    </cfRule>
  </conditionalFormatting>
  <conditionalFormatting sqref="E28:E29">
    <cfRule type="cellIs" dxfId="34" priority="2" stopIfTrue="1" operator="lessThan">
      <formula>0</formula>
    </cfRule>
  </conditionalFormatting>
  <conditionalFormatting sqref="N8">
    <cfRule type="cellIs" dxfId="33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/>
  </sheetViews>
  <sheetFormatPr defaultColWidth="0" defaultRowHeight="12.75" customHeight="1" zeroHeight="1" x14ac:dyDescent="0.2"/>
  <cols>
    <col min="1" max="1" width="4.28515625" style="240" customWidth="1"/>
    <col min="2" max="2" width="32.85546875" style="240" customWidth="1"/>
    <col min="3" max="7" width="15.7109375" style="240" customWidth="1"/>
    <col min="8" max="8" width="6.140625" style="240" customWidth="1"/>
    <col min="9" max="254" width="9.140625" style="240" hidden="1" customWidth="1"/>
    <col min="255" max="256" width="4.28515625" style="240" hidden="1" customWidth="1"/>
    <col min="257" max="257" width="32.85546875" style="240" hidden="1" customWidth="1"/>
    <col min="258" max="258" width="4.28515625" style="240" hidden="1" customWidth="1"/>
    <col min="259" max="263" width="15.7109375" style="240" hidden="1" customWidth="1"/>
    <col min="264" max="511" width="4.28515625" style="240" hidden="1"/>
    <col min="512" max="512" width="4.28515625" style="240" hidden="1" customWidth="1"/>
    <col min="513" max="513" width="32.85546875" style="240" hidden="1" customWidth="1"/>
    <col min="514" max="514" width="4.28515625" style="240" hidden="1" customWidth="1"/>
    <col min="515" max="519" width="15.7109375" style="240" hidden="1" customWidth="1"/>
    <col min="520" max="767" width="4.28515625" style="240" hidden="1"/>
    <col min="768" max="768" width="4.28515625" style="240" hidden="1" customWidth="1"/>
    <col min="769" max="769" width="32.85546875" style="240" hidden="1" customWidth="1"/>
    <col min="770" max="770" width="4.28515625" style="240" hidden="1" customWidth="1"/>
    <col min="771" max="775" width="15.7109375" style="240" hidden="1" customWidth="1"/>
    <col min="776" max="1023" width="4.28515625" style="240" hidden="1"/>
    <col min="1024" max="1024" width="4.28515625" style="240" hidden="1" customWidth="1"/>
    <col min="1025" max="1025" width="32.85546875" style="240" hidden="1" customWidth="1"/>
    <col min="1026" max="1026" width="4.28515625" style="240" hidden="1" customWidth="1"/>
    <col min="1027" max="1031" width="15.7109375" style="240" hidden="1" customWidth="1"/>
    <col min="1032" max="1279" width="4.28515625" style="240" hidden="1"/>
    <col min="1280" max="1280" width="4.28515625" style="240" hidden="1" customWidth="1"/>
    <col min="1281" max="1281" width="32.85546875" style="240" hidden="1" customWidth="1"/>
    <col min="1282" max="1282" width="4.28515625" style="240" hidden="1" customWidth="1"/>
    <col min="1283" max="1287" width="15.7109375" style="240" hidden="1" customWidth="1"/>
    <col min="1288" max="1535" width="4.28515625" style="240" hidden="1"/>
    <col min="1536" max="1536" width="4.28515625" style="240" hidden="1" customWidth="1"/>
    <col min="1537" max="1537" width="32.85546875" style="240" hidden="1" customWidth="1"/>
    <col min="1538" max="1538" width="4.28515625" style="240" hidden="1" customWidth="1"/>
    <col min="1539" max="1543" width="15.7109375" style="240" hidden="1" customWidth="1"/>
    <col min="1544" max="1791" width="4.28515625" style="240" hidden="1"/>
    <col min="1792" max="1792" width="4.28515625" style="240" hidden="1" customWidth="1"/>
    <col min="1793" max="1793" width="32.85546875" style="240" hidden="1" customWidth="1"/>
    <col min="1794" max="1794" width="4.28515625" style="240" hidden="1" customWidth="1"/>
    <col min="1795" max="1799" width="15.7109375" style="240" hidden="1" customWidth="1"/>
    <col min="1800" max="2047" width="4.28515625" style="240" hidden="1"/>
    <col min="2048" max="2048" width="4.28515625" style="240" hidden="1" customWidth="1"/>
    <col min="2049" max="2049" width="32.85546875" style="240" hidden="1" customWidth="1"/>
    <col min="2050" max="2050" width="4.28515625" style="240" hidden="1" customWidth="1"/>
    <col min="2051" max="2055" width="15.7109375" style="240" hidden="1" customWidth="1"/>
    <col min="2056" max="2303" width="4.28515625" style="240" hidden="1"/>
    <col min="2304" max="2304" width="4.28515625" style="240" hidden="1" customWidth="1"/>
    <col min="2305" max="2305" width="32.85546875" style="240" hidden="1" customWidth="1"/>
    <col min="2306" max="2306" width="4.28515625" style="240" hidden="1" customWidth="1"/>
    <col min="2307" max="2311" width="15.7109375" style="240" hidden="1" customWidth="1"/>
    <col min="2312" max="2559" width="4.28515625" style="240" hidden="1"/>
    <col min="2560" max="2560" width="4.28515625" style="240" hidden="1" customWidth="1"/>
    <col min="2561" max="2561" width="32.85546875" style="240" hidden="1" customWidth="1"/>
    <col min="2562" max="2562" width="4.28515625" style="240" hidden="1" customWidth="1"/>
    <col min="2563" max="2567" width="15.7109375" style="240" hidden="1" customWidth="1"/>
    <col min="2568" max="2815" width="4.28515625" style="240" hidden="1"/>
    <col min="2816" max="2816" width="4.28515625" style="240" hidden="1" customWidth="1"/>
    <col min="2817" max="2817" width="32.85546875" style="240" hidden="1" customWidth="1"/>
    <col min="2818" max="2818" width="4.28515625" style="240" hidden="1" customWidth="1"/>
    <col min="2819" max="2823" width="15.7109375" style="240" hidden="1" customWidth="1"/>
    <col min="2824" max="3071" width="4.28515625" style="240" hidden="1"/>
    <col min="3072" max="3072" width="4.28515625" style="240" hidden="1" customWidth="1"/>
    <col min="3073" max="3073" width="32.85546875" style="240" hidden="1" customWidth="1"/>
    <col min="3074" max="3074" width="4.28515625" style="240" hidden="1" customWidth="1"/>
    <col min="3075" max="3079" width="15.7109375" style="240" hidden="1" customWidth="1"/>
    <col min="3080" max="3327" width="4.28515625" style="240" hidden="1"/>
    <col min="3328" max="3328" width="4.28515625" style="240" hidden="1" customWidth="1"/>
    <col min="3329" max="3329" width="32.85546875" style="240" hidden="1" customWidth="1"/>
    <col min="3330" max="3330" width="4.28515625" style="240" hidden="1" customWidth="1"/>
    <col min="3331" max="3335" width="15.7109375" style="240" hidden="1" customWidth="1"/>
    <col min="3336" max="3583" width="4.28515625" style="240" hidden="1"/>
    <col min="3584" max="3584" width="4.28515625" style="240" hidden="1" customWidth="1"/>
    <col min="3585" max="3585" width="32.85546875" style="240" hidden="1" customWidth="1"/>
    <col min="3586" max="3586" width="4.28515625" style="240" hidden="1" customWidth="1"/>
    <col min="3587" max="3591" width="15.7109375" style="240" hidden="1" customWidth="1"/>
    <col min="3592" max="3839" width="4.28515625" style="240" hidden="1"/>
    <col min="3840" max="3840" width="4.28515625" style="240" hidden="1" customWidth="1"/>
    <col min="3841" max="3841" width="32.85546875" style="240" hidden="1" customWidth="1"/>
    <col min="3842" max="3842" width="4.28515625" style="240" hidden="1" customWidth="1"/>
    <col min="3843" max="3847" width="15.7109375" style="240" hidden="1" customWidth="1"/>
    <col min="3848" max="4095" width="4.28515625" style="240" hidden="1"/>
    <col min="4096" max="4096" width="4.28515625" style="240" hidden="1" customWidth="1"/>
    <col min="4097" max="4097" width="32.85546875" style="240" hidden="1" customWidth="1"/>
    <col min="4098" max="4098" width="4.28515625" style="240" hidden="1" customWidth="1"/>
    <col min="4099" max="4103" width="15.7109375" style="240" hidden="1" customWidth="1"/>
    <col min="4104" max="4351" width="4.28515625" style="240" hidden="1"/>
    <col min="4352" max="4352" width="4.28515625" style="240" hidden="1" customWidth="1"/>
    <col min="4353" max="4353" width="32.85546875" style="240" hidden="1" customWidth="1"/>
    <col min="4354" max="4354" width="4.28515625" style="240" hidden="1" customWidth="1"/>
    <col min="4355" max="4359" width="15.7109375" style="240" hidden="1" customWidth="1"/>
    <col min="4360" max="4607" width="4.28515625" style="240" hidden="1"/>
    <col min="4608" max="4608" width="4.28515625" style="240" hidden="1" customWidth="1"/>
    <col min="4609" max="4609" width="32.85546875" style="240" hidden="1" customWidth="1"/>
    <col min="4610" max="4610" width="4.28515625" style="240" hidden="1" customWidth="1"/>
    <col min="4611" max="4615" width="15.7109375" style="240" hidden="1" customWidth="1"/>
    <col min="4616" max="4863" width="4.28515625" style="240" hidden="1"/>
    <col min="4864" max="4864" width="4.28515625" style="240" hidden="1" customWidth="1"/>
    <col min="4865" max="4865" width="32.85546875" style="240" hidden="1" customWidth="1"/>
    <col min="4866" max="4866" width="4.28515625" style="240" hidden="1" customWidth="1"/>
    <col min="4867" max="4871" width="15.7109375" style="240" hidden="1" customWidth="1"/>
    <col min="4872" max="5119" width="4.28515625" style="240" hidden="1"/>
    <col min="5120" max="5120" width="4.28515625" style="240" hidden="1" customWidth="1"/>
    <col min="5121" max="5121" width="32.85546875" style="240" hidden="1" customWidth="1"/>
    <col min="5122" max="5122" width="4.28515625" style="240" hidden="1" customWidth="1"/>
    <col min="5123" max="5127" width="15.7109375" style="240" hidden="1" customWidth="1"/>
    <col min="5128" max="5375" width="4.28515625" style="240" hidden="1"/>
    <col min="5376" max="5376" width="4.28515625" style="240" hidden="1" customWidth="1"/>
    <col min="5377" max="5377" width="32.85546875" style="240" hidden="1" customWidth="1"/>
    <col min="5378" max="5378" width="4.28515625" style="240" hidden="1" customWidth="1"/>
    <col min="5379" max="5383" width="15.7109375" style="240" hidden="1" customWidth="1"/>
    <col min="5384" max="5631" width="4.28515625" style="240" hidden="1"/>
    <col min="5632" max="5632" width="4.28515625" style="240" hidden="1" customWidth="1"/>
    <col min="5633" max="5633" width="32.85546875" style="240" hidden="1" customWidth="1"/>
    <col min="5634" max="5634" width="4.28515625" style="240" hidden="1" customWidth="1"/>
    <col min="5635" max="5639" width="15.7109375" style="240" hidden="1" customWidth="1"/>
    <col min="5640" max="5887" width="4.28515625" style="240" hidden="1"/>
    <col min="5888" max="5888" width="4.28515625" style="240" hidden="1" customWidth="1"/>
    <col min="5889" max="5889" width="32.85546875" style="240" hidden="1" customWidth="1"/>
    <col min="5890" max="5890" width="4.28515625" style="240" hidden="1" customWidth="1"/>
    <col min="5891" max="5895" width="15.7109375" style="240" hidden="1" customWidth="1"/>
    <col min="5896" max="6143" width="4.28515625" style="240" hidden="1"/>
    <col min="6144" max="6144" width="4.28515625" style="240" hidden="1" customWidth="1"/>
    <col min="6145" max="6145" width="32.85546875" style="240" hidden="1" customWidth="1"/>
    <col min="6146" max="6146" width="4.28515625" style="240" hidden="1" customWidth="1"/>
    <col min="6147" max="6151" width="15.7109375" style="240" hidden="1" customWidth="1"/>
    <col min="6152" max="6399" width="4.28515625" style="240" hidden="1"/>
    <col min="6400" max="6400" width="4.28515625" style="240" hidden="1" customWidth="1"/>
    <col min="6401" max="6401" width="32.85546875" style="240" hidden="1" customWidth="1"/>
    <col min="6402" max="6402" width="4.28515625" style="240" hidden="1" customWidth="1"/>
    <col min="6403" max="6407" width="15.7109375" style="240" hidden="1" customWidth="1"/>
    <col min="6408" max="6655" width="4.28515625" style="240" hidden="1"/>
    <col min="6656" max="6656" width="4.28515625" style="240" hidden="1" customWidth="1"/>
    <col min="6657" max="6657" width="32.85546875" style="240" hidden="1" customWidth="1"/>
    <col min="6658" max="6658" width="4.28515625" style="240" hidden="1" customWidth="1"/>
    <col min="6659" max="6663" width="15.7109375" style="240" hidden="1" customWidth="1"/>
    <col min="6664" max="6911" width="4.28515625" style="240" hidden="1"/>
    <col min="6912" max="6912" width="4.28515625" style="240" hidden="1" customWidth="1"/>
    <col min="6913" max="6913" width="32.85546875" style="240" hidden="1" customWidth="1"/>
    <col min="6914" max="6914" width="4.28515625" style="240" hidden="1" customWidth="1"/>
    <col min="6915" max="6919" width="15.7109375" style="240" hidden="1" customWidth="1"/>
    <col min="6920" max="7167" width="4.28515625" style="240" hidden="1"/>
    <col min="7168" max="7168" width="4.28515625" style="240" hidden="1" customWidth="1"/>
    <col min="7169" max="7169" width="32.85546875" style="240" hidden="1" customWidth="1"/>
    <col min="7170" max="7170" width="4.28515625" style="240" hidden="1" customWidth="1"/>
    <col min="7171" max="7175" width="15.7109375" style="240" hidden="1" customWidth="1"/>
    <col min="7176" max="7423" width="4.28515625" style="240" hidden="1"/>
    <col min="7424" max="7424" width="4.28515625" style="240" hidden="1" customWidth="1"/>
    <col min="7425" max="7425" width="32.85546875" style="240" hidden="1" customWidth="1"/>
    <col min="7426" max="7426" width="4.28515625" style="240" hidden="1" customWidth="1"/>
    <col min="7427" max="7431" width="15.7109375" style="240" hidden="1" customWidth="1"/>
    <col min="7432" max="7679" width="4.28515625" style="240" hidden="1"/>
    <col min="7680" max="7680" width="4.28515625" style="240" hidden="1" customWidth="1"/>
    <col min="7681" max="7681" width="32.85546875" style="240" hidden="1" customWidth="1"/>
    <col min="7682" max="7682" width="4.28515625" style="240" hidden="1" customWidth="1"/>
    <col min="7683" max="7687" width="15.7109375" style="240" hidden="1" customWidth="1"/>
    <col min="7688" max="7935" width="4.28515625" style="240" hidden="1"/>
    <col min="7936" max="7936" width="4.28515625" style="240" hidden="1" customWidth="1"/>
    <col min="7937" max="7937" width="32.85546875" style="240" hidden="1" customWidth="1"/>
    <col min="7938" max="7938" width="4.28515625" style="240" hidden="1" customWidth="1"/>
    <col min="7939" max="7943" width="15.7109375" style="240" hidden="1" customWidth="1"/>
    <col min="7944" max="8191" width="4.28515625" style="240" hidden="1"/>
    <col min="8192" max="8192" width="4.28515625" style="240" hidden="1" customWidth="1"/>
    <col min="8193" max="8193" width="32.85546875" style="240" hidden="1" customWidth="1"/>
    <col min="8194" max="8194" width="4.28515625" style="240" hidden="1" customWidth="1"/>
    <col min="8195" max="8199" width="15.7109375" style="240" hidden="1" customWidth="1"/>
    <col min="8200" max="8447" width="4.28515625" style="240" hidden="1"/>
    <col min="8448" max="8448" width="4.28515625" style="240" hidden="1" customWidth="1"/>
    <col min="8449" max="8449" width="32.85546875" style="240" hidden="1" customWidth="1"/>
    <col min="8450" max="8450" width="4.28515625" style="240" hidden="1" customWidth="1"/>
    <col min="8451" max="8455" width="15.7109375" style="240" hidden="1" customWidth="1"/>
    <col min="8456" max="8703" width="4.28515625" style="240" hidden="1"/>
    <col min="8704" max="8704" width="4.28515625" style="240" hidden="1" customWidth="1"/>
    <col min="8705" max="8705" width="32.85546875" style="240" hidden="1" customWidth="1"/>
    <col min="8706" max="8706" width="4.28515625" style="240" hidden="1" customWidth="1"/>
    <col min="8707" max="8711" width="15.7109375" style="240" hidden="1" customWidth="1"/>
    <col min="8712" max="8959" width="4.28515625" style="240" hidden="1"/>
    <col min="8960" max="8960" width="4.28515625" style="240" hidden="1" customWidth="1"/>
    <col min="8961" max="8961" width="32.85546875" style="240" hidden="1" customWidth="1"/>
    <col min="8962" max="8962" width="4.28515625" style="240" hidden="1" customWidth="1"/>
    <col min="8963" max="8967" width="15.7109375" style="240" hidden="1" customWidth="1"/>
    <col min="8968" max="9215" width="4.28515625" style="240" hidden="1"/>
    <col min="9216" max="9216" width="4.28515625" style="240" hidden="1" customWidth="1"/>
    <col min="9217" max="9217" width="32.85546875" style="240" hidden="1" customWidth="1"/>
    <col min="9218" max="9218" width="4.28515625" style="240" hidden="1" customWidth="1"/>
    <col min="9219" max="9223" width="15.7109375" style="240" hidden="1" customWidth="1"/>
    <col min="9224" max="9471" width="4.28515625" style="240" hidden="1"/>
    <col min="9472" max="9472" width="4.28515625" style="240" hidden="1" customWidth="1"/>
    <col min="9473" max="9473" width="32.85546875" style="240" hidden="1" customWidth="1"/>
    <col min="9474" max="9474" width="4.28515625" style="240" hidden="1" customWidth="1"/>
    <col min="9475" max="9479" width="15.7109375" style="240" hidden="1" customWidth="1"/>
    <col min="9480" max="9727" width="4.28515625" style="240" hidden="1"/>
    <col min="9728" max="9728" width="4.28515625" style="240" hidden="1" customWidth="1"/>
    <col min="9729" max="9729" width="32.85546875" style="240" hidden="1" customWidth="1"/>
    <col min="9730" max="9730" width="4.28515625" style="240" hidden="1" customWidth="1"/>
    <col min="9731" max="9735" width="15.7109375" style="240" hidden="1" customWidth="1"/>
    <col min="9736" max="9983" width="4.28515625" style="240" hidden="1"/>
    <col min="9984" max="9984" width="4.28515625" style="240" hidden="1" customWidth="1"/>
    <col min="9985" max="9985" width="32.85546875" style="240" hidden="1" customWidth="1"/>
    <col min="9986" max="9986" width="4.28515625" style="240" hidden="1" customWidth="1"/>
    <col min="9987" max="9991" width="15.7109375" style="240" hidden="1" customWidth="1"/>
    <col min="9992" max="10239" width="4.28515625" style="240" hidden="1"/>
    <col min="10240" max="10240" width="4.28515625" style="240" hidden="1" customWidth="1"/>
    <col min="10241" max="10241" width="32.85546875" style="240" hidden="1" customWidth="1"/>
    <col min="10242" max="10242" width="4.28515625" style="240" hidden="1" customWidth="1"/>
    <col min="10243" max="10247" width="15.7109375" style="240" hidden="1" customWidth="1"/>
    <col min="10248" max="10495" width="4.28515625" style="240" hidden="1"/>
    <col min="10496" max="10496" width="4.28515625" style="240" hidden="1" customWidth="1"/>
    <col min="10497" max="10497" width="32.85546875" style="240" hidden="1" customWidth="1"/>
    <col min="10498" max="10498" width="4.28515625" style="240" hidden="1" customWidth="1"/>
    <col min="10499" max="10503" width="15.7109375" style="240" hidden="1" customWidth="1"/>
    <col min="10504" max="10751" width="4.28515625" style="240" hidden="1"/>
    <col min="10752" max="10752" width="4.28515625" style="240" hidden="1" customWidth="1"/>
    <col min="10753" max="10753" width="32.85546875" style="240" hidden="1" customWidth="1"/>
    <col min="10754" max="10754" width="4.28515625" style="240" hidden="1" customWidth="1"/>
    <col min="10755" max="10759" width="15.7109375" style="240" hidden="1" customWidth="1"/>
    <col min="10760" max="11007" width="4.28515625" style="240" hidden="1"/>
    <col min="11008" max="11008" width="4.28515625" style="240" hidden="1" customWidth="1"/>
    <col min="11009" max="11009" width="32.85546875" style="240" hidden="1" customWidth="1"/>
    <col min="11010" max="11010" width="4.28515625" style="240" hidden="1" customWidth="1"/>
    <col min="11011" max="11015" width="15.7109375" style="240" hidden="1" customWidth="1"/>
    <col min="11016" max="11263" width="4.28515625" style="240" hidden="1"/>
    <col min="11264" max="11264" width="4.28515625" style="240" hidden="1" customWidth="1"/>
    <col min="11265" max="11265" width="32.85546875" style="240" hidden="1" customWidth="1"/>
    <col min="11266" max="11266" width="4.28515625" style="240" hidden="1" customWidth="1"/>
    <col min="11267" max="11271" width="15.7109375" style="240" hidden="1" customWidth="1"/>
    <col min="11272" max="11519" width="4.28515625" style="240" hidden="1"/>
    <col min="11520" max="11520" width="4.28515625" style="240" hidden="1" customWidth="1"/>
    <col min="11521" max="11521" width="32.85546875" style="240" hidden="1" customWidth="1"/>
    <col min="11522" max="11522" width="4.28515625" style="240" hidden="1" customWidth="1"/>
    <col min="11523" max="11527" width="15.7109375" style="240" hidden="1" customWidth="1"/>
    <col min="11528" max="11775" width="4.28515625" style="240" hidden="1"/>
    <col min="11776" max="11776" width="4.28515625" style="240" hidden="1" customWidth="1"/>
    <col min="11777" max="11777" width="32.85546875" style="240" hidden="1" customWidth="1"/>
    <col min="11778" max="11778" width="4.28515625" style="240" hidden="1" customWidth="1"/>
    <col min="11779" max="11783" width="15.7109375" style="240" hidden="1" customWidth="1"/>
    <col min="11784" max="12031" width="4.28515625" style="240" hidden="1"/>
    <col min="12032" max="12032" width="4.28515625" style="240" hidden="1" customWidth="1"/>
    <col min="12033" max="12033" width="32.85546875" style="240" hidden="1" customWidth="1"/>
    <col min="12034" max="12034" width="4.28515625" style="240" hidden="1" customWidth="1"/>
    <col min="12035" max="12039" width="15.7109375" style="240" hidden="1" customWidth="1"/>
    <col min="12040" max="12287" width="4.28515625" style="240" hidden="1"/>
    <col min="12288" max="12288" width="4.28515625" style="240" hidden="1" customWidth="1"/>
    <col min="12289" max="12289" width="32.85546875" style="240" hidden="1" customWidth="1"/>
    <col min="12290" max="12290" width="4.28515625" style="240" hidden="1" customWidth="1"/>
    <col min="12291" max="12295" width="15.7109375" style="240" hidden="1" customWidth="1"/>
    <col min="12296" max="12543" width="4.28515625" style="240" hidden="1"/>
    <col min="12544" max="12544" width="4.28515625" style="240" hidden="1" customWidth="1"/>
    <col min="12545" max="12545" width="32.85546875" style="240" hidden="1" customWidth="1"/>
    <col min="12546" max="12546" width="4.28515625" style="240" hidden="1" customWidth="1"/>
    <col min="12547" max="12551" width="15.7109375" style="240" hidden="1" customWidth="1"/>
    <col min="12552" max="12799" width="4.28515625" style="240" hidden="1"/>
    <col min="12800" max="12800" width="4.28515625" style="240" hidden="1" customWidth="1"/>
    <col min="12801" max="12801" width="32.85546875" style="240" hidden="1" customWidth="1"/>
    <col min="12802" max="12802" width="4.28515625" style="240" hidden="1" customWidth="1"/>
    <col min="12803" max="12807" width="15.7109375" style="240" hidden="1" customWidth="1"/>
    <col min="12808" max="13055" width="4.28515625" style="240" hidden="1"/>
    <col min="13056" max="13056" width="4.28515625" style="240" hidden="1" customWidth="1"/>
    <col min="13057" max="13057" width="32.85546875" style="240" hidden="1" customWidth="1"/>
    <col min="13058" max="13058" width="4.28515625" style="240" hidden="1" customWidth="1"/>
    <col min="13059" max="13063" width="15.7109375" style="240" hidden="1" customWidth="1"/>
    <col min="13064" max="13311" width="4.28515625" style="240" hidden="1"/>
    <col min="13312" max="13312" width="4.28515625" style="240" hidden="1" customWidth="1"/>
    <col min="13313" max="13313" width="32.85546875" style="240" hidden="1" customWidth="1"/>
    <col min="13314" max="13314" width="4.28515625" style="240" hidden="1" customWidth="1"/>
    <col min="13315" max="13319" width="15.7109375" style="240" hidden="1" customWidth="1"/>
    <col min="13320" max="13567" width="4.28515625" style="240" hidden="1"/>
    <col min="13568" max="13568" width="4.28515625" style="240" hidden="1" customWidth="1"/>
    <col min="13569" max="13569" width="32.85546875" style="240" hidden="1" customWidth="1"/>
    <col min="13570" max="13570" width="4.28515625" style="240" hidden="1" customWidth="1"/>
    <col min="13571" max="13575" width="15.7109375" style="240" hidden="1" customWidth="1"/>
    <col min="13576" max="13823" width="4.28515625" style="240" hidden="1"/>
    <col min="13824" max="13824" width="4.28515625" style="240" hidden="1" customWidth="1"/>
    <col min="13825" max="13825" width="32.85546875" style="240" hidden="1" customWidth="1"/>
    <col min="13826" max="13826" width="4.28515625" style="240" hidden="1" customWidth="1"/>
    <col min="13827" max="13831" width="15.7109375" style="240" hidden="1" customWidth="1"/>
    <col min="13832" max="14079" width="4.28515625" style="240" hidden="1"/>
    <col min="14080" max="14080" width="4.28515625" style="240" hidden="1" customWidth="1"/>
    <col min="14081" max="14081" width="32.85546875" style="240" hidden="1" customWidth="1"/>
    <col min="14082" max="14082" width="4.28515625" style="240" hidden="1" customWidth="1"/>
    <col min="14083" max="14087" width="15.7109375" style="240" hidden="1" customWidth="1"/>
    <col min="14088" max="14335" width="4.28515625" style="240" hidden="1"/>
    <col min="14336" max="14336" width="4.28515625" style="240" hidden="1" customWidth="1"/>
    <col min="14337" max="14337" width="32.85546875" style="240" hidden="1" customWidth="1"/>
    <col min="14338" max="14338" width="4.28515625" style="240" hidden="1" customWidth="1"/>
    <col min="14339" max="14343" width="15.7109375" style="240" hidden="1" customWidth="1"/>
    <col min="14344" max="14591" width="4.28515625" style="240" hidden="1"/>
    <col min="14592" max="14592" width="4.28515625" style="240" hidden="1" customWidth="1"/>
    <col min="14593" max="14593" width="32.85546875" style="240" hidden="1" customWidth="1"/>
    <col min="14594" max="14594" width="4.28515625" style="240" hidden="1" customWidth="1"/>
    <col min="14595" max="14599" width="15.7109375" style="240" hidden="1" customWidth="1"/>
    <col min="14600" max="14847" width="4.28515625" style="240" hidden="1"/>
    <col min="14848" max="14848" width="4.28515625" style="240" hidden="1" customWidth="1"/>
    <col min="14849" max="14849" width="32.85546875" style="240" hidden="1" customWidth="1"/>
    <col min="14850" max="14850" width="4.28515625" style="240" hidden="1" customWidth="1"/>
    <col min="14851" max="14855" width="15.7109375" style="240" hidden="1" customWidth="1"/>
    <col min="14856" max="15103" width="4.28515625" style="240" hidden="1"/>
    <col min="15104" max="15104" width="4.28515625" style="240" hidden="1" customWidth="1"/>
    <col min="15105" max="15105" width="32.85546875" style="240" hidden="1" customWidth="1"/>
    <col min="15106" max="15106" width="4.28515625" style="240" hidden="1" customWidth="1"/>
    <col min="15107" max="15111" width="15.7109375" style="240" hidden="1" customWidth="1"/>
    <col min="15112" max="15359" width="4.28515625" style="240" hidden="1"/>
    <col min="15360" max="15360" width="4.28515625" style="240" hidden="1" customWidth="1"/>
    <col min="15361" max="15361" width="32.85546875" style="240" hidden="1" customWidth="1"/>
    <col min="15362" max="15362" width="4.28515625" style="240" hidden="1" customWidth="1"/>
    <col min="15363" max="15367" width="15.7109375" style="240" hidden="1" customWidth="1"/>
    <col min="15368" max="15615" width="4.28515625" style="240" hidden="1"/>
    <col min="15616" max="15616" width="4.28515625" style="240" hidden="1" customWidth="1"/>
    <col min="15617" max="15617" width="32.85546875" style="240" hidden="1" customWidth="1"/>
    <col min="15618" max="15618" width="4.28515625" style="240" hidden="1" customWidth="1"/>
    <col min="15619" max="15623" width="15.7109375" style="240" hidden="1" customWidth="1"/>
    <col min="15624" max="15871" width="4.28515625" style="240" hidden="1"/>
    <col min="15872" max="15872" width="4.28515625" style="240" hidden="1" customWidth="1"/>
    <col min="15873" max="15873" width="32.85546875" style="240" hidden="1" customWidth="1"/>
    <col min="15874" max="15874" width="4.28515625" style="240" hidden="1" customWidth="1"/>
    <col min="15875" max="15879" width="15.7109375" style="240" hidden="1" customWidth="1"/>
    <col min="15880" max="16127" width="4.28515625" style="240" hidden="1"/>
    <col min="16128" max="16128" width="4.28515625" style="240" hidden="1" customWidth="1"/>
    <col min="16129" max="16129" width="32.85546875" style="240" hidden="1" customWidth="1"/>
    <col min="16130" max="16130" width="4.28515625" style="240" hidden="1" customWidth="1"/>
    <col min="16131" max="16135" width="15.7109375" style="240" hidden="1" customWidth="1"/>
    <col min="16136" max="16136" width="15.7109375" style="240" hidden="1"/>
    <col min="16137" max="16384" width="4.28515625" style="240" hidden="1"/>
  </cols>
  <sheetData>
    <row r="1" spans="1:92" ht="25.5" customHeight="1" thickBot="1" x14ac:dyDescent="0.3">
      <c r="A1" s="239" t="s">
        <v>270</v>
      </c>
    </row>
    <row r="2" spans="1:92" x14ac:dyDescent="0.2">
      <c r="A2" s="241"/>
      <c r="B2" s="241"/>
      <c r="C2" s="335" t="s">
        <v>271</v>
      </c>
      <c r="D2" s="335"/>
      <c r="E2" s="335"/>
      <c r="F2" s="335"/>
      <c r="G2" s="335"/>
    </row>
    <row r="3" spans="1:92" x14ac:dyDescent="0.2">
      <c r="A3" s="242"/>
      <c r="B3" s="242"/>
      <c r="C3" s="243">
        <v>2013</v>
      </c>
      <c r="D3" s="243">
        <v>2014</v>
      </c>
      <c r="E3" s="243">
        <v>2015</v>
      </c>
      <c r="F3" s="243">
        <v>2016</v>
      </c>
      <c r="G3" s="243">
        <v>2017</v>
      </c>
    </row>
    <row r="4" spans="1:92" ht="30" customHeight="1" x14ac:dyDescent="0.2">
      <c r="A4" s="244" t="s">
        <v>272</v>
      </c>
      <c r="B4" s="244" t="s">
        <v>273</v>
      </c>
      <c r="C4" s="245">
        <v>24450415000</v>
      </c>
      <c r="D4" s="245">
        <v>25897179000</v>
      </c>
      <c r="E4" s="245">
        <v>25015777000</v>
      </c>
      <c r="F4" s="245">
        <v>25559230000</v>
      </c>
      <c r="G4" s="246">
        <v>27650030000</v>
      </c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</row>
    <row r="5" spans="1:92" ht="13.5" customHeight="1" x14ac:dyDescent="0.2">
      <c r="B5" s="244" t="s">
        <v>274</v>
      </c>
      <c r="C5" s="245">
        <v>26566485808</v>
      </c>
      <c r="D5" s="245">
        <v>27100853200</v>
      </c>
      <c r="E5" s="245">
        <v>28514173277</v>
      </c>
      <c r="F5" s="245">
        <v>30383113197</v>
      </c>
      <c r="G5" s="246">
        <v>32087136793</v>
      </c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</row>
    <row r="6" spans="1:92" ht="13.5" customHeight="1" x14ac:dyDescent="0.2">
      <c r="B6" s="244" t="s">
        <v>275</v>
      </c>
      <c r="C6" s="245">
        <v>-515970891</v>
      </c>
      <c r="D6" s="245">
        <v>-334684060</v>
      </c>
      <c r="E6" s="245">
        <v>-410687156</v>
      </c>
      <c r="F6" s="245">
        <v>-893232713</v>
      </c>
      <c r="G6" s="246">
        <v>-1143376055</v>
      </c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</row>
    <row r="7" spans="1:92" ht="13.5" customHeight="1" x14ac:dyDescent="0.2">
      <c r="A7" s="244"/>
      <c r="B7" s="244" t="s">
        <v>276</v>
      </c>
      <c r="C7" s="245">
        <v>1611987466</v>
      </c>
      <c r="D7" s="245">
        <v>2018202782</v>
      </c>
      <c r="E7" s="245">
        <v>2015231412</v>
      </c>
      <c r="F7" s="245">
        <v>2039446446</v>
      </c>
      <c r="G7" s="246">
        <v>2142689792</v>
      </c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</row>
    <row r="8" spans="1:92" ht="13.5" customHeight="1" x14ac:dyDescent="0.2">
      <c r="A8" s="244"/>
      <c r="B8" s="244" t="s">
        <v>277</v>
      </c>
      <c r="C8" s="245">
        <v>-1614292387</v>
      </c>
      <c r="D8" s="245">
        <v>-2021736203</v>
      </c>
      <c r="E8" s="245">
        <v>-2016030654</v>
      </c>
      <c r="F8" s="245">
        <v>-2040340737</v>
      </c>
      <c r="G8" s="246">
        <v>-2148394678</v>
      </c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</row>
    <row r="9" spans="1:92" ht="13.5" customHeight="1" x14ac:dyDescent="0.2">
      <c r="A9" s="244"/>
      <c r="B9" s="244" t="s">
        <v>278</v>
      </c>
      <c r="C9" s="245">
        <v>656778235</v>
      </c>
      <c r="D9" s="245">
        <v>638002414</v>
      </c>
      <c r="E9" s="245">
        <v>640783534</v>
      </c>
      <c r="F9" s="245">
        <v>530336908</v>
      </c>
      <c r="G9" s="246">
        <v>534116739</v>
      </c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</row>
    <row r="10" spans="1:92" ht="13.5" customHeight="1" x14ac:dyDescent="0.2">
      <c r="A10" s="244"/>
      <c r="B10" s="244" t="s">
        <v>279</v>
      </c>
      <c r="C10" s="245">
        <v>0</v>
      </c>
      <c r="D10" s="245">
        <v>910719825</v>
      </c>
      <c r="E10" s="245">
        <v>470066209</v>
      </c>
      <c r="F10" s="245">
        <v>236752155</v>
      </c>
      <c r="G10" s="246">
        <v>143291700</v>
      </c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</row>
    <row r="11" spans="1:92" ht="21" customHeight="1" x14ac:dyDescent="0.2">
      <c r="A11" s="244" t="s">
        <v>280</v>
      </c>
      <c r="B11" s="244" t="s">
        <v>281</v>
      </c>
      <c r="C11" s="245">
        <v>26704988231</v>
      </c>
      <c r="D11" s="245">
        <v>28311357958</v>
      </c>
      <c r="E11" s="245">
        <v>29213536622</v>
      </c>
      <c r="F11" s="245">
        <v>30256075256</v>
      </c>
      <c r="G11" s="246">
        <v>31615464291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</row>
    <row r="12" spans="1:92" ht="21" customHeight="1" x14ac:dyDescent="0.2">
      <c r="A12" s="244" t="s">
        <v>282</v>
      </c>
      <c r="B12" s="244" t="s">
        <v>283</v>
      </c>
      <c r="C12" s="245">
        <v>-2254573231</v>
      </c>
      <c r="D12" s="245">
        <v>-2414178958</v>
      </c>
      <c r="E12" s="245">
        <v>-4197759622</v>
      </c>
      <c r="F12" s="245">
        <v>-4696845256</v>
      </c>
      <c r="G12" s="246">
        <v>-3965434291</v>
      </c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</row>
    <row r="13" spans="1:92" ht="21.75" customHeight="1" x14ac:dyDescent="0.2">
      <c r="A13" s="244" t="s">
        <v>284</v>
      </c>
      <c r="B13" s="247" t="s">
        <v>285</v>
      </c>
      <c r="C13" s="245">
        <v>9546448</v>
      </c>
      <c r="D13" s="245">
        <v>9633589</v>
      </c>
      <c r="E13" s="245">
        <v>9737559</v>
      </c>
      <c r="F13" s="245">
        <v>9838418</v>
      </c>
      <c r="G13" s="246">
        <v>9967637</v>
      </c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</row>
    <row r="14" spans="1:92" ht="19.5" customHeight="1" x14ac:dyDescent="0.2">
      <c r="A14" s="248" t="s">
        <v>286</v>
      </c>
      <c r="B14" s="248" t="s">
        <v>287</v>
      </c>
      <c r="C14" s="249">
        <v>-236.16880655506634</v>
      </c>
      <c r="D14" s="249">
        <v>-250.60016137287982</v>
      </c>
      <c r="E14" s="249">
        <v>-431.08951863603602</v>
      </c>
      <c r="F14" s="249">
        <v>-477.4</v>
      </c>
      <c r="G14" s="250">
        <v>-397.83092933661209</v>
      </c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</row>
    <row r="15" spans="1:92" ht="24" customHeight="1" x14ac:dyDescent="0.2">
      <c r="A15" s="251" t="s">
        <v>288</v>
      </c>
      <c r="B15" s="244"/>
      <c r="C15" s="244"/>
      <c r="D15" s="244"/>
      <c r="E15" s="244"/>
      <c r="F15" s="244"/>
      <c r="G15" s="252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</row>
    <row r="16" spans="1:92" ht="12.75" customHeight="1" x14ac:dyDescent="0.2">
      <c r="A16" s="244" t="s">
        <v>289</v>
      </c>
      <c r="B16" s="244"/>
      <c r="C16" s="245">
        <v>28178473274</v>
      </c>
      <c r="D16" s="245">
        <v>29119055982</v>
      </c>
      <c r="E16" s="245">
        <v>30529404689</v>
      </c>
      <c r="F16" s="245">
        <v>32422559643</v>
      </c>
      <c r="G16" s="246">
        <v>34229826585</v>
      </c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</row>
    <row r="17" spans="1:92" ht="12.75" customHeight="1" x14ac:dyDescent="0.2">
      <c r="A17" s="244" t="s">
        <v>290</v>
      </c>
      <c r="B17" s="244"/>
      <c r="C17" s="245">
        <v>-2130263278</v>
      </c>
      <c r="D17" s="245">
        <v>-2356420263</v>
      </c>
      <c r="E17" s="245">
        <v>-2426717810</v>
      </c>
      <c r="F17" s="245">
        <v>-2933573450</v>
      </c>
      <c r="G17" s="246">
        <v>-3291770733</v>
      </c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</row>
    <row r="18" spans="1:92" ht="12.75" customHeight="1" x14ac:dyDescent="0.2">
      <c r="A18" s="244" t="s">
        <v>291</v>
      </c>
      <c r="B18" s="244"/>
      <c r="C18" s="245">
        <v>656778235</v>
      </c>
      <c r="D18" s="245">
        <v>638002414</v>
      </c>
      <c r="E18" s="245">
        <v>640783534</v>
      </c>
      <c r="F18" s="245">
        <v>530336908</v>
      </c>
      <c r="G18" s="246">
        <v>534116739</v>
      </c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</row>
    <row r="19" spans="1:92" ht="12.75" customHeight="1" x14ac:dyDescent="0.2">
      <c r="A19" s="244" t="s">
        <v>292</v>
      </c>
      <c r="B19" s="244"/>
      <c r="C19" s="245">
        <v>0</v>
      </c>
      <c r="D19" s="245">
        <v>910719825</v>
      </c>
      <c r="E19" s="245">
        <v>470066209</v>
      </c>
      <c r="F19" s="245">
        <v>236752155</v>
      </c>
      <c r="G19" s="246">
        <v>143291700</v>
      </c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</row>
    <row r="20" spans="1:92" s="254" customFormat="1" ht="12.75" customHeight="1" x14ac:dyDescent="0.2">
      <c r="A20" s="244" t="s">
        <v>250</v>
      </c>
      <c r="B20" s="244"/>
      <c r="C20" s="245">
        <v>-2254573231</v>
      </c>
      <c r="D20" s="245">
        <v>-2414178960</v>
      </c>
      <c r="E20" s="245">
        <v>-4197759625</v>
      </c>
      <c r="F20" s="245">
        <v>-4696845255</v>
      </c>
      <c r="G20" s="246">
        <v>-3965434293</v>
      </c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</row>
    <row r="21" spans="1:92" ht="21" customHeight="1" thickBot="1" x14ac:dyDescent="0.25">
      <c r="A21" s="255" t="s">
        <v>293</v>
      </c>
      <c r="B21" s="256"/>
      <c r="C21" s="257">
        <v>24450415000</v>
      </c>
      <c r="D21" s="257">
        <v>25897178998</v>
      </c>
      <c r="E21" s="257">
        <v>25015776997</v>
      </c>
      <c r="F21" s="257">
        <v>25559230001</v>
      </c>
      <c r="G21" s="258">
        <v>27650029998</v>
      </c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244"/>
      <c r="BN21" s="244"/>
      <c r="BO21" s="244"/>
      <c r="BP21" s="244"/>
      <c r="BQ21" s="244"/>
      <c r="BR21" s="244"/>
      <c r="BS21" s="244"/>
      <c r="BT21" s="244"/>
      <c r="BU21" s="244"/>
      <c r="BV21" s="244"/>
      <c r="BW21" s="244"/>
      <c r="BX21" s="244"/>
      <c r="BY21" s="244"/>
      <c r="BZ21" s="244"/>
      <c r="CA21" s="244"/>
      <c r="CB21" s="244"/>
      <c r="CC21" s="244"/>
      <c r="CD21" s="244"/>
      <c r="CE21" s="244"/>
      <c r="CF21" s="244"/>
      <c r="CG21" s="244"/>
      <c r="CH21" s="244"/>
      <c r="CI21" s="244"/>
      <c r="CJ21" s="244"/>
      <c r="CK21" s="244"/>
      <c r="CL21" s="244"/>
      <c r="CM21" s="244"/>
      <c r="CN21" s="244"/>
    </row>
    <row r="22" spans="1:92" ht="10.5" customHeight="1" x14ac:dyDescent="0.2">
      <c r="A22" s="259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4"/>
      <c r="AO22" s="244"/>
      <c r="AP22" s="244"/>
      <c r="AQ22" s="244"/>
      <c r="AR22" s="244"/>
      <c r="AS22" s="244"/>
      <c r="AT22" s="244"/>
      <c r="AU22" s="244"/>
      <c r="AV22" s="244"/>
      <c r="AW22" s="244"/>
      <c r="AX22" s="244"/>
      <c r="AY22" s="244"/>
      <c r="AZ22" s="244"/>
      <c r="BA22" s="244"/>
      <c r="BB22" s="244"/>
      <c r="BC22" s="244"/>
      <c r="BD22" s="244"/>
      <c r="BE22" s="244"/>
      <c r="BF22" s="244"/>
      <c r="BG22" s="244"/>
      <c r="BH22" s="244"/>
      <c r="BI22" s="244"/>
      <c r="BJ22" s="244"/>
      <c r="BK22" s="244"/>
      <c r="BL22" s="244"/>
      <c r="BM22" s="244"/>
      <c r="BN22" s="244"/>
      <c r="BO22" s="244"/>
      <c r="BP22" s="244"/>
      <c r="BQ22" s="244"/>
      <c r="BR22" s="244"/>
      <c r="BS22" s="244"/>
      <c r="BT22" s="244"/>
      <c r="BU22" s="244"/>
      <c r="BV22" s="244"/>
      <c r="BW22" s="244"/>
      <c r="BX22" s="244"/>
      <c r="BY22" s="244"/>
      <c r="BZ22" s="244"/>
      <c r="CA22" s="244"/>
      <c r="CB22" s="244"/>
      <c r="CC22" s="244"/>
      <c r="CD22" s="244"/>
      <c r="CE22" s="244"/>
      <c r="CF22" s="244"/>
      <c r="CG22" s="244"/>
      <c r="CH22" s="244"/>
      <c r="CI22" s="244"/>
      <c r="CJ22" s="244"/>
      <c r="CK22" s="244"/>
      <c r="CL22" s="244"/>
      <c r="CM22" s="244"/>
      <c r="CN22" s="244"/>
    </row>
    <row r="23" spans="1:92" ht="14.25" x14ac:dyDescent="0.2">
      <c r="A23" s="260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44"/>
      <c r="AP23" s="244"/>
      <c r="AQ23" s="244"/>
      <c r="AR23" s="244"/>
      <c r="AS23" s="244"/>
      <c r="AT23" s="244"/>
      <c r="AU23" s="244"/>
      <c r="AV23" s="244"/>
      <c r="AW23" s="244"/>
      <c r="AX23" s="244"/>
      <c r="AY23" s="244"/>
      <c r="AZ23" s="244"/>
      <c r="BA23" s="244"/>
      <c r="BB23" s="244"/>
      <c r="BC23" s="244"/>
      <c r="BD23" s="244"/>
      <c r="BE23" s="244"/>
      <c r="BF23" s="244"/>
      <c r="BG23" s="244"/>
      <c r="BH23" s="244"/>
      <c r="BI23" s="244"/>
      <c r="BJ23" s="244"/>
      <c r="BK23" s="244"/>
      <c r="BL23" s="244"/>
      <c r="BM23" s="244"/>
      <c r="BN23" s="244"/>
      <c r="BO23" s="244"/>
      <c r="BP23" s="244"/>
      <c r="BQ23" s="244"/>
      <c r="BR23" s="244"/>
      <c r="BS23" s="244"/>
      <c r="BT23" s="244"/>
      <c r="BU23" s="244"/>
      <c r="BV23" s="244"/>
      <c r="BW23" s="244"/>
      <c r="BX23" s="244"/>
      <c r="BY23" s="244"/>
      <c r="BZ23" s="244"/>
      <c r="CA23" s="244"/>
      <c r="CB23" s="244"/>
      <c r="CC23" s="244"/>
      <c r="CD23" s="244"/>
      <c r="CE23" s="244"/>
      <c r="CF23" s="244"/>
      <c r="CG23" s="244"/>
      <c r="CH23" s="244"/>
      <c r="CI23" s="244"/>
      <c r="CJ23" s="244"/>
      <c r="CK23" s="244"/>
      <c r="CL23" s="244"/>
      <c r="CM23" s="244"/>
      <c r="CN23" s="244"/>
    </row>
    <row r="24" spans="1:92" x14ac:dyDescent="0.2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  <c r="BB24" s="244"/>
      <c r="BC24" s="244"/>
      <c r="BD24" s="244"/>
      <c r="BE24" s="244"/>
      <c r="BF24" s="244"/>
      <c r="BG24" s="244"/>
      <c r="BH24" s="244"/>
      <c r="BI24" s="244"/>
      <c r="BJ24" s="244"/>
      <c r="BK24" s="244"/>
      <c r="BL24" s="244"/>
      <c r="BM24" s="244"/>
      <c r="BN24" s="244"/>
      <c r="BO24" s="244"/>
      <c r="BP24" s="244"/>
      <c r="BQ24" s="244"/>
      <c r="BR24" s="244"/>
      <c r="BS24" s="244"/>
      <c r="BT24" s="244"/>
      <c r="BU24" s="244"/>
      <c r="BV24" s="244"/>
      <c r="BW24" s="244"/>
      <c r="BX24" s="244"/>
      <c r="BY24" s="244"/>
      <c r="BZ24" s="244"/>
      <c r="CA24" s="244"/>
      <c r="CB24" s="244"/>
      <c r="CC24" s="244"/>
      <c r="CD24" s="244"/>
      <c r="CE24" s="244"/>
      <c r="CF24" s="244"/>
      <c r="CG24" s="244"/>
      <c r="CH24" s="244"/>
      <c r="CI24" s="244"/>
      <c r="CJ24" s="244"/>
      <c r="CK24" s="244"/>
      <c r="CL24" s="244"/>
      <c r="CM24" s="244"/>
      <c r="CN24" s="244"/>
    </row>
    <row r="25" spans="1:92" x14ac:dyDescent="0.2">
      <c r="A25" s="261"/>
      <c r="B25" s="262"/>
      <c r="C25" s="263"/>
      <c r="D25" s="263"/>
      <c r="E25" s="263"/>
      <c r="F25" s="263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  <c r="BI25" s="244"/>
      <c r="BJ25" s="244"/>
      <c r="BK25" s="244"/>
      <c r="BL25" s="244"/>
      <c r="BM25" s="244"/>
      <c r="BN25" s="244"/>
      <c r="BO25" s="244"/>
      <c r="BP25" s="244"/>
      <c r="BQ25" s="244"/>
      <c r="BR25" s="244"/>
      <c r="BS25" s="244"/>
      <c r="BT25" s="244"/>
      <c r="BU25" s="244"/>
      <c r="BV25" s="244"/>
      <c r="BW25" s="244"/>
      <c r="BX25" s="244"/>
      <c r="BY25" s="244"/>
      <c r="BZ25" s="244"/>
      <c r="CA25" s="244"/>
      <c r="CB25" s="244"/>
      <c r="CC25" s="244"/>
      <c r="CD25" s="244"/>
      <c r="CE25" s="244"/>
      <c r="CF25" s="244"/>
      <c r="CG25" s="244"/>
      <c r="CH25" s="244"/>
      <c r="CI25" s="244"/>
      <c r="CJ25" s="244"/>
      <c r="CK25" s="244"/>
      <c r="CL25" s="244"/>
      <c r="CM25" s="244"/>
      <c r="CN25" s="244"/>
    </row>
    <row r="26" spans="1:92" ht="21" hidden="1" customHeight="1" x14ac:dyDescent="0.25">
      <c r="A26" s="261"/>
      <c r="B26" s="262"/>
      <c r="C26" s="264"/>
      <c r="D26" s="264"/>
      <c r="E26" s="264"/>
      <c r="F26" s="26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4"/>
      <c r="AL26" s="244"/>
      <c r="AM26" s="244"/>
      <c r="AN26" s="244"/>
      <c r="AO26" s="244"/>
      <c r="AP26" s="244"/>
      <c r="AQ26" s="244"/>
      <c r="AR26" s="244"/>
      <c r="AS26" s="244"/>
      <c r="AT26" s="244"/>
      <c r="AU26" s="244"/>
      <c r="AV26" s="244"/>
      <c r="AW26" s="244"/>
      <c r="AX26" s="244"/>
      <c r="AY26" s="244"/>
      <c r="AZ26" s="244"/>
      <c r="BA26" s="244"/>
      <c r="BB26" s="244"/>
      <c r="BC26" s="244"/>
      <c r="BD26" s="244"/>
      <c r="BE26" s="244"/>
      <c r="BF26" s="244"/>
      <c r="BG26" s="244"/>
      <c r="BH26" s="244"/>
      <c r="BI26" s="244"/>
      <c r="BJ26" s="244"/>
      <c r="BK26" s="244"/>
      <c r="BL26" s="244"/>
      <c r="BM26" s="244"/>
      <c r="BN26" s="244"/>
      <c r="BO26" s="244"/>
      <c r="BP26" s="244"/>
      <c r="BQ26" s="244"/>
      <c r="BR26" s="244"/>
      <c r="BS26" s="244"/>
      <c r="BT26" s="244"/>
      <c r="BU26" s="244"/>
      <c r="BV26" s="244"/>
      <c r="BW26" s="244"/>
      <c r="BX26" s="244"/>
      <c r="BY26" s="244"/>
      <c r="BZ26" s="244"/>
      <c r="CA26" s="244"/>
      <c r="CB26" s="244"/>
      <c r="CC26" s="244"/>
      <c r="CD26" s="244"/>
      <c r="CE26" s="244"/>
      <c r="CF26" s="244"/>
      <c r="CG26" s="244"/>
      <c r="CH26" s="244"/>
      <c r="CI26" s="244"/>
      <c r="CJ26" s="244"/>
      <c r="CK26" s="244"/>
      <c r="CL26" s="244"/>
      <c r="CM26" s="244"/>
      <c r="CN26" s="244"/>
    </row>
    <row r="27" spans="1:92" ht="13.5" hidden="1" customHeight="1" x14ac:dyDescent="0.2">
      <c r="A27" s="265"/>
      <c r="B27" s="262"/>
      <c r="C27" s="266"/>
      <c r="D27" s="266"/>
      <c r="E27" s="266"/>
      <c r="F27" s="266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4"/>
      <c r="AO27" s="244"/>
      <c r="AP27" s="244"/>
      <c r="AQ27" s="244"/>
      <c r="AR27" s="244"/>
      <c r="AS27" s="244"/>
      <c r="AT27" s="244"/>
      <c r="AU27" s="244"/>
      <c r="AV27" s="244"/>
      <c r="AW27" s="244"/>
      <c r="AX27" s="244"/>
      <c r="AY27" s="244"/>
      <c r="AZ27" s="244"/>
      <c r="BA27" s="244"/>
      <c r="BB27" s="244"/>
      <c r="BC27" s="244"/>
      <c r="BD27" s="244"/>
      <c r="BE27" s="244"/>
      <c r="BF27" s="244"/>
      <c r="BG27" s="244"/>
      <c r="BH27" s="244"/>
      <c r="BI27" s="244"/>
      <c r="BJ27" s="244"/>
      <c r="BK27" s="244"/>
      <c r="BL27" s="244"/>
      <c r="BM27" s="244"/>
      <c r="BN27" s="244"/>
      <c r="BO27" s="244"/>
      <c r="BP27" s="244"/>
      <c r="BQ27" s="244"/>
      <c r="BR27" s="244"/>
      <c r="BS27" s="244"/>
      <c r="BT27" s="244"/>
      <c r="BU27" s="244"/>
      <c r="BV27" s="244"/>
      <c r="BW27" s="244"/>
      <c r="BX27" s="244"/>
      <c r="BY27" s="244"/>
      <c r="BZ27" s="244"/>
      <c r="CA27" s="244"/>
      <c r="CB27" s="244"/>
      <c r="CC27" s="244"/>
      <c r="CD27" s="244"/>
      <c r="CE27" s="244"/>
      <c r="CF27" s="244"/>
      <c r="CG27" s="244"/>
      <c r="CH27" s="244"/>
      <c r="CI27" s="244"/>
      <c r="CJ27" s="244"/>
      <c r="CK27" s="244"/>
      <c r="CL27" s="244"/>
      <c r="CM27" s="244"/>
      <c r="CN27" s="244"/>
    </row>
    <row r="28" spans="1:92" ht="12.75" hidden="1" customHeight="1" x14ac:dyDescent="0.2">
      <c r="A28" s="262"/>
      <c r="B28" s="262"/>
      <c r="C28" s="267"/>
      <c r="D28" s="267"/>
      <c r="E28" s="267"/>
      <c r="F28" s="267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244"/>
      <c r="BV28" s="244"/>
      <c r="BW28" s="244"/>
      <c r="BX28" s="244"/>
      <c r="BY28" s="244"/>
      <c r="BZ28" s="244"/>
      <c r="CA28" s="244"/>
      <c r="CB28" s="244"/>
      <c r="CC28" s="244"/>
      <c r="CD28" s="244"/>
      <c r="CE28" s="244"/>
      <c r="CF28" s="244"/>
      <c r="CG28" s="244"/>
      <c r="CH28" s="244"/>
      <c r="CI28" s="244"/>
      <c r="CJ28" s="244"/>
      <c r="CK28" s="244"/>
      <c r="CL28" s="244"/>
      <c r="CM28" s="244"/>
      <c r="CN28" s="244"/>
    </row>
    <row r="29" spans="1:92" ht="24.95" hidden="1" customHeight="1" x14ac:dyDescent="0.2">
      <c r="A29" s="262"/>
      <c r="B29" s="262"/>
      <c r="C29" s="267"/>
      <c r="D29" s="267"/>
      <c r="E29" s="267"/>
      <c r="F29" s="267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  <c r="AJ29" s="244"/>
      <c r="AK29" s="244"/>
      <c r="AL29" s="244"/>
      <c r="AM29" s="244"/>
      <c r="AN29" s="244"/>
      <c r="AO29" s="244"/>
      <c r="AP29" s="244"/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4"/>
      <c r="BE29" s="244"/>
      <c r="BF29" s="244"/>
      <c r="BG29" s="244"/>
      <c r="BH29" s="244"/>
      <c r="BI29" s="244"/>
      <c r="BJ29" s="244"/>
      <c r="BK29" s="244"/>
      <c r="BL29" s="244"/>
      <c r="BM29" s="244"/>
      <c r="BN29" s="244"/>
      <c r="BO29" s="244"/>
      <c r="BP29" s="244"/>
      <c r="BQ29" s="244"/>
      <c r="BR29" s="244"/>
      <c r="BS29" s="244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4"/>
      <c r="CH29" s="244"/>
      <c r="CI29" s="244"/>
      <c r="CJ29" s="244"/>
      <c r="CK29" s="244"/>
      <c r="CL29" s="244"/>
      <c r="CM29" s="244"/>
      <c r="CN29" s="244"/>
    </row>
    <row r="30" spans="1:92" ht="18" hidden="1" customHeight="1" x14ac:dyDescent="0.2">
      <c r="A30" s="262"/>
      <c r="B30" s="262"/>
      <c r="C30" s="267"/>
      <c r="D30" s="267"/>
      <c r="E30" s="267"/>
      <c r="F30" s="267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44"/>
      <c r="AQ30" s="244"/>
      <c r="AR30" s="244"/>
      <c r="AS30" s="244"/>
      <c r="AT30" s="244"/>
      <c r="AU30" s="244"/>
      <c r="AV30" s="244"/>
      <c r="AW30" s="244"/>
      <c r="AX30" s="244"/>
      <c r="AY30" s="244"/>
      <c r="AZ30" s="244"/>
      <c r="BA30" s="244"/>
      <c r="BB30" s="244"/>
      <c r="BC30" s="244"/>
      <c r="BD30" s="244"/>
      <c r="BE30" s="244"/>
      <c r="BF30" s="244"/>
      <c r="BG30" s="244"/>
      <c r="BH30" s="244"/>
      <c r="BI30" s="244"/>
      <c r="BJ30" s="244"/>
      <c r="BK30" s="244"/>
      <c r="BL30" s="244"/>
      <c r="BM30" s="244"/>
      <c r="BN30" s="244"/>
      <c r="BO30" s="244"/>
      <c r="BP30" s="244"/>
      <c r="BQ30" s="244"/>
      <c r="BR30" s="244"/>
      <c r="BS30" s="244"/>
      <c r="BT30" s="244"/>
      <c r="BU30" s="244"/>
      <c r="BV30" s="244"/>
      <c r="BW30" s="244"/>
      <c r="BX30" s="244"/>
      <c r="BY30" s="244"/>
      <c r="BZ30" s="244"/>
      <c r="CA30" s="244"/>
      <c r="CB30" s="244"/>
      <c r="CC30" s="244"/>
      <c r="CD30" s="244"/>
      <c r="CE30" s="244"/>
      <c r="CF30" s="244"/>
      <c r="CG30" s="244"/>
      <c r="CH30" s="244"/>
      <c r="CI30" s="244"/>
      <c r="CJ30" s="244"/>
      <c r="CK30" s="244"/>
      <c r="CL30" s="244"/>
      <c r="CM30" s="244"/>
      <c r="CN30" s="244"/>
    </row>
    <row r="31" spans="1:92" ht="18" hidden="1" customHeight="1" x14ac:dyDescent="0.2">
      <c r="A31" s="262"/>
      <c r="B31" s="262"/>
      <c r="C31" s="267"/>
      <c r="D31" s="267"/>
      <c r="E31" s="267"/>
      <c r="F31" s="267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4"/>
      <c r="CC31" s="244"/>
      <c r="CD31" s="244"/>
      <c r="CE31" s="244"/>
      <c r="CF31" s="244"/>
      <c r="CG31" s="244"/>
      <c r="CH31" s="244"/>
      <c r="CI31" s="244"/>
      <c r="CJ31" s="244"/>
      <c r="CK31" s="244"/>
      <c r="CL31" s="244"/>
      <c r="CM31" s="244"/>
      <c r="CN31" s="244"/>
    </row>
    <row r="32" spans="1:92" ht="18" hidden="1" customHeight="1" x14ac:dyDescent="0.2">
      <c r="A32" s="262"/>
      <c r="B32" s="262"/>
      <c r="C32" s="267"/>
      <c r="D32" s="267"/>
      <c r="E32" s="267"/>
      <c r="F32" s="267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4"/>
      <c r="BR32" s="244"/>
      <c r="BS32" s="244"/>
      <c r="BT32" s="244"/>
      <c r="BU32" s="244"/>
      <c r="BV32" s="244"/>
      <c r="BW32" s="244"/>
      <c r="BX32" s="244"/>
      <c r="BY32" s="244"/>
      <c r="BZ32" s="244"/>
      <c r="CA32" s="244"/>
      <c r="CB32" s="244"/>
      <c r="CC32" s="244"/>
      <c r="CD32" s="244"/>
      <c r="CE32" s="244"/>
      <c r="CF32" s="244"/>
      <c r="CG32" s="244"/>
      <c r="CH32" s="244"/>
      <c r="CI32" s="244"/>
      <c r="CJ32" s="244"/>
      <c r="CK32" s="244"/>
      <c r="CL32" s="244"/>
      <c r="CM32" s="244"/>
      <c r="CN32" s="244"/>
    </row>
    <row r="33" spans="1:92" ht="18" hidden="1" customHeight="1" x14ac:dyDescent="0.2">
      <c r="A33" s="268"/>
      <c r="B33" s="262"/>
      <c r="C33" s="269"/>
      <c r="D33" s="269"/>
      <c r="E33" s="269"/>
      <c r="F33" s="269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  <c r="AK33" s="244"/>
      <c r="AL33" s="244"/>
      <c r="AM33" s="244"/>
      <c r="AN33" s="244"/>
      <c r="AO33" s="244"/>
      <c r="AP33" s="244"/>
      <c r="AQ33" s="244"/>
      <c r="AR33" s="244"/>
      <c r="AS33" s="244"/>
      <c r="AT33" s="244"/>
      <c r="AU33" s="244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244"/>
      <c r="BU33" s="244"/>
      <c r="BV33" s="244"/>
      <c r="BW33" s="244"/>
      <c r="BX33" s="244"/>
      <c r="BY33" s="244"/>
      <c r="BZ33" s="244"/>
      <c r="CA33" s="244"/>
      <c r="CB33" s="244"/>
      <c r="CC33" s="244"/>
      <c r="CD33" s="244"/>
      <c r="CE33" s="244"/>
      <c r="CF33" s="244"/>
      <c r="CG33" s="244"/>
      <c r="CH33" s="244"/>
      <c r="CI33" s="244"/>
      <c r="CJ33" s="244"/>
      <c r="CK33" s="244"/>
      <c r="CL33" s="244"/>
      <c r="CM33" s="244"/>
      <c r="CN33" s="244"/>
    </row>
    <row r="34" spans="1:92" ht="18" hidden="1" customHeight="1" x14ac:dyDescent="0.2">
      <c r="A34" s="262"/>
      <c r="B34" s="262"/>
      <c r="C34" s="262"/>
      <c r="D34" s="262"/>
      <c r="E34" s="262"/>
      <c r="F34" s="262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4"/>
      <c r="BZ34" s="244"/>
      <c r="CA34" s="244"/>
      <c r="CB34" s="244"/>
      <c r="CC34" s="244"/>
      <c r="CD34" s="244"/>
      <c r="CE34" s="244"/>
      <c r="CF34" s="244"/>
      <c r="CG34" s="244"/>
      <c r="CH34" s="244"/>
      <c r="CI34" s="244"/>
      <c r="CJ34" s="244"/>
      <c r="CK34" s="244"/>
      <c r="CL34" s="244"/>
      <c r="CM34" s="244"/>
      <c r="CN34" s="244"/>
    </row>
    <row r="35" spans="1:92" ht="21" hidden="1" customHeight="1" x14ac:dyDescent="0.2">
      <c r="A35" s="262"/>
      <c r="B35" s="262"/>
      <c r="C35" s="270"/>
      <c r="D35" s="270"/>
      <c r="E35" s="270"/>
      <c r="F35" s="270"/>
    </row>
    <row r="36" spans="1:92" ht="6.75" hidden="1" customHeight="1" x14ac:dyDescent="0.2">
      <c r="A36" s="262"/>
      <c r="B36" s="262"/>
      <c r="C36" s="267"/>
      <c r="D36" s="267"/>
      <c r="E36" s="267"/>
      <c r="F36" s="267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4"/>
      <c r="BW36" s="244"/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244"/>
      <c r="CI36" s="244"/>
      <c r="CJ36" s="244"/>
      <c r="CK36" s="244"/>
      <c r="CL36" s="244"/>
      <c r="CM36" s="244"/>
      <c r="CN36" s="244"/>
    </row>
    <row r="37" spans="1:92" ht="15" hidden="1" customHeight="1" x14ac:dyDescent="0.2">
      <c r="A37" s="262"/>
      <c r="B37" s="266"/>
      <c r="C37" s="267"/>
      <c r="D37" s="267"/>
      <c r="E37" s="267"/>
      <c r="F37" s="267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4"/>
      <c r="BW37" s="244"/>
      <c r="BX37" s="244"/>
      <c r="BY37" s="244"/>
      <c r="BZ37" s="244"/>
      <c r="CA37" s="244"/>
      <c r="CB37" s="244"/>
      <c r="CC37" s="244"/>
      <c r="CD37" s="244"/>
      <c r="CE37" s="244"/>
      <c r="CF37" s="244"/>
      <c r="CG37" s="244"/>
      <c r="CH37" s="244"/>
      <c r="CI37" s="244"/>
      <c r="CJ37" s="244"/>
      <c r="CK37" s="244"/>
      <c r="CL37" s="244"/>
      <c r="CM37" s="244"/>
      <c r="CN37" s="244"/>
    </row>
    <row r="38" spans="1:92" ht="15" hidden="1" customHeight="1" x14ac:dyDescent="0.2">
      <c r="A38" s="262"/>
      <c r="B38" s="262"/>
      <c r="C38" s="267"/>
      <c r="D38" s="267"/>
      <c r="E38" s="267"/>
      <c r="F38" s="267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4"/>
      <c r="BZ38" s="244"/>
      <c r="CA38" s="244"/>
      <c r="CB38" s="244"/>
      <c r="CC38" s="244"/>
      <c r="CD38" s="244"/>
      <c r="CE38" s="244"/>
      <c r="CF38" s="244"/>
      <c r="CG38" s="244"/>
      <c r="CH38" s="244"/>
      <c r="CI38" s="244"/>
      <c r="CJ38" s="244"/>
      <c r="CK38" s="244"/>
      <c r="CL38" s="244"/>
      <c r="CM38" s="244"/>
      <c r="CN38" s="244"/>
    </row>
    <row r="39" spans="1:92" s="254" customFormat="1" ht="15" hidden="1" customHeight="1" x14ac:dyDescent="0.2">
      <c r="A39" s="268"/>
      <c r="B39" s="268"/>
      <c r="C39" s="271"/>
      <c r="D39" s="272"/>
      <c r="E39" s="272"/>
      <c r="F39" s="272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</row>
    <row r="40" spans="1:92" ht="15" hidden="1" customHeight="1" x14ac:dyDescent="0.2">
      <c r="A40" s="262"/>
      <c r="B40" s="262"/>
      <c r="C40" s="273"/>
      <c r="D40" s="273"/>
      <c r="E40" s="273"/>
      <c r="F40" s="273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4"/>
      <c r="BZ40" s="244"/>
      <c r="CA40" s="244"/>
      <c r="CB40" s="244"/>
      <c r="CC40" s="244"/>
      <c r="CD40" s="244"/>
      <c r="CE40" s="244"/>
      <c r="CF40" s="244"/>
      <c r="CG40" s="244"/>
      <c r="CH40" s="244"/>
      <c r="CI40" s="244"/>
      <c r="CJ40" s="244"/>
      <c r="CK40" s="244"/>
      <c r="CL40" s="244"/>
      <c r="CM40" s="244"/>
      <c r="CN40" s="244"/>
    </row>
    <row r="41" spans="1:92" ht="12.75" hidden="1" customHeight="1" x14ac:dyDescent="0.2">
      <c r="A41" s="262"/>
      <c r="B41" s="262"/>
      <c r="C41" s="273"/>
      <c r="D41" s="273"/>
      <c r="E41" s="273"/>
      <c r="F41" s="273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4"/>
      <c r="BZ41" s="244"/>
      <c r="CA41" s="244"/>
      <c r="CB41" s="244"/>
      <c r="CC41" s="244"/>
      <c r="CD41" s="244"/>
      <c r="CE41" s="244"/>
      <c r="CF41" s="244"/>
      <c r="CG41" s="244"/>
      <c r="CH41" s="244"/>
      <c r="CI41" s="244"/>
      <c r="CJ41" s="244"/>
      <c r="CK41" s="244"/>
      <c r="CL41" s="244"/>
      <c r="CM41" s="244"/>
      <c r="CN41" s="244"/>
    </row>
    <row r="42" spans="1:92" ht="12.75" hidden="1" customHeight="1" x14ac:dyDescent="0.2">
      <c r="A42" s="268"/>
      <c r="B42" s="262"/>
      <c r="C42" s="273"/>
      <c r="D42" s="273"/>
      <c r="E42" s="273"/>
      <c r="F42" s="273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</row>
    <row r="43" spans="1:92" ht="12.75" hidden="1" customHeight="1" x14ac:dyDescent="0.2">
      <c r="A43" s="262"/>
      <c r="B43" s="262"/>
      <c r="C43" s="262"/>
      <c r="D43" s="262"/>
      <c r="E43" s="262"/>
      <c r="F43" s="262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4"/>
      <c r="BZ43" s="244"/>
      <c r="CA43" s="244"/>
      <c r="CB43" s="244"/>
      <c r="CC43" s="244"/>
      <c r="CD43" s="244"/>
      <c r="CE43" s="244"/>
      <c r="CF43" s="244"/>
      <c r="CG43" s="244"/>
      <c r="CH43" s="244"/>
      <c r="CI43" s="244"/>
      <c r="CJ43" s="244"/>
      <c r="CK43" s="244"/>
      <c r="CL43" s="244"/>
      <c r="CM43" s="244"/>
      <c r="CN43" s="244"/>
    </row>
    <row r="44" spans="1:92" ht="12.75" hidden="1" customHeight="1" x14ac:dyDescent="0.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4"/>
      <c r="BN44" s="244"/>
      <c r="BO44" s="244"/>
      <c r="BP44" s="244"/>
      <c r="BQ44" s="244"/>
      <c r="BR44" s="244"/>
      <c r="BS44" s="244"/>
      <c r="BT44" s="244"/>
      <c r="BU44" s="244"/>
      <c r="BV44" s="244"/>
      <c r="BW44" s="244"/>
      <c r="BX44" s="244"/>
      <c r="BY44" s="244"/>
      <c r="BZ44" s="244"/>
      <c r="CA44" s="244"/>
      <c r="CB44" s="244"/>
      <c r="CC44" s="244"/>
      <c r="CD44" s="244"/>
      <c r="CE44" s="244"/>
      <c r="CF44" s="244"/>
      <c r="CG44" s="244"/>
      <c r="CH44" s="244"/>
      <c r="CI44" s="244"/>
      <c r="CJ44" s="244"/>
      <c r="CK44" s="244"/>
      <c r="CL44" s="244"/>
      <c r="CM44" s="244"/>
      <c r="CN44" s="244"/>
    </row>
    <row r="45" spans="1:92" ht="12.75" hidden="1" customHeight="1" x14ac:dyDescent="0.2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4"/>
      <c r="BZ45" s="244"/>
      <c r="CA45" s="244"/>
      <c r="CB45" s="244"/>
      <c r="CC45" s="244"/>
      <c r="CD45" s="244"/>
      <c r="CE45" s="244"/>
      <c r="CF45" s="244"/>
      <c r="CG45" s="244"/>
      <c r="CH45" s="244"/>
      <c r="CI45" s="244"/>
      <c r="CJ45" s="244"/>
      <c r="CK45" s="244"/>
      <c r="CL45" s="244"/>
      <c r="CM45" s="244"/>
      <c r="CN45" s="244"/>
    </row>
    <row r="46" spans="1:92" ht="12.75" hidden="1" customHeight="1" x14ac:dyDescent="0.2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4"/>
      <c r="BN46" s="244"/>
      <c r="BO46" s="244"/>
      <c r="BP46" s="244"/>
      <c r="BQ46" s="244"/>
      <c r="BR46" s="244"/>
      <c r="BS46" s="244"/>
      <c r="BT46" s="244"/>
      <c r="BU46" s="244"/>
      <c r="BV46" s="244"/>
      <c r="BW46" s="244"/>
      <c r="BX46" s="244"/>
      <c r="BY46" s="244"/>
      <c r="BZ46" s="244"/>
      <c r="CA46" s="244"/>
      <c r="CB46" s="244"/>
      <c r="CC46" s="244"/>
      <c r="CD46" s="244"/>
      <c r="CE46" s="244"/>
      <c r="CF46" s="244"/>
      <c r="CG46" s="244"/>
      <c r="CH46" s="244"/>
      <c r="CI46" s="244"/>
      <c r="CJ46" s="244"/>
      <c r="CK46" s="244"/>
      <c r="CL46" s="244"/>
      <c r="CM46" s="244"/>
      <c r="CN46" s="244"/>
    </row>
    <row r="47" spans="1:92" ht="12.75" hidden="1" customHeight="1" x14ac:dyDescent="0.2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44"/>
      <c r="BN47" s="244"/>
      <c r="BO47" s="244"/>
      <c r="BP47" s="244"/>
      <c r="BQ47" s="244"/>
      <c r="BR47" s="244"/>
      <c r="BS47" s="244"/>
      <c r="BT47" s="244"/>
      <c r="BU47" s="244"/>
      <c r="BV47" s="244"/>
      <c r="BW47" s="244"/>
      <c r="BX47" s="244"/>
      <c r="BY47" s="244"/>
      <c r="BZ47" s="244"/>
      <c r="CA47" s="244"/>
      <c r="CB47" s="244"/>
      <c r="CC47" s="244"/>
      <c r="CD47" s="244"/>
      <c r="CE47" s="244"/>
      <c r="CF47" s="244"/>
      <c r="CG47" s="244"/>
      <c r="CH47" s="244"/>
      <c r="CI47" s="244"/>
      <c r="CJ47" s="244"/>
      <c r="CK47" s="244"/>
      <c r="CL47" s="244"/>
      <c r="CM47" s="244"/>
      <c r="CN47" s="244"/>
    </row>
    <row r="48" spans="1:92" ht="12.75" hidden="1" customHeight="1" x14ac:dyDescent="0.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4"/>
      <c r="BR48" s="244"/>
      <c r="BS48" s="244"/>
      <c r="BT48" s="244"/>
      <c r="BU48" s="244"/>
      <c r="BV48" s="244"/>
      <c r="BW48" s="244"/>
      <c r="BX48" s="244"/>
      <c r="BY48" s="244"/>
      <c r="BZ48" s="244"/>
      <c r="CA48" s="244"/>
      <c r="CB48" s="244"/>
      <c r="CC48" s="244"/>
      <c r="CD48" s="244"/>
      <c r="CE48" s="244"/>
      <c r="CF48" s="244"/>
      <c r="CG48" s="244"/>
      <c r="CH48" s="244"/>
      <c r="CI48" s="244"/>
      <c r="CJ48" s="244"/>
      <c r="CK48" s="244"/>
      <c r="CL48" s="244"/>
      <c r="CM48" s="244"/>
      <c r="CN48" s="244"/>
    </row>
    <row r="49" spans="1:92" ht="12.75" hidden="1" customHeight="1" x14ac:dyDescent="0.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44"/>
      <c r="BP49" s="244"/>
      <c r="BQ49" s="244"/>
      <c r="BR49" s="244"/>
      <c r="BS49" s="244"/>
      <c r="BT49" s="244"/>
      <c r="BU49" s="244"/>
      <c r="BV49" s="244"/>
      <c r="BW49" s="244"/>
      <c r="BX49" s="244"/>
      <c r="BY49" s="244"/>
      <c r="BZ49" s="244"/>
      <c r="CA49" s="244"/>
      <c r="CB49" s="244"/>
      <c r="CC49" s="244"/>
      <c r="CD49" s="244"/>
      <c r="CE49" s="244"/>
      <c r="CF49" s="244"/>
      <c r="CG49" s="244"/>
      <c r="CH49" s="244"/>
      <c r="CI49" s="244"/>
      <c r="CJ49" s="244"/>
      <c r="CK49" s="244"/>
      <c r="CL49" s="244"/>
      <c r="CM49" s="244"/>
      <c r="CN49" s="244"/>
    </row>
    <row r="50" spans="1:92" ht="12.75" hidden="1" customHeight="1" x14ac:dyDescent="0.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/>
      <c r="AN50" s="244"/>
      <c r="AO50" s="244"/>
      <c r="AP50" s="244"/>
      <c r="AQ50" s="244"/>
      <c r="AR50" s="244"/>
      <c r="AS50" s="244"/>
      <c r="AT50" s="244"/>
      <c r="AU50" s="244"/>
      <c r="AV50" s="244"/>
      <c r="AW50" s="244"/>
      <c r="AX50" s="244"/>
      <c r="AY50" s="244"/>
      <c r="AZ50" s="244"/>
      <c r="BA50" s="244"/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/>
      <c r="BM50" s="244"/>
      <c r="BN50" s="244"/>
      <c r="BO50" s="244"/>
      <c r="BP50" s="244"/>
      <c r="BQ50" s="244"/>
      <c r="BR50" s="244"/>
      <c r="BS50" s="244"/>
      <c r="BT50" s="244"/>
      <c r="BU50" s="244"/>
      <c r="BV50" s="244"/>
      <c r="BW50" s="244"/>
      <c r="BX50" s="244"/>
      <c r="BY50" s="244"/>
      <c r="BZ50" s="244"/>
      <c r="CA50" s="244"/>
      <c r="CB50" s="244"/>
      <c r="CC50" s="244"/>
      <c r="CD50" s="244"/>
      <c r="CE50" s="244"/>
      <c r="CF50" s="244"/>
      <c r="CG50" s="244"/>
      <c r="CH50" s="244"/>
      <c r="CI50" s="244"/>
      <c r="CJ50" s="244"/>
      <c r="CK50" s="244"/>
      <c r="CL50" s="244"/>
      <c r="CM50" s="244"/>
      <c r="CN50" s="244"/>
    </row>
    <row r="51" spans="1:92" ht="12.75" hidden="1" customHeight="1" x14ac:dyDescent="0.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44"/>
      <c r="BP51" s="244"/>
      <c r="BQ51" s="244"/>
      <c r="BR51" s="244"/>
      <c r="BS51" s="244"/>
      <c r="BT51" s="244"/>
      <c r="BU51" s="244"/>
      <c r="BV51" s="244"/>
      <c r="BW51" s="244"/>
      <c r="BX51" s="244"/>
      <c r="BY51" s="244"/>
      <c r="BZ51" s="244"/>
      <c r="CA51" s="244"/>
      <c r="CB51" s="244"/>
      <c r="CC51" s="244"/>
      <c r="CD51" s="244"/>
      <c r="CE51" s="244"/>
      <c r="CF51" s="244"/>
      <c r="CG51" s="244"/>
      <c r="CH51" s="244"/>
      <c r="CI51" s="244"/>
      <c r="CJ51" s="244"/>
      <c r="CK51" s="244"/>
      <c r="CL51" s="244"/>
      <c r="CM51" s="244"/>
      <c r="CN51" s="244"/>
    </row>
    <row r="52" spans="1:92" ht="12.75" hidden="1" customHeight="1" x14ac:dyDescent="0.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4"/>
      <c r="BM52" s="244"/>
      <c r="BN52" s="244"/>
      <c r="BO52" s="244"/>
      <c r="BP52" s="244"/>
      <c r="BQ52" s="244"/>
      <c r="BR52" s="244"/>
      <c r="BS52" s="244"/>
      <c r="BT52" s="244"/>
      <c r="BU52" s="244"/>
      <c r="BV52" s="244"/>
      <c r="BW52" s="244"/>
      <c r="BX52" s="244"/>
      <c r="BY52" s="244"/>
      <c r="BZ52" s="244"/>
      <c r="CA52" s="244"/>
      <c r="CB52" s="244"/>
      <c r="CC52" s="244"/>
      <c r="CD52" s="244"/>
      <c r="CE52" s="244"/>
      <c r="CF52" s="244"/>
      <c r="CG52" s="244"/>
      <c r="CH52" s="244"/>
      <c r="CI52" s="244"/>
      <c r="CJ52" s="244"/>
      <c r="CK52" s="244"/>
      <c r="CL52" s="244"/>
      <c r="CM52" s="244"/>
      <c r="CN52" s="244"/>
    </row>
    <row r="53" spans="1:92" ht="12.75" hidden="1" customHeight="1" x14ac:dyDescent="0.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4"/>
      <c r="BZ53" s="244"/>
      <c r="CA53" s="244"/>
      <c r="CB53" s="244"/>
      <c r="CC53" s="244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</row>
    <row r="54" spans="1:92" ht="12.75" hidden="1" customHeight="1" x14ac:dyDescent="0.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  <c r="BI54" s="244"/>
      <c r="BJ54" s="244"/>
      <c r="BK54" s="244"/>
      <c r="BL54" s="244"/>
      <c r="BM54" s="244"/>
      <c r="BN54" s="244"/>
      <c r="BO54" s="244"/>
      <c r="BP54" s="244"/>
      <c r="BQ54" s="244"/>
      <c r="BR54" s="244"/>
      <c r="BS54" s="244"/>
      <c r="BT54" s="244"/>
      <c r="BU54" s="244"/>
      <c r="BV54" s="244"/>
      <c r="BW54" s="244"/>
      <c r="BX54" s="244"/>
      <c r="BY54" s="244"/>
      <c r="BZ54" s="244"/>
      <c r="CA54" s="244"/>
      <c r="CB54" s="244"/>
      <c r="CC54" s="244"/>
      <c r="CD54" s="244"/>
      <c r="CE54" s="244"/>
      <c r="CF54" s="244"/>
      <c r="CG54" s="244"/>
      <c r="CH54" s="244"/>
      <c r="CI54" s="244"/>
      <c r="CJ54" s="244"/>
      <c r="CK54" s="244"/>
      <c r="CL54" s="244"/>
      <c r="CM54" s="244"/>
      <c r="CN54" s="244"/>
    </row>
    <row r="55" spans="1:92" ht="12.75" hidden="1" customHeight="1" x14ac:dyDescent="0.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244"/>
      <c r="BI55" s="244"/>
      <c r="BJ55" s="244"/>
      <c r="BK55" s="244"/>
      <c r="BL55" s="244"/>
      <c r="BM55" s="244"/>
      <c r="BN55" s="244"/>
      <c r="BO55" s="244"/>
      <c r="BP55" s="244"/>
      <c r="BQ55" s="244"/>
      <c r="BR55" s="244"/>
      <c r="BS55" s="244"/>
      <c r="BT55" s="244"/>
      <c r="BU55" s="244"/>
      <c r="BV55" s="244"/>
      <c r="BW55" s="244"/>
      <c r="BX55" s="244"/>
      <c r="BY55" s="244"/>
      <c r="BZ55" s="244"/>
      <c r="CA55" s="244"/>
      <c r="CB55" s="244"/>
      <c r="CC55" s="244"/>
      <c r="CD55" s="244"/>
      <c r="CE55" s="244"/>
      <c r="CF55" s="244"/>
      <c r="CG55" s="244"/>
      <c r="CH55" s="244"/>
      <c r="CI55" s="244"/>
      <c r="CJ55" s="244"/>
      <c r="CK55" s="244"/>
      <c r="CL55" s="244"/>
      <c r="CM55" s="244"/>
      <c r="CN55" s="244"/>
    </row>
    <row r="56" spans="1:92" ht="12.75" hidden="1" customHeight="1" x14ac:dyDescent="0.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4"/>
      <c r="BR56" s="244"/>
      <c r="BS56" s="244"/>
      <c r="BT56" s="244"/>
      <c r="BU56" s="244"/>
      <c r="BV56" s="244"/>
      <c r="BW56" s="244"/>
      <c r="BX56" s="244"/>
      <c r="BY56" s="244"/>
      <c r="BZ56" s="244"/>
      <c r="CA56" s="244"/>
      <c r="CB56" s="244"/>
      <c r="CC56" s="244"/>
      <c r="CD56" s="244"/>
      <c r="CE56" s="244"/>
      <c r="CF56" s="244"/>
      <c r="CG56" s="244"/>
      <c r="CH56" s="244"/>
      <c r="CI56" s="244"/>
      <c r="CJ56" s="244"/>
      <c r="CK56" s="244"/>
      <c r="CL56" s="244"/>
      <c r="CM56" s="244"/>
      <c r="CN56" s="244"/>
    </row>
    <row r="57" spans="1:92" ht="12.75" hidden="1" customHeight="1" x14ac:dyDescent="0.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4"/>
      <c r="AN57" s="244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  <c r="BI57" s="244"/>
      <c r="BJ57" s="244"/>
      <c r="BK57" s="244"/>
      <c r="BL57" s="244"/>
      <c r="BM57" s="244"/>
      <c r="BN57" s="244"/>
      <c r="BO57" s="244"/>
      <c r="BP57" s="244"/>
      <c r="BQ57" s="244"/>
      <c r="BR57" s="244"/>
      <c r="BS57" s="244"/>
      <c r="BT57" s="244"/>
      <c r="BU57" s="244"/>
      <c r="BV57" s="244"/>
      <c r="BW57" s="244"/>
      <c r="BX57" s="244"/>
      <c r="BY57" s="244"/>
      <c r="BZ57" s="244"/>
      <c r="CA57" s="244"/>
      <c r="CB57" s="244"/>
      <c r="CC57" s="244"/>
      <c r="CD57" s="244"/>
      <c r="CE57" s="244"/>
      <c r="CF57" s="244"/>
      <c r="CG57" s="244"/>
      <c r="CH57" s="244"/>
      <c r="CI57" s="244"/>
      <c r="CJ57" s="244"/>
      <c r="CK57" s="244"/>
      <c r="CL57" s="244"/>
      <c r="CM57" s="244"/>
      <c r="CN57" s="244"/>
    </row>
    <row r="58" spans="1:92" ht="12.75" hidden="1" customHeight="1" x14ac:dyDescent="0.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44"/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244"/>
      <c r="BD58" s="244"/>
      <c r="BE58" s="244"/>
      <c r="BF58" s="244"/>
      <c r="BG58" s="244"/>
      <c r="BH58" s="244"/>
      <c r="BI58" s="244"/>
      <c r="BJ58" s="244"/>
      <c r="BK58" s="244"/>
      <c r="BL58" s="244"/>
      <c r="BM58" s="244"/>
      <c r="BN58" s="244"/>
      <c r="BO58" s="244"/>
      <c r="BP58" s="244"/>
      <c r="BQ58" s="244"/>
      <c r="BR58" s="244"/>
      <c r="BS58" s="244"/>
      <c r="BT58" s="244"/>
      <c r="BU58" s="244"/>
      <c r="BV58" s="244"/>
      <c r="BW58" s="244"/>
      <c r="BX58" s="244"/>
      <c r="BY58" s="244"/>
      <c r="BZ58" s="244"/>
      <c r="CA58" s="244"/>
      <c r="CB58" s="244"/>
      <c r="CC58" s="244"/>
      <c r="CD58" s="244"/>
      <c r="CE58" s="244"/>
      <c r="CF58" s="244"/>
      <c r="CG58" s="244"/>
      <c r="CH58" s="244"/>
      <c r="CI58" s="244"/>
      <c r="CJ58" s="244"/>
      <c r="CK58" s="244"/>
      <c r="CL58" s="244"/>
      <c r="CM58" s="244"/>
      <c r="CN58" s="244"/>
    </row>
    <row r="59" spans="1:92" ht="12.75" hidden="1" customHeight="1" x14ac:dyDescent="0.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4"/>
      <c r="AZ59" s="244"/>
      <c r="BA59" s="244"/>
      <c r="BB59" s="244"/>
      <c r="BC59" s="244"/>
      <c r="BD59" s="244"/>
      <c r="BE59" s="244"/>
      <c r="BF59" s="244"/>
      <c r="BG59" s="244"/>
      <c r="BH59" s="244"/>
      <c r="BI59" s="244"/>
      <c r="BJ59" s="244"/>
      <c r="BK59" s="244"/>
      <c r="BL59" s="244"/>
      <c r="BM59" s="244"/>
      <c r="BN59" s="244"/>
      <c r="BO59" s="244"/>
      <c r="BP59" s="244"/>
      <c r="BQ59" s="244"/>
      <c r="BR59" s="244"/>
      <c r="BS59" s="244"/>
      <c r="BT59" s="244"/>
      <c r="BU59" s="244"/>
      <c r="BV59" s="244"/>
      <c r="BW59" s="244"/>
      <c r="BX59" s="244"/>
      <c r="BY59" s="244"/>
      <c r="BZ59" s="244"/>
      <c r="CA59" s="244"/>
      <c r="CB59" s="244"/>
      <c r="CC59" s="244"/>
      <c r="CD59" s="244"/>
      <c r="CE59" s="244"/>
      <c r="CF59" s="244"/>
      <c r="CG59" s="244"/>
      <c r="CH59" s="244"/>
      <c r="CI59" s="244"/>
      <c r="CJ59" s="244"/>
      <c r="CK59" s="244"/>
      <c r="CL59" s="244"/>
      <c r="CM59" s="244"/>
      <c r="CN59" s="244"/>
    </row>
    <row r="60" spans="1:92" ht="12.75" hidden="1" customHeight="1" x14ac:dyDescent="0.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  <c r="BL60" s="244"/>
      <c r="BM60" s="244"/>
      <c r="BN60" s="244"/>
      <c r="BO60" s="244"/>
      <c r="BP60" s="244"/>
      <c r="BQ60" s="244"/>
      <c r="BR60" s="244"/>
      <c r="BS60" s="244"/>
      <c r="BT60" s="244"/>
      <c r="BU60" s="244"/>
      <c r="BV60" s="244"/>
      <c r="BW60" s="244"/>
      <c r="BX60" s="244"/>
      <c r="BY60" s="244"/>
      <c r="BZ60" s="244"/>
      <c r="CA60" s="244"/>
      <c r="CB60" s="244"/>
      <c r="CC60" s="244"/>
      <c r="CD60" s="244"/>
      <c r="CE60" s="244"/>
      <c r="CF60" s="244"/>
      <c r="CG60" s="244"/>
      <c r="CH60" s="244"/>
      <c r="CI60" s="244"/>
      <c r="CJ60" s="244"/>
      <c r="CK60" s="244"/>
      <c r="CL60" s="244"/>
      <c r="CM60" s="244"/>
      <c r="CN60" s="244"/>
    </row>
    <row r="61" spans="1:92" ht="12.75" hidden="1" customHeight="1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4"/>
      <c r="BN61" s="244"/>
      <c r="BO61" s="244"/>
      <c r="BP61" s="244"/>
      <c r="BQ61" s="244"/>
      <c r="BR61" s="244"/>
      <c r="BS61" s="244"/>
      <c r="BT61" s="244"/>
      <c r="BU61" s="244"/>
      <c r="BV61" s="244"/>
      <c r="BW61" s="244"/>
      <c r="BX61" s="244"/>
      <c r="BY61" s="244"/>
      <c r="BZ61" s="244"/>
      <c r="CA61" s="244"/>
      <c r="CB61" s="244"/>
      <c r="CC61" s="244"/>
      <c r="CD61" s="244"/>
      <c r="CE61" s="244"/>
      <c r="CF61" s="244"/>
      <c r="CG61" s="244"/>
      <c r="CH61" s="244"/>
      <c r="CI61" s="244"/>
      <c r="CJ61" s="244"/>
      <c r="CK61" s="244"/>
      <c r="CL61" s="244"/>
      <c r="CM61" s="244"/>
      <c r="CN61" s="244"/>
    </row>
    <row r="62" spans="1:92" ht="12.75" hidden="1" customHeight="1" x14ac:dyDescent="0.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  <c r="BI62" s="244"/>
      <c r="BJ62" s="244"/>
      <c r="BK62" s="244"/>
      <c r="BL62" s="244"/>
      <c r="BM62" s="244"/>
      <c r="BN62" s="244"/>
      <c r="BO62" s="244"/>
      <c r="BP62" s="244"/>
      <c r="BQ62" s="244"/>
      <c r="BR62" s="244"/>
      <c r="BS62" s="244"/>
      <c r="BT62" s="244"/>
      <c r="BU62" s="244"/>
      <c r="BV62" s="244"/>
      <c r="BW62" s="244"/>
      <c r="BX62" s="244"/>
      <c r="BY62" s="244"/>
      <c r="BZ62" s="244"/>
      <c r="CA62" s="244"/>
      <c r="CB62" s="244"/>
      <c r="CC62" s="244"/>
      <c r="CD62" s="244"/>
      <c r="CE62" s="244"/>
      <c r="CF62" s="244"/>
      <c r="CG62" s="244"/>
      <c r="CH62" s="244"/>
      <c r="CI62" s="244"/>
      <c r="CJ62" s="244"/>
      <c r="CK62" s="244"/>
      <c r="CL62" s="244"/>
      <c r="CM62" s="244"/>
      <c r="CN62" s="244"/>
    </row>
    <row r="63" spans="1:92" ht="12.75" hidden="1" customHeight="1" x14ac:dyDescent="0.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4"/>
      <c r="BN63" s="244"/>
      <c r="BO63" s="244"/>
      <c r="BP63" s="244"/>
      <c r="BQ63" s="244"/>
      <c r="BR63" s="244"/>
      <c r="BS63" s="244"/>
      <c r="BT63" s="244"/>
      <c r="BU63" s="244"/>
      <c r="BV63" s="244"/>
      <c r="BW63" s="244"/>
      <c r="BX63" s="244"/>
      <c r="BY63" s="244"/>
      <c r="BZ63" s="244"/>
      <c r="CA63" s="244"/>
      <c r="CB63" s="244"/>
      <c r="CC63" s="244"/>
      <c r="CD63" s="244"/>
      <c r="CE63" s="244"/>
      <c r="CF63" s="244"/>
      <c r="CG63" s="244"/>
      <c r="CH63" s="244"/>
      <c r="CI63" s="244"/>
      <c r="CJ63" s="244"/>
      <c r="CK63" s="244"/>
      <c r="CL63" s="244"/>
      <c r="CM63" s="244"/>
      <c r="CN63" s="244"/>
    </row>
    <row r="64" spans="1:92" ht="12.75" hidden="1" customHeight="1" x14ac:dyDescent="0.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4"/>
      <c r="BN64" s="244"/>
      <c r="BO64" s="244"/>
      <c r="BP64" s="244"/>
      <c r="BQ64" s="244"/>
      <c r="BR64" s="244"/>
      <c r="BS64" s="244"/>
      <c r="BT64" s="244"/>
      <c r="BU64" s="244"/>
      <c r="BV64" s="244"/>
      <c r="BW64" s="244"/>
      <c r="BX64" s="244"/>
      <c r="BY64" s="244"/>
      <c r="BZ64" s="244"/>
      <c r="CA64" s="244"/>
      <c r="CB64" s="244"/>
      <c r="CC64" s="244"/>
      <c r="CD64" s="244"/>
      <c r="CE64" s="244"/>
      <c r="CF64" s="244"/>
      <c r="CG64" s="244"/>
      <c r="CH64" s="244"/>
      <c r="CI64" s="244"/>
      <c r="CJ64" s="244"/>
      <c r="CK64" s="244"/>
      <c r="CL64" s="244"/>
      <c r="CM64" s="244"/>
      <c r="CN64" s="244"/>
    </row>
    <row r="65" spans="1:92" ht="12.75" hidden="1" customHeight="1" x14ac:dyDescent="0.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4"/>
      <c r="BR65" s="244"/>
      <c r="BS65" s="244"/>
      <c r="BT65" s="244"/>
      <c r="BU65" s="244"/>
      <c r="BV65" s="244"/>
      <c r="BW65" s="244"/>
      <c r="BX65" s="244"/>
      <c r="BY65" s="244"/>
      <c r="BZ65" s="244"/>
      <c r="CA65" s="244"/>
      <c r="CB65" s="244"/>
      <c r="CC65" s="244"/>
      <c r="CD65" s="244"/>
      <c r="CE65" s="244"/>
      <c r="CF65" s="244"/>
      <c r="CG65" s="244"/>
      <c r="CH65" s="244"/>
      <c r="CI65" s="244"/>
      <c r="CJ65" s="244"/>
      <c r="CK65" s="244"/>
      <c r="CL65" s="244"/>
      <c r="CM65" s="244"/>
      <c r="CN65" s="244"/>
    </row>
    <row r="66" spans="1:92" ht="12.75" hidden="1" customHeight="1" x14ac:dyDescent="0.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44"/>
      <c r="BN66" s="244"/>
      <c r="BO66" s="244"/>
      <c r="BP66" s="244"/>
      <c r="BQ66" s="244"/>
      <c r="BR66" s="244"/>
      <c r="BS66" s="244"/>
      <c r="BT66" s="244"/>
      <c r="BU66" s="244"/>
      <c r="BV66" s="244"/>
      <c r="BW66" s="244"/>
      <c r="BX66" s="244"/>
      <c r="BY66" s="244"/>
      <c r="BZ66" s="244"/>
      <c r="CA66" s="244"/>
      <c r="CB66" s="244"/>
      <c r="CC66" s="244"/>
      <c r="CD66" s="244"/>
      <c r="CE66" s="244"/>
      <c r="CF66" s="244"/>
      <c r="CG66" s="244"/>
      <c r="CH66" s="244"/>
      <c r="CI66" s="244"/>
      <c r="CJ66" s="244"/>
      <c r="CK66" s="244"/>
      <c r="CL66" s="244"/>
      <c r="CM66" s="244"/>
      <c r="CN66" s="244"/>
    </row>
    <row r="67" spans="1:92" ht="12.75" hidden="1" customHeight="1" x14ac:dyDescent="0.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  <c r="BI67" s="244"/>
      <c r="BJ67" s="244"/>
      <c r="BK67" s="244"/>
      <c r="BL67" s="244"/>
      <c r="BM67" s="244"/>
      <c r="BN67" s="244"/>
      <c r="BO67" s="244"/>
      <c r="BP67" s="244"/>
      <c r="BQ67" s="244"/>
      <c r="BR67" s="244"/>
      <c r="BS67" s="244"/>
      <c r="BT67" s="244"/>
      <c r="BU67" s="244"/>
      <c r="BV67" s="244"/>
      <c r="BW67" s="244"/>
      <c r="BX67" s="244"/>
      <c r="BY67" s="244"/>
      <c r="BZ67" s="244"/>
      <c r="CA67" s="244"/>
      <c r="CB67" s="244"/>
      <c r="CC67" s="244"/>
      <c r="CD67" s="244"/>
      <c r="CE67" s="244"/>
      <c r="CF67" s="244"/>
      <c r="CG67" s="244"/>
      <c r="CH67" s="244"/>
      <c r="CI67" s="244"/>
      <c r="CJ67" s="244"/>
      <c r="CK67" s="244"/>
      <c r="CL67" s="244"/>
      <c r="CM67" s="244"/>
      <c r="CN67" s="244"/>
    </row>
    <row r="68" spans="1:92" ht="12.75" hidden="1" customHeight="1" x14ac:dyDescent="0.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44"/>
      <c r="BN68" s="244"/>
      <c r="BO68" s="244"/>
      <c r="BP68" s="244"/>
      <c r="BQ68" s="244"/>
      <c r="BR68" s="244"/>
      <c r="BS68" s="244"/>
      <c r="BT68" s="244"/>
      <c r="BU68" s="244"/>
      <c r="BV68" s="244"/>
      <c r="BW68" s="244"/>
      <c r="BX68" s="244"/>
      <c r="BY68" s="244"/>
      <c r="BZ68" s="244"/>
      <c r="CA68" s="244"/>
      <c r="CB68" s="244"/>
      <c r="CC68" s="244"/>
      <c r="CD68" s="244"/>
      <c r="CE68" s="244"/>
      <c r="CF68" s="244"/>
      <c r="CG68" s="244"/>
      <c r="CH68" s="244"/>
      <c r="CI68" s="244"/>
      <c r="CJ68" s="244"/>
      <c r="CK68" s="244"/>
      <c r="CL68" s="244"/>
      <c r="CM68" s="244"/>
      <c r="CN68" s="244"/>
    </row>
    <row r="69" spans="1:92" ht="12.75" hidden="1" customHeight="1" x14ac:dyDescent="0.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  <c r="BI69" s="244"/>
      <c r="BJ69" s="244"/>
      <c r="BK69" s="244"/>
      <c r="BL69" s="244"/>
      <c r="BM69" s="244"/>
      <c r="BN69" s="244"/>
      <c r="BO69" s="244"/>
      <c r="BP69" s="244"/>
      <c r="BQ69" s="244"/>
      <c r="BR69" s="244"/>
      <c r="BS69" s="244"/>
      <c r="BT69" s="244"/>
      <c r="BU69" s="244"/>
      <c r="BV69" s="244"/>
      <c r="BW69" s="244"/>
      <c r="BX69" s="244"/>
      <c r="BY69" s="244"/>
      <c r="BZ69" s="244"/>
      <c r="CA69" s="244"/>
      <c r="CB69" s="244"/>
      <c r="CC69" s="244"/>
      <c r="CD69" s="244"/>
      <c r="CE69" s="244"/>
      <c r="CF69" s="244"/>
      <c r="CG69" s="244"/>
      <c r="CH69" s="244"/>
      <c r="CI69" s="244"/>
      <c r="CJ69" s="244"/>
      <c r="CK69" s="244"/>
      <c r="CL69" s="244"/>
      <c r="CM69" s="244"/>
      <c r="CN69" s="244"/>
    </row>
    <row r="70" spans="1:92" ht="12.75" hidden="1" customHeight="1" x14ac:dyDescent="0.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244"/>
      <c r="BI70" s="244"/>
      <c r="BJ70" s="244"/>
      <c r="BK70" s="244"/>
      <c r="BL70" s="244"/>
      <c r="BM70" s="244"/>
      <c r="BN70" s="244"/>
      <c r="BO70" s="244"/>
      <c r="BP70" s="244"/>
      <c r="BQ70" s="244"/>
      <c r="BR70" s="244"/>
      <c r="BS70" s="244"/>
      <c r="BT70" s="244"/>
      <c r="BU70" s="244"/>
      <c r="BV70" s="244"/>
      <c r="BW70" s="244"/>
      <c r="BX70" s="244"/>
      <c r="BY70" s="244"/>
      <c r="BZ70" s="244"/>
      <c r="CA70" s="244"/>
      <c r="CB70" s="244"/>
      <c r="CC70" s="244"/>
      <c r="CD70" s="244"/>
      <c r="CE70" s="244"/>
      <c r="CF70" s="244"/>
      <c r="CG70" s="244"/>
      <c r="CH70" s="244"/>
      <c r="CI70" s="244"/>
      <c r="CJ70" s="244"/>
      <c r="CK70" s="244"/>
      <c r="CL70" s="244"/>
      <c r="CM70" s="244"/>
      <c r="CN70" s="244"/>
    </row>
    <row r="71" spans="1:92" ht="12.75" hidden="1" customHeight="1" x14ac:dyDescent="0.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  <c r="BI71" s="244"/>
      <c r="BJ71" s="244"/>
      <c r="BK71" s="244"/>
      <c r="BL71" s="244"/>
      <c r="BM71" s="244"/>
      <c r="BN71" s="244"/>
      <c r="BO71" s="244"/>
      <c r="BP71" s="244"/>
      <c r="BQ71" s="244"/>
      <c r="BR71" s="244"/>
      <c r="BS71" s="244"/>
      <c r="BT71" s="244"/>
      <c r="BU71" s="244"/>
      <c r="BV71" s="244"/>
      <c r="BW71" s="244"/>
      <c r="BX71" s="244"/>
      <c r="BY71" s="244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244"/>
      <c r="CN71" s="244"/>
    </row>
    <row r="72" spans="1:92" ht="12.75" hidden="1" customHeight="1" x14ac:dyDescent="0.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</row>
    <row r="73" spans="1:92" ht="12.75" hidden="1" customHeight="1" x14ac:dyDescent="0.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  <c r="AK73" s="244"/>
      <c r="AL73" s="244"/>
      <c r="AM73" s="244"/>
      <c r="AN73" s="244"/>
      <c r="AO73" s="244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44"/>
      <c r="BP73" s="244"/>
      <c r="BQ73" s="244"/>
      <c r="BR73" s="244"/>
      <c r="BS73" s="244"/>
      <c r="BT73" s="244"/>
      <c r="BU73" s="244"/>
      <c r="BV73" s="244"/>
      <c r="BW73" s="244"/>
      <c r="BX73" s="244"/>
      <c r="BY73" s="244"/>
      <c r="BZ73" s="244"/>
      <c r="CA73" s="244"/>
      <c r="CB73" s="244"/>
      <c r="CC73" s="244"/>
      <c r="CD73" s="244"/>
      <c r="CE73" s="244"/>
      <c r="CF73" s="244"/>
      <c r="CG73" s="244"/>
      <c r="CH73" s="244"/>
      <c r="CI73" s="244"/>
      <c r="CJ73" s="244"/>
      <c r="CK73" s="244"/>
      <c r="CL73" s="244"/>
      <c r="CM73" s="244"/>
      <c r="CN73" s="244"/>
    </row>
    <row r="74" spans="1:92" ht="12.75" hidden="1" customHeight="1" x14ac:dyDescent="0.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4"/>
      <c r="BA74" s="244"/>
      <c r="BB74" s="244"/>
      <c r="BC74" s="244"/>
      <c r="BD74" s="244"/>
      <c r="BE74" s="244"/>
      <c r="BF74" s="244"/>
      <c r="BG74" s="244"/>
      <c r="BH74" s="244"/>
      <c r="BI74" s="244"/>
      <c r="BJ74" s="244"/>
      <c r="BK74" s="244"/>
      <c r="BL74" s="244"/>
      <c r="BM74" s="244"/>
      <c r="BN74" s="244"/>
      <c r="BO74" s="244"/>
      <c r="BP74" s="244"/>
      <c r="BQ74" s="244"/>
      <c r="BR74" s="244"/>
      <c r="BS74" s="244"/>
      <c r="BT74" s="244"/>
      <c r="BU74" s="244"/>
      <c r="BV74" s="244"/>
      <c r="BW74" s="244"/>
      <c r="BX74" s="244"/>
      <c r="BY74" s="244"/>
      <c r="BZ74" s="244"/>
      <c r="CA74" s="244"/>
      <c r="CB74" s="244"/>
      <c r="CC74" s="244"/>
      <c r="CD74" s="244"/>
      <c r="CE74" s="244"/>
      <c r="CF74" s="244"/>
      <c r="CG74" s="244"/>
      <c r="CH74" s="244"/>
      <c r="CI74" s="244"/>
      <c r="CJ74" s="244"/>
      <c r="CK74" s="244"/>
      <c r="CL74" s="244"/>
      <c r="CM74" s="244"/>
      <c r="CN74" s="244"/>
    </row>
    <row r="75" spans="1:92" ht="12.75" hidden="1" customHeight="1" x14ac:dyDescent="0.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  <c r="AK75" s="244"/>
      <c r="AL75" s="244"/>
      <c r="AM75" s="244"/>
      <c r="AN75" s="244"/>
      <c r="AO75" s="244"/>
      <c r="AP75" s="244"/>
      <c r="AQ75" s="244"/>
      <c r="AR75" s="244"/>
      <c r="AS75" s="244"/>
      <c r="AT75" s="244"/>
      <c r="AU75" s="244"/>
      <c r="AV75" s="244"/>
      <c r="AW75" s="244"/>
      <c r="AX75" s="244"/>
      <c r="AY75" s="244"/>
      <c r="AZ75" s="244"/>
      <c r="BA75" s="244"/>
      <c r="BB75" s="244"/>
      <c r="BC75" s="244"/>
      <c r="BD75" s="244"/>
      <c r="BE75" s="244"/>
      <c r="BF75" s="244"/>
      <c r="BG75" s="244"/>
      <c r="BH75" s="244"/>
      <c r="BI75" s="244"/>
      <c r="BJ75" s="244"/>
      <c r="BK75" s="244"/>
      <c r="BL75" s="244"/>
      <c r="BM75" s="244"/>
      <c r="BN75" s="244"/>
      <c r="BO75" s="244"/>
      <c r="BP75" s="244"/>
      <c r="BQ75" s="244"/>
      <c r="BR75" s="244"/>
      <c r="BS75" s="244"/>
      <c r="BT75" s="244"/>
      <c r="BU75" s="244"/>
      <c r="BV75" s="244"/>
      <c r="BW75" s="244"/>
      <c r="BX75" s="244"/>
      <c r="BY75" s="244"/>
      <c r="BZ75" s="244"/>
      <c r="CA75" s="244"/>
      <c r="CB75" s="244"/>
      <c r="CC75" s="244"/>
      <c r="CD75" s="244"/>
      <c r="CE75" s="244"/>
      <c r="CF75" s="244"/>
      <c r="CG75" s="244"/>
      <c r="CH75" s="244"/>
      <c r="CI75" s="244"/>
      <c r="CJ75" s="244"/>
      <c r="CK75" s="244"/>
      <c r="CL75" s="244"/>
      <c r="CM75" s="244"/>
      <c r="CN75" s="244"/>
    </row>
    <row r="76" spans="1:92" ht="12.75" hidden="1" customHeight="1" x14ac:dyDescent="0.2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4"/>
      <c r="BI76" s="244"/>
      <c r="BJ76" s="244"/>
      <c r="BK76" s="244"/>
      <c r="BL76" s="244"/>
      <c r="BM76" s="244"/>
      <c r="BN76" s="244"/>
      <c r="BO76" s="244"/>
      <c r="BP76" s="244"/>
      <c r="BQ76" s="244"/>
      <c r="BR76" s="244"/>
      <c r="BS76" s="244"/>
      <c r="BT76" s="244"/>
      <c r="BU76" s="244"/>
      <c r="BV76" s="244"/>
      <c r="BW76" s="244"/>
      <c r="BX76" s="244"/>
      <c r="BY76" s="244"/>
      <c r="BZ76" s="244"/>
      <c r="CA76" s="244"/>
      <c r="CB76" s="244"/>
      <c r="CC76" s="244"/>
      <c r="CD76" s="244"/>
      <c r="CE76" s="244"/>
      <c r="CF76" s="244"/>
      <c r="CG76" s="244"/>
      <c r="CH76" s="244"/>
      <c r="CI76" s="244"/>
      <c r="CJ76" s="244"/>
      <c r="CK76" s="244"/>
      <c r="CL76" s="244"/>
      <c r="CM76" s="244"/>
      <c r="CN76" s="244"/>
    </row>
    <row r="77" spans="1:92" ht="12.75" hidden="1" customHeight="1" x14ac:dyDescent="0.2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  <c r="AK77" s="244"/>
      <c r="AL77" s="244"/>
      <c r="AM77" s="244"/>
      <c r="AN77" s="244"/>
      <c r="AO77" s="244"/>
      <c r="AP77" s="244"/>
      <c r="AQ77" s="244"/>
      <c r="AR77" s="244"/>
      <c r="AS77" s="244"/>
      <c r="AT77" s="244"/>
      <c r="AU77" s="244"/>
      <c r="AV77" s="244"/>
      <c r="AW77" s="244"/>
      <c r="AX77" s="244"/>
      <c r="AY77" s="244"/>
      <c r="AZ77" s="244"/>
      <c r="BA77" s="244"/>
      <c r="BB77" s="244"/>
      <c r="BC77" s="244"/>
      <c r="BD77" s="244"/>
      <c r="BE77" s="244"/>
      <c r="BF77" s="244"/>
      <c r="BG77" s="244"/>
      <c r="BH77" s="244"/>
      <c r="BI77" s="244"/>
      <c r="BJ77" s="244"/>
      <c r="BK77" s="244"/>
      <c r="BL77" s="244"/>
      <c r="BM77" s="244"/>
      <c r="BN77" s="244"/>
      <c r="BO77" s="244"/>
      <c r="BP77" s="244"/>
      <c r="BQ77" s="244"/>
      <c r="BR77" s="244"/>
      <c r="BS77" s="244"/>
      <c r="BT77" s="244"/>
      <c r="BU77" s="244"/>
      <c r="BV77" s="244"/>
      <c r="BW77" s="244"/>
      <c r="BX77" s="244"/>
      <c r="BY77" s="244"/>
      <c r="BZ77" s="244"/>
      <c r="CA77" s="244"/>
      <c r="CB77" s="244"/>
      <c r="CC77" s="244"/>
      <c r="CD77" s="244"/>
      <c r="CE77" s="244"/>
      <c r="CF77" s="244"/>
      <c r="CG77" s="244"/>
      <c r="CH77" s="244"/>
      <c r="CI77" s="244"/>
      <c r="CJ77" s="244"/>
      <c r="CK77" s="244"/>
      <c r="CL77" s="244"/>
      <c r="CM77" s="244"/>
      <c r="CN77" s="244"/>
    </row>
    <row r="78" spans="1:92" ht="12.75" hidden="1" customHeight="1" x14ac:dyDescent="0.2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  <c r="AM78" s="244"/>
      <c r="AN78" s="244"/>
      <c r="AO78" s="244"/>
      <c r="AP78" s="244"/>
      <c r="AQ78" s="244"/>
      <c r="AR78" s="244"/>
      <c r="AS78" s="244"/>
      <c r="AT78" s="244"/>
      <c r="AU78" s="244"/>
      <c r="AV78" s="244"/>
      <c r="AW78" s="244"/>
      <c r="AX78" s="244"/>
      <c r="AY78" s="244"/>
      <c r="AZ78" s="244"/>
      <c r="BA78" s="244"/>
      <c r="BB78" s="244"/>
      <c r="BC78" s="244"/>
      <c r="BD78" s="244"/>
      <c r="BE78" s="244"/>
      <c r="BF78" s="244"/>
      <c r="BG78" s="244"/>
      <c r="BH78" s="244"/>
      <c r="BI78" s="244"/>
      <c r="BJ78" s="244"/>
      <c r="BK78" s="244"/>
      <c r="BL78" s="244"/>
      <c r="BM78" s="244"/>
      <c r="BN78" s="244"/>
      <c r="BO78" s="244"/>
      <c r="BP78" s="244"/>
      <c r="BQ78" s="244"/>
      <c r="BR78" s="244"/>
      <c r="BS78" s="244"/>
      <c r="BT78" s="244"/>
      <c r="BU78" s="244"/>
      <c r="BV78" s="244"/>
      <c r="BW78" s="244"/>
      <c r="BX78" s="244"/>
      <c r="BY78" s="244"/>
      <c r="BZ78" s="244"/>
      <c r="CA78" s="244"/>
      <c r="CB78" s="244"/>
      <c r="CC78" s="244"/>
      <c r="CD78" s="244"/>
      <c r="CE78" s="244"/>
      <c r="CF78" s="244"/>
      <c r="CG78" s="244"/>
      <c r="CH78" s="244"/>
      <c r="CI78" s="244"/>
      <c r="CJ78" s="244"/>
      <c r="CK78" s="244"/>
      <c r="CL78" s="244"/>
      <c r="CM78" s="244"/>
      <c r="CN78" s="244"/>
    </row>
    <row r="79" spans="1:92" ht="12.75" hidden="1" customHeight="1" x14ac:dyDescent="0.2">
      <c r="A79" s="244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  <c r="AK79" s="244"/>
      <c r="AL79" s="244"/>
      <c r="AM79" s="244"/>
      <c r="AN79" s="244"/>
      <c r="AO79" s="244"/>
      <c r="AP79" s="244"/>
      <c r="AQ79" s="244"/>
      <c r="AR79" s="244"/>
      <c r="AS79" s="244"/>
      <c r="AT79" s="244"/>
      <c r="AU79" s="244"/>
      <c r="AV79" s="244"/>
      <c r="AW79" s="244"/>
      <c r="AX79" s="244"/>
      <c r="AY79" s="244"/>
      <c r="AZ79" s="244"/>
      <c r="BA79" s="244"/>
      <c r="BB79" s="244"/>
      <c r="BC79" s="244"/>
      <c r="BD79" s="244"/>
      <c r="BE79" s="244"/>
      <c r="BF79" s="244"/>
      <c r="BG79" s="244"/>
      <c r="BH79" s="244"/>
      <c r="BI79" s="244"/>
      <c r="BJ79" s="244"/>
      <c r="BK79" s="244"/>
      <c r="BL79" s="244"/>
      <c r="BM79" s="244"/>
      <c r="BN79" s="244"/>
      <c r="BO79" s="244"/>
      <c r="BP79" s="244"/>
      <c r="BQ79" s="244"/>
      <c r="BR79" s="244"/>
      <c r="BS79" s="244"/>
      <c r="BT79" s="244"/>
      <c r="BU79" s="244"/>
      <c r="BV79" s="244"/>
      <c r="BW79" s="244"/>
      <c r="BX79" s="244"/>
      <c r="BY79" s="244"/>
      <c r="BZ79" s="244"/>
      <c r="CA79" s="244"/>
      <c r="CB79" s="244"/>
      <c r="CC79" s="244"/>
      <c r="CD79" s="244"/>
      <c r="CE79" s="244"/>
      <c r="CF79" s="244"/>
      <c r="CG79" s="244"/>
      <c r="CH79" s="244"/>
      <c r="CI79" s="244"/>
      <c r="CJ79" s="244"/>
      <c r="CK79" s="244"/>
      <c r="CL79" s="244"/>
      <c r="CM79" s="244"/>
      <c r="CN79" s="244"/>
    </row>
    <row r="80" spans="1:92" ht="12.75" hidden="1" customHeight="1" x14ac:dyDescent="0.2">
      <c r="A80" s="244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244"/>
      <c r="AO80" s="244"/>
      <c r="AP80" s="244"/>
      <c r="AQ80" s="244"/>
      <c r="AR80" s="244"/>
      <c r="AS80" s="244"/>
      <c r="AT80" s="244"/>
      <c r="AU80" s="244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  <c r="BI80" s="244"/>
      <c r="BJ80" s="244"/>
      <c r="BK80" s="244"/>
      <c r="BL80" s="244"/>
      <c r="BM80" s="244"/>
      <c r="BN80" s="244"/>
      <c r="BO80" s="244"/>
      <c r="BP80" s="244"/>
      <c r="BQ80" s="244"/>
      <c r="BR80" s="244"/>
      <c r="BS80" s="244"/>
      <c r="BT80" s="244"/>
      <c r="BU80" s="244"/>
      <c r="BV80" s="244"/>
      <c r="BW80" s="244"/>
      <c r="BX80" s="244"/>
      <c r="BY80" s="244"/>
      <c r="BZ80" s="244"/>
      <c r="CA80" s="244"/>
      <c r="CB80" s="244"/>
      <c r="CC80" s="244"/>
      <c r="CD80" s="244"/>
      <c r="CE80" s="244"/>
      <c r="CF80" s="244"/>
      <c r="CG80" s="244"/>
      <c r="CH80" s="244"/>
      <c r="CI80" s="244"/>
      <c r="CJ80" s="244"/>
      <c r="CK80" s="244"/>
      <c r="CL80" s="244"/>
      <c r="CM80" s="244"/>
      <c r="CN80" s="244"/>
    </row>
    <row r="81" spans="1:92" ht="12.75" hidden="1" customHeight="1" x14ac:dyDescent="0.2">
      <c r="A81" s="244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44"/>
      <c r="AL81" s="244"/>
      <c r="AM81" s="244"/>
      <c r="AN81" s="244"/>
      <c r="AO81" s="244"/>
      <c r="AP81" s="244"/>
      <c r="AQ81" s="244"/>
      <c r="AR81" s="244"/>
      <c r="AS81" s="244"/>
      <c r="AT81" s="244"/>
      <c r="AU81" s="244"/>
      <c r="AV81" s="244"/>
      <c r="AW81" s="244"/>
      <c r="AX81" s="244"/>
      <c r="AY81" s="244"/>
      <c r="AZ81" s="244"/>
      <c r="BA81" s="244"/>
      <c r="BB81" s="244"/>
      <c r="BC81" s="244"/>
      <c r="BD81" s="244"/>
      <c r="BE81" s="244"/>
      <c r="BF81" s="244"/>
      <c r="BG81" s="244"/>
      <c r="BH81" s="244"/>
      <c r="BI81" s="244"/>
      <c r="BJ81" s="244"/>
      <c r="BK81" s="244"/>
      <c r="BL81" s="244"/>
      <c r="BM81" s="244"/>
      <c r="BN81" s="244"/>
      <c r="BO81" s="244"/>
      <c r="BP81" s="244"/>
      <c r="BQ81" s="244"/>
      <c r="BR81" s="244"/>
      <c r="BS81" s="244"/>
      <c r="BT81" s="244"/>
      <c r="BU81" s="244"/>
      <c r="BV81" s="244"/>
      <c r="BW81" s="244"/>
      <c r="BX81" s="244"/>
      <c r="BY81" s="244"/>
      <c r="BZ81" s="244"/>
      <c r="CA81" s="244"/>
      <c r="CB81" s="244"/>
      <c r="CC81" s="244"/>
      <c r="CD81" s="244"/>
      <c r="CE81" s="244"/>
      <c r="CF81" s="244"/>
      <c r="CG81" s="244"/>
      <c r="CH81" s="244"/>
      <c r="CI81" s="244"/>
      <c r="CJ81" s="244"/>
      <c r="CK81" s="244"/>
      <c r="CL81" s="244"/>
      <c r="CM81" s="244"/>
      <c r="CN81" s="244"/>
    </row>
    <row r="82" spans="1:92" ht="12.75" hidden="1" customHeight="1" x14ac:dyDescent="0.2">
      <c r="A82" s="244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244"/>
      <c r="AO82" s="244"/>
      <c r="AP82" s="244"/>
      <c r="AQ82" s="244"/>
      <c r="AR82" s="244"/>
      <c r="AS82" s="244"/>
      <c r="AT82" s="244"/>
      <c r="AU82" s="244"/>
      <c r="AV82" s="244"/>
      <c r="AW82" s="244"/>
      <c r="AX82" s="244"/>
      <c r="AY82" s="244"/>
      <c r="AZ82" s="244"/>
      <c r="BA82" s="244"/>
      <c r="BB82" s="244"/>
      <c r="BC82" s="244"/>
      <c r="BD82" s="244"/>
      <c r="BE82" s="244"/>
      <c r="BF82" s="244"/>
      <c r="BG82" s="244"/>
      <c r="BH82" s="244"/>
      <c r="BI82" s="244"/>
      <c r="BJ82" s="244"/>
      <c r="BK82" s="244"/>
      <c r="BL82" s="244"/>
      <c r="BM82" s="244"/>
      <c r="BN82" s="244"/>
      <c r="BO82" s="244"/>
      <c r="BP82" s="244"/>
      <c r="BQ82" s="244"/>
      <c r="BR82" s="244"/>
      <c r="BS82" s="244"/>
      <c r="BT82" s="244"/>
      <c r="BU82" s="244"/>
      <c r="BV82" s="244"/>
      <c r="BW82" s="244"/>
      <c r="BX82" s="244"/>
      <c r="BY82" s="244"/>
      <c r="BZ82" s="244"/>
      <c r="CA82" s="244"/>
      <c r="CB82" s="244"/>
      <c r="CC82" s="244"/>
      <c r="CD82" s="244"/>
      <c r="CE82" s="244"/>
      <c r="CF82" s="244"/>
      <c r="CG82" s="244"/>
      <c r="CH82" s="244"/>
      <c r="CI82" s="244"/>
      <c r="CJ82" s="244"/>
      <c r="CK82" s="244"/>
      <c r="CL82" s="244"/>
      <c r="CM82" s="244"/>
      <c r="CN82" s="244"/>
    </row>
    <row r="83" spans="1:92" ht="12.75" hidden="1" customHeight="1" x14ac:dyDescent="0.2">
      <c r="A83" s="244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  <c r="AK83" s="244"/>
      <c r="AL83" s="244"/>
      <c r="AM83" s="244"/>
      <c r="AN83" s="244"/>
      <c r="AO83" s="244"/>
      <c r="AP83" s="244"/>
      <c r="AQ83" s="244"/>
      <c r="AR83" s="244"/>
      <c r="AS83" s="244"/>
      <c r="AT83" s="244"/>
      <c r="AU83" s="244"/>
      <c r="AV83" s="244"/>
      <c r="AW83" s="244"/>
      <c r="AX83" s="244"/>
      <c r="AY83" s="244"/>
      <c r="AZ83" s="244"/>
      <c r="BA83" s="244"/>
      <c r="BB83" s="244"/>
      <c r="BC83" s="244"/>
      <c r="BD83" s="244"/>
      <c r="BE83" s="244"/>
      <c r="BF83" s="244"/>
      <c r="BG83" s="244"/>
      <c r="BH83" s="244"/>
      <c r="BI83" s="244"/>
      <c r="BJ83" s="244"/>
      <c r="BK83" s="244"/>
      <c r="BL83" s="244"/>
      <c r="BM83" s="244"/>
      <c r="BN83" s="244"/>
      <c r="BO83" s="244"/>
      <c r="BP83" s="244"/>
      <c r="BQ83" s="244"/>
      <c r="BR83" s="244"/>
      <c r="BS83" s="244"/>
      <c r="BT83" s="244"/>
      <c r="BU83" s="244"/>
      <c r="BV83" s="244"/>
      <c r="BW83" s="244"/>
      <c r="BX83" s="244"/>
      <c r="BY83" s="244"/>
      <c r="BZ83" s="244"/>
      <c r="CA83" s="244"/>
      <c r="CB83" s="244"/>
      <c r="CC83" s="244"/>
      <c r="CD83" s="244"/>
      <c r="CE83" s="244"/>
      <c r="CF83" s="244"/>
      <c r="CG83" s="244"/>
      <c r="CH83" s="244"/>
      <c r="CI83" s="244"/>
      <c r="CJ83" s="244"/>
      <c r="CK83" s="244"/>
      <c r="CL83" s="244"/>
      <c r="CM83" s="244"/>
      <c r="CN83" s="244"/>
    </row>
    <row r="84" spans="1:92" ht="12.75" hidden="1" customHeight="1" x14ac:dyDescent="0.2">
      <c r="A84" s="244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244"/>
      <c r="AO84" s="244"/>
      <c r="AP84" s="244"/>
      <c r="AQ84" s="244"/>
      <c r="AR84" s="244"/>
      <c r="AS84" s="244"/>
      <c r="AT84" s="244"/>
      <c r="AU84" s="244"/>
      <c r="AV84" s="244"/>
      <c r="AW84" s="244"/>
      <c r="AX84" s="244"/>
      <c r="AY84" s="244"/>
      <c r="AZ84" s="244"/>
      <c r="BA84" s="244"/>
      <c r="BB84" s="244"/>
      <c r="BC84" s="244"/>
      <c r="BD84" s="244"/>
      <c r="BE84" s="244"/>
      <c r="BF84" s="244"/>
      <c r="BG84" s="244"/>
      <c r="BH84" s="244"/>
      <c r="BI84" s="244"/>
      <c r="BJ84" s="244"/>
      <c r="BK84" s="244"/>
      <c r="BL84" s="244"/>
      <c r="BM84" s="244"/>
      <c r="BN84" s="244"/>
      <c r="BO84" s="244"/>
      <c r="BP84" s="244"/>
      <c r="BQ84" s="244"/>
      <c r="BR84" s="244"/>
      <c r="BS84" s="244"/>
      <c r="BT84" s="244"/>
      <c r="BU84" s="244"/>
      <c r="BV84" s="244"/>
      <c r="BW84" s="244"/>
      <c r="BX84" s="244"/>
      <c r="BY84" s="244"/>
      <c r="BZ84" s="244"/>
      <c r="CA84" s="244"/>
      <c r="CB84" s="244"/>
      <c r="CC84" s="244"/>
      <c r="CD84" s="244"/>
      <c r="CE84" s="244"/>
      <c r="CF84" s="244"/>
      <c r="CG84" s="244"/>
      <c r="CH84" s="244"/>
      <c r="CI84" s="244"/>
      <c r="CJ84" s="244"/>
      <c r="CK84" s="244"/>
      <c r="CL84" s="244"/>
      <c r="CM84" s="244"/>
      <c r="CN84" s="244"/>
    </row>
    <row r="85" spans="1:92" ht="12.75" hidden="1" customHeight="1" x14ac:dyDescent="0.2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P85" s="244"/>
      <c r="AQ85" s="244"/>
      <c r="AR85" s="244"/>
      <c r="AS85" s="244"/>
      <c r="AT85" s="244"/>
      <c r="AU85" s="244"/>
      <c r="AV85" s="244"/>
      <c r="AW85" s="244"/>
      <c r="AX85" s="244"/>
      <c r="AY85" s="244"/>
      <c r="AZ85" s="244"/>
      <c r="BA85" s="244"/>
      <c r="BB85" s="244"/>
      <c r="BC85" s="244"/>
      <c r="BD85" s="244"/>
      <c r="BE85" s="244"/>
      <c r="BF85" s="244"/>
      <c r="BG85" s="244"/>
      <c r="BH85" s="244"/>
      <c r="BI85" s="244"/>
      <c r="BJ85" s="244"/>
      <c r="BK85" s="244"/>
      <c r="BL85" s="244"/>
      <c r="BM85" s="244"/>
      <c r="BN85" s="244"/>
      <c r="BO85" s="244"/>
      <c r="BP85" s="244"/>
      <c r="BQ85" s="244"/>
      <c r="BR85" s="244"/>
      <c r="BS85" s="244"/>
      <c r="BT85" s="244"/>
      <c r="BU85" s="244"/>
      <c r="BV85" s="244"/>
      <c r="BW85" s="244"/>
      <c r="BX85" s="244"/>
      <c r="BY85" s="244"/>
      <c r="BZ85" s="244"/>
      <c r="CA85" s="244"/>
      <c r="CB85" s="244"/>
      <c r="CC85" s="244"/>
      <c r="CD85" s="244"/>
      <c r="CE85" s="244"/>
      <c r="CF85" s="244"/>
      <c r="CG85" s="244"/>
      <c r="CH85" s="244"/>
      <c r="CI85" s="244"/>
      <c r="CJ85" s="244"/>
      <c r="CK85" s="244"/>
      <c r="CL85" s="244"/>
      <c r="CM85" s="244"/>
      <c r="CN85" s="244"/>
    </row>
    <row r="86" spans="1:92" ht="12.75" hidden="1" customHeight="1" x14ac:dyDescent="0.2">
      <c r="A86" s="244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4"/>
      <c r="BA86" s="244"/>
      <c r="BB86" s="244"/>
      <c r="BC86" s="244"/>
      <c r="BD86" s="244"/>
      <c r="BE86" s="244"/>
      <c r="BF86" s="244"/>
      <c r="BG86" s="244"/>
      <c r="BH86" s="244"/>
      <c r="BI86" s="244"/>
      <c r="BJ86" s="244"/>
      <c r="BK86" s="244"/>
      <c r="BL86" s="244"/>
      <c r="BM86" s="244"/>
      <c r="BN86" s="244"/>
      <c r="BO86" s="244"/>
      <c r="BP86" s="244"/>
      <c r="BQ86" s="244"/>
      <c r="BR86" s="244"/>
      <c r="BS86" s="244"/>
      <c r="BT86" s="244"/>
      <c r="BU86" s="244"/>
      <c r="BV86" s="244"/>
      <c r="BW86" s="244"/>
      <c r="BX86" s="244"/>
      <c r="BY86" s="244"/>
      <c r="BZ86" s="244"/>
      <c r="CA86" s="244"/>
      <c r="CB86" s="244"/>
      <c r="CC86" s="244"/>
      <c r="CD86" s="244"/>
      <c r="CE86" s="244"/>
      <c r="CF86" s="244"/>
      <c r="CG86" s="244"/>
      <c r="CH86" s="244"/>
      <c r="CI86" s="244"/>
      <c r="CJ86" s="244"/>
      <c r="CK86" s="244"/>
      <c r="CL86" s="244"/>
      <c r="CM86" s="244"/>
      <c r="CN86" s="244"/>
    </row>
    <row r="87" spans="1:92" ht="12.75" hidden="1" customHeight="1" x14ac:dyDescent="0.2">
      <c r="A87" s="244"/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  <c r="AM87" s="244"/>
      <c r="AN87" s="244"/>
      <c r="AO87" s="244"/>
      <c r="AP87" s="244"/>
      <c r="AQ87" s="244"/>
      <c r="AR87" s="244"/>
      <c r="AS87" s="244"/>
      <c r="AT87" s="244"/>
      <c r="AU87" s="244"/>
      <c r="AV87" s="244"/>
      <c r="AW87" s="244"/>
      <c r="AX87" s="24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  <c r="BI87" s="244"/>
      <c r="BJ87" s="244"/>
      <c r="BK87" s="244"/>
      <c r="BL87" s="244"/>
      <c r="BM87" s="244"/>
      <c r="BN87" s="244"/>
      <c r="BO87" s="244"/>
      <c r="BP87" s="244"/>
      <c r="BQ87" s="244"/>
      <c r="BR87" s="244"/>
      <c r="BS87" s="244"/>
      <c r="BT87" s="244"/>
      <c r="BU87" s="244"/>
      <c r="BV87" s="244"/>
      <c r="BW87" s="244"/>
      <c r="BX87" s="244"/>
      <c r="BY87" s="244"/>
      <c r="BZ87" s="244"/>
      <c r="CA87" s="244"/>
      <c r="CB87" s="244"/>
      <c r="CC87" s="244"/>
      <c r="CD87" s="244"/>
      <c r="CE87" s="244"/>
      <c r="CF87" s="244"/>
      <c r="CG87" s="244"/>
      <c r="CH87" s="244"/>
      <c r="CI87" s="244"/>
      <c r="CJ87" s="244"/>
      <c r="CK87" s="244"/>
      <c r="CL87" s="244"/>
      <c r="CM87" s="244"/>
      <c r="CN87" s="244"/>
    </row>
    <row r="88" spans="1:92" ht="12.75" hidden="1" customHeight="1" x14ac:dyDescent="0.2">
      <c r="A88" s="244"/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4"/>
      <c r="AO88" s="244"/>
      <c r="AP88" s="244"/>
      <c r="AQ88" s="244"/>
      <c r="AR88" s="244"/>
      <c r="AS88" s="244"/>
      <c r="AT88" s="244"/>
      <c r="AU88" s="244"/>
      <c r="AV88" s="244"/>
      <c r="AW88" s="244"/>
      <c r="AX88" s="244"/>
      <c r="AY88" s="244"/>
      <c r="AZ88" s="244"/>
      <c r="BA88" s="244"/>
      <c r="BB88" s="244"/>
      <c r="BC88" s="244"/>
      <c r="BD88" s="244"/>
      <c r="BE88" s="244"/>
      <c r="BF88" s="244"/>
      <c r="BG88" s="244"/>
      <c r="BH88" s="244"/>
      <c r="BI88" s="244"/>
      <c r="BJ88" s="244"/>
      <c r="BK88" s="244"/>
      <c r="BL88" s="244"/>
      <c r="BM88" s="244"/>
      <c r="BN88" s="244"/>
      <c r="BO88" s="244"/>
      <c r="BP88" s="244"/>
      <c r="BQ88" s="244"/>
      <c r="BR88" s="244"/>
      <c r="BS88" s="244"/>
      <c r="BT88" s="244"/>
      <c r="BU88" s="244"/>
      <c r="BV88" s="244"/>
      <c r="BW88" s="244"/>
      <c r="BX88" s="244"/>
      <c r="BY88" s="244"/>
      <c r="BZ88" s="244"/>
      <c r="CA88" s="244"/>
      <c r="CB88" s="244"/>
      <c r="CC88" s="244"/>
      <c r="CD88" s="244"/>
      <c r="CE88" s="244"/>
      <c r="CF88" s="244"/>
      <c r="CG88" s="244"/>
      <c r="CH88" s="244"/>
      <c r="CI88" s="244"/>
      <c r="CJ88" s="244"/>
      <c r="CK88" s="244"/>
      <c r="CL88" s="244"/>
      <c r="CM88" s="244"/>
      <c r="CN88" s="244"/>
    </row>
    <row r="89" spans="1:92" ht="12.75" hidden="1" customHeight="1" x14ac:dyDescent="0.2">
      <c r="A89" s="244"/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4"/>
      <c r="AL89" s="244"/>
      <c r="AM89" s="244"/>
      <c r="AN89" s="244"/>
      <c r="AO89" s="244"/>
      <c r="AP89" s="244"/>
      <c r="AQ89" s="244"/>
      <c r="AR89" s="244"/>
      <c r="AS89" s="244"/>
      <c r="AT89" s="244"/>
      <c r="AU89" s="244"/>
      <c r="AV89" s="244"/>
      <c r="AW89" s="244"/>
      <c r="AX89" s="244"/>
      <c r="AY89" s="244"/>
      <c r="AZ89" s="244"/>
      <c r="BA89" s="244"/>
      <c r="BB89" s="244"/>
      <c r="BC89" s="244"/>
      <c r="BD89" s="244"/>
      <c r="BE89" s="244"/>
      <c r="BF89" s="244"/>
      <c r="BG89" s="244"/>
      <c r="BH89" s="244"/>
      <c r="BI89" s="244"/>
      <c r="BJ89" s="244"/>
      <c r="BK89" s="244"/>
      <c r="BL89" s="244"/>
      <c r="BM89" s="244"/>
      <c r="BN89" s="244"/>
      <c r="BO89" s="244"/>
      <c r="BP89" s="244"/>
      <c r="BQ89" s="244"/>
      <c r="BR89" s="244"/>
      <c r="BS89" s="244"/>
      <c r="BT89" s="244"/>
      <c r="BU89" s="244"/>
      <c r="BV89" s="244"/>
      <c r="BW89" s="244"/>
      <c r="BX89" s="244"/>
      <c r="BY89" s="244"/>
      <c r="BZ89" s="244"/>
      <c r="CA89" s="244"/>
      <c r="CB89" s="244"/>
      <c r="CC89" s="244"/>
      <c r="CD89" s="244"/>
      <c r="CE89" s="244"/>
      <c r="CF89" s="244"/>
      <c r="CG89" s="244"/>
      <c r="CH89" s="244"/>
      <c r="CI89" s="244"/>
      <c r="CJ89" s="244"/>
      <c r="CK89" s="244"/>
      <c r="CL89" s="244"/>
      <c r="CM89" s="244"/>
      <c r="CN89" s="244"/>
    </row>
    <row r="90" spans="1:92" ht="12.75" hidden="1" customHeight="1" x14ac:dyDescent="0.2">
      <c r="A90" s="244"/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  <c r="AJ90" s="244"/>
      <c r="AK90" s="244"/>
      <c r="AL90" s="244"/>
      <c r="AM90" s="244"/>
      <c r="AN90" s="244"/>
      <c r="AO90" s="244"/>
      <c r="AP90" s="244"/>
      <c r="AQ90" s="244"/>
      <c r="AR90" s="244"/>
      <c r="AS90" s="244"/>
      <c r="AT90" s="244"/>
      <c r="AU90" s="244"/>
      <c r="AV90" s="244"/>
      <c r="AW90" s="244"/>
      <c r="AX90" s="244"/>
      <c r="AY90" s="244"/>
      <c r="AZ90" s="244"/>
      <c r="BA90" s="244"/>
      <c r="BB90" s="244"/>
      <c r="BC90" s="244"/>
      <c r="BD90" s="244"/>
      <c r="BE90" s="244"/>
      <c r="BF90" s="244"/>
      <c r="BG90" s="244"/>
      <c r="BH90" s="244"/>
      <c r="BI90" s="244"/>
      <c r="BJ90" s="244"/>
      <c r="BK90" s="244"/>
      <c r="BL90" s="244"/>
      <c r="BM90" s="244"/>
      <c r="BN90" s="244"/>
      <c r="BO90" s="244"/>
      <c r="BP90" s="244"/>
      <c r="BQ90" s="244"/>
      <c r="BR90" s="244"/>
      <c r="BS90" s="244"/>
      <c r="BT90" s="244"/>
      <c r="BU90" s="244"/>
      <c r="BV90" s="244"/>
      <c r="BW90" s="244"/>
      <c r="BX90" s="244"/>
      <c r="BY90" s="244"/>
      <c r="BZ90" s="244"/>
      <c r="CA90" s="244"/>
      <c r="CB90" s="244"/>
      <c r="CC90" s="244"/>
      <c r="CD90" s="244"/>
      <c r="CE90" s="244"/>
      <c r="CF90" s="244"/>
      <c r="CG90" s="244"/>
      <c r="CH90" s="244"/>
      <c r="CI90" s="244"/>
      <c r="CJ90" s="244"/>
      <c r="CK90" s="244"/>
      <c r="CL90" s="244"/>
      <c r="CM90" s="244"/>
      <c r="CN90" s="244"/>
    </row>
    <row r="91" spans="1:92" ht="12.75" hidden="1" customHeight="1" x14ac:dyDescent="0.2">
      <c r="A91" s="244"/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  <c r="AK91" s="244"/>
      <c r="AL91" s="244"/>
      <c r="AM91" s="244"/>
      <c r="AN91" s="244"/>
      <c r="AO91" s="244"/>
      <c r="AP91" s="244"/>
      <c r="AQ91" s="244"/>
      <c r="AR91" s="244"/>
      <c r="AS91" s="244"/>
      <c r="AT91" s="244"/>
      <c r="AU91" s="244"/>
      <c r="AV91" s="244"/>
      <c r="AW91" s="244"/>
      <c r="AX91" s="244"/>
      <c r="AY91" s="244"/>
      <c r="AZ91" s="244"/>
      <c r="BA91" s="244"/>
      <c r="BB91" s="244"/>
      <c r="BC91" s="244"/>
      <c r="BD91" s="244"/>
      <c r="BE91" s="244"/>
      <c r="BF91" s="244"/>
      <c r="BG91" s="244"/>
      <c r="BH91" s="244"/>
      <c r="BI91" s="244"/>
      <c r="BJ91" s="244"/>
      <c r="BK91" s="244"/>
      <c r="BL91" s="244"/>
      <c r="BM91" s="244"/>
      <c r="BN91" s="244"/>
      <c r="BO91" s="244"/>
      <c r="BP91" s="244"/>
      <c r="BQ91" s="244"/>
      <c r="BR91" s="244"/>
      <c r="BS91" s="244"/>
      <c r="BT91" s="244"/>
      <c r="BU91" s="244"/>
      <c r="BV91" s="244"/>
      <c r="BW91" s="244"/>
      <c r="BX91" s="244"/>
      <c r="BY91" s="244"/>
      <c r="BZ91" s="244"/>
      <c r="CA91" s="244"/>
      <c r="CB91" s="244"/>
      <c r="CC91" s="244"/>
      <c r="CD91" s="244"/>
      <c r="CE91" s="244"/>
      <c r="CF91" s="244"/>
      <c r="CG91" s="244"/>
      <c r="CH91" s="244"/>
      <c r="CI91" s="244"/>
      <c r="CJ91" s="244"/>
      <c r="CK91" s="244"/>
      <c r="CL91" s="244"/>
      <c r="CM91" s="244"/>
      <c r="CN91" s="244"/>
    </row>
    <row r="92" spans="1:92" ht="12.75" hidden="1" customHeight="1" x14ac:dyDescent="0.2"/>
    <row r="93" spans="1:92" ht="12.75" hidden="1" customHeight="1" x14ac:dyDescent="0.2"/>
    <row r="94" spans="1:92" x14ac:dyDescent="0.2"/>
  </sheetData>
  <mergeCells count="1">
    <mergeCell ref="C2:G2"/>
  </mergeCells>
  <conditionalFormatting sqref="C40:F42 C28:F33 C36:F37 C4:G21">
    <cfRule type="cellIs" dxfId="32" priority="1" stopIfTrue="1" operator="lessThan">
      <formula>0</formula>
    </cfRule>
  </conditionalFormatting>
  <pageMargins left="0.70866141732283472" right="0.35433070866141736" top="0.74803149606299213" bottom="0.74803149606299213" header="0.31496062992125984" footer="0.31496062992125984"/>
  <pageSetup paperSize="9" orientation="landscape" r:id="rId1"/>
  <headerFooter>
    <oddHeader>&amp;LStatistiska centralbyrån
Offentlig ekonomi och mikrosimuleringar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XEZ35"/>
  <sheetViews>
    <sheetView showGridLines="0" zoomScaleNormal="100" workbookViewId="0"/>
  </sheetViews>
  <sheetFormatPr defaultColWidth="0" defaultRowHeight="0" customHeight="1" zeroHeight="1" x14ac:dyDescent="0.2"/>
  <cols>
    <col min="1" max="1" width="15.28515625" style="171" customWidth="1"/>
    <col min="2" max="2" width="9.5703125" style="171" customWidth="1"/>
    <col min="3" max="5" width="9.140625" style="171" customWidth="1"/>
    <col min="6" max="7" width="8.28515625" style="171" customWidth="1"/>
    <col min="8" max="11" width="9.140625" style="171" customWidth="1"/>
    <col min="12" max="12" width="2.7109375" style="171" customWidth="1"/>
    <col min="13" max="14" width="9.140625" style="171" customWidth="1"/>
    <col min="15" max="16384" width="9.140625" style="171" hidden="1"/>
  </cols>
  <sheetData>
    <row r="1" spans="1:16380" ht="16.5" thickBot="1" x14ac:dyDescent="0.3">
      <c r="A1" s="166" t="str">
        <f>"Tabell 11 Länsvisa skattesatser, utjämningsåret "&amp;Innehåll!C28&amp;", procent"</f>
        <v>Tabell 11 Länsvisa skattesatser, utjämningsåret 2017, procent</v>
      </c>
      <c r="B1" s="167"/>
      <c r="C1" s="167"/>
      <c r="D1" s="167"/>
      <c r="E1" s="167"/>
      <c r="F1" s="167"/>
      <c r="G1" s="168"/>
      <c r="H1" s="168"/>
      <c r="I1" s="168"/>
      <c r="J1" s="167"/>
      <c r="K1" s="167"/>
      <c r="L1" s="169"/>
      <c r="M1" s="169"/>
      <c r="N1" s="167"/>
    </row>
    <row r="2" spans="1:16380" ht="12.75" x14ac:dyDescent="0.2">
      <c r="A2" s="172" t="s">
        <v>16</v>
      </c>
      <c r="B2" s="173" t="s">
        <v>17</v>
      </c>
      <c r="C2" s="337" t="s">
        <v>18</v>
      </c>
      <c r="D2" s="337"/>
      <c r="E2" s="173" t="s">
        <v>19</v>
      </c>
      <c r="F2" s="337" t="s">
        <v>18</v>
      </c>
      <c r="G2" s="338"/>
      <c r="H2" s="174" t="s">
        <v>20</v>
      </c>
      <c r="I2" s="174" t="s">
        <v>20</v>
      </c>
      <c r="J2" s="339" t="str">
        <f>"Länsvis skattesats "&amp;Innehåll!C28&amp;" för"</f>
        <v>Länsvis skattesats 2017 för</v>
      </c>
      <c r="K2" s="340"/>
      <c r="L2" s="340"/>
      <c r="M2" s="340"/>
      <c r="N2" s="340"/>
    </row>
    <row r="3" spans="1:16380" ht="12.75" x14ac:dyDescent="0.2">
      <c r="A3" s="167"/>
      <c r="B3" s="175" t="s">
        <v>36</v>
      </c>
      <c r="C3" s="176" t="str">
        <f>Innehåll!C33&amp;"%"</f>
        <v>95%</v>
      </c>
      <c r="D3" s="176" t="str">
        <f>Innehåll!C34&amp;"%"</f>
        <v>85%</v>
      </c>
      <c r="E3" s="175" t="s">
        <v>21</v>
      </c>
      <c r="F3" s="176" t="str">
        <f>Innehåll!C36&amp;"%"</f>
        <v>90%</v>
      </c>
      <c r="G3" s="176" t="str">
        <f>Innehåll!C37&amp;"%"</f>
        <v>85%</v>
      </c>
      <c r="H3" s="177" t="s">
        <v>22</v>
      </c>
      <c r="I3" s="177" t="s">
        <v>22</v>
      </c>
      <c r="J3" s="341" t="s">
        <v>23</v>
      </c>
      <c r="K3" s="341"/>
      <c r="L3" s="178"/>
      <c r="M3" s="342" t="s">
        <v>23</v>
      </c>
      <c r="N3" s="342"/>
    </row>
    <row r="4" spans="1:16380" ht="12.75" x14ac:dyDescent="0.2">
      <c r="A4" s="167" t="s">
        <v>24</v>
      </c>
      <c r="B4" s="175" t="s">
        <v>25</v>
      </c>
      <c r="C4" s="167"/>
      <c r="D4" s="167"/>
      <c r="E4" s="175" t="s">
        <v>25</v>
      </c>
      <c r="F4" s="168"/>
      <c r="G4" s="168"/>
      <c r="H4" s="177" t="s">
        <v>26</v>
      </c>
      <c r="I4" s="177" t="s">
        <v>26</v>
      </c>
      <c r="J4" s="336" t="s">
        <v>27</v>
      </c>
      <c r="K4" s="336"/>
      <c r="L4" s="179"/>
      <c r="M4" s="336" t="s">
        <v>28</v>
      </c>
      <c r="N4" s="336"/>
    </row>
    <row r="5" spans="1:16380" ht="12.75" x14ac:dyDescent="0.2">
      <c r="A5" s="167" t="s">
        <v>29</v>
      </c>
      <c r="B5" s="175" t="s">
        <v>30</v>
      </c>
      <c r="C5" s="167"/>
      <c r="D5" s="167"/>
      <c r="E5" s="175" t="s">
        <v>30</v>
      </c>
      <c r="F5" s="168"/>
      <c r="G5" s="168"/>
      <c r="H5" s="177" t="s">
        <v>31</v>
      </c>
      <c r="I5" s="177" t="s">
        <v>31</v>
      </c>
      <c r="J5" s="175" t="s">
        <v>17</v>
      </c>
      <c r="K5" s="175" t="s">
        <v>19</v>
      </c>
      <c r="L5" s="179"/>
      <c r="M5" s="175" t="s">
        <v>17</v>
      </c>
      <c r="N5" s="175" t="s">
        <v>19</v>
      </c>
    </row>
    <row r="6" spans="1:16380" ht="14.25" x14ac:dyDescent="0.2">
      <c r="A6" s="180"/>
      <c r="B6" s="181" t="s">
        <v>22</v>
      </c>
      <c r="C6" s="182"/>
      <c r="D6" s="182"/>
      <c r="E6" s="181" t="s">
        <v>22</v>
      </c>
      <c r="F6" s="183"/>
      <c r="G6" s="183"/>
      <c r="H6" s="184" t="s">
        <v>32</v>
      </c>
      <c r="I6" s="185" t="str">
        <f>Innehåll!C30+1&amp;"-"</f>
        <v>2004-</v>
      </c>
      <c r="J6" s="175" t="s">
        <v>33</v>
      </c>
      <c r="K6" s="175" t="s">
        <v>34</v>
      </c>
      <c r="L6" s="179"/>
      <c r="M6" s="175" t="s">
        <v>33</v>
      </c>
      <c r="N6" s="175" t="s">
        <v>34</v>
      </c>
    </row>
    <row r="7" spans="1:16380" ht="14.25" x14ac:dyDescent="0.2">
      <c r="A7" s="182"/>
      <c r="B7" s="181" t="s">
        <v>37</v>
      </c>
      <c r="C7" s="182"/>
      <c r="D7" s="182"/>
      <c r="E7" s="181" t="s">
        <v>37</v>
      </c>
      <c r="F7" s="183"/>
      <c r="G7" s="183"/>
      <c r="H7" s="185" t="str">
        <f>Innehåll!C30</f>
        <v>2003</v>
      </c>
      <c r="I7" s="186" t="str">
        <f>Innehåll!C28</f>
        <v>2017</v>
      </c>
      <c r="J7" s="187" t="str">
        <f>"("&amp;Innehåll!C33&amp;"%)"</f>
        <v>(95%)</v>
      </c>
      <c r="K7" s="187" t="str">
        <f>"("&amp;Innehåll!C36&amp;"%)"</f>
        <v>(90%)</v>
      </c>
      <c r="L7" s="178"/>
      <c r="M7" s="187" t="str">
        <f>"("&amp;Innehåll!C34&amp;"%)"</f>
        <v>(85%)</v>
      </c>
      <c r="N7" s="187" t="str">
        <f>"("&amp;Innehåll!C37&amp;"%)"</f>
        <v>(85%)</v>
      </c>
    </row>
    <row r="8" spans="1:16380" ht="12.75" x14ac:dyDescent="0.2">
      <c r="A8" s="188"/>
      <c r="B8" s="189" t="str">
        <f>Innehåll!C30</f>
        <v>2003</v>
      </c>
      <c r="C8" s="188"/>
      <c r="D8" s="188"/>
      <c r="E8" s="189" t="str">
        <f>Innehåll!C30</f>
        <v>2003</v>
      </c>
      <c r="F8" s="190"/>
      <c r="G8" s="190"/>
      <c r="H8" s="190"/>
      <c r="I8" s="190"/>
      <c r="J8" s="12"/>
      <c r="K8" s="12"/>
      <c r="L8" s="191"/>
      <c r="M8" s="12"/>
      <c r="N8" s="12"/>
    </row>
    <row r="9" spans="1:16380" customFormat="1" ht="18" customHeight="1" x14ac:dyDescent="0.2">
      <c r="A9" s="9" t="s">
        <v>220</v>
      </c>
      <c r="B9" s="13">
        <v>20.6369336183777</v>
      </c>
      <c r="C9" s="13">
        <v>19.6050869374588</v>
      </c>
      <c r="D9" s="13">
        <v>17.541393575621001</v>
      </c>
      <c r="E9" s="13">
        <v>10.5292284344581</v>
      </c>
      <c r="F9" s="13">
        <v>9.4763055910122898</v>
      </c>
      <c r="G9" s="13">
        <v>8.9498441692893795</v>
      </c>
      <c r="H9" s="13">
        <v>3.58</v>
      </c>
      <c r="I9" s="13">
        <v>0.02</v>
      </c>
      <c r="J9" s="13">
        <v>19.05</v>
      </c>
      <c r="K9" s="13">
        <v>10.029999999999999</v>
      </c>
      <c r="L9" s="72"/>
      <c r="M9" s="72">
        <v>16.98</v>
      </c>
      <c r="N9" s="72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2.75" x14ac:dyDescent="0.2">
      <c r="A10" s="9" t="s">
        <v>221</v>
      </c>
      <c r="B10" s="13">
        <v>20.6369336183777</v>
      </c>
      <c r="C10" s="13">
        <v>19.6050869374588</v>
      </c>
      <c r="D10" s="13">
        <v>17.541393575621001</v>
      </c>
      <c r="E10" s="13">
        <v>10.5292284344581</v>
      </c>
      <c r="F10" s="13">
        <v>9.4763055910122898</v>
      </c>
      <c r="G10" s="13">
        <v>8.9498441692893795</v>
      </c>
      <c r="H10" s="13">
        <v>4.18</v>
      </c>
      <c r="I10" s="13">
        <v>-0.49</v>
      </c>
      <c r="J10" s="13">
        <v>19.14</v>
      </c>
      <c r="K10" s="13">
        <v>9.94</v>
      </c>
      <c r="L10" s="72"/>
      <c r="M10" s="72">
        <v>17.07</v>
      </c>
      <c r="N10" s="72">
        <v>9.42</v>
      </c>
    </row>
    <row r="11" spans="1:16380" customFormat="1" ht="12.75" x14ac:dyDescent="0.2">
      <c r="A11" s="9" t="s">
        <v>222</v>
      </c>
      <c r="B11" s="13">
        <v>20.6369336183777</v>
      </c>
      <c r="C11" s="13">
        <v>19.6050869374588</v>
      </c>
      <c r="D11" s="13">
        <v>17.541393575621001</v>
      </c>
      <c r="E11" s="13">
        <v>10.5292284344581</v>
      </c>
      <c r="F11" s="13">
        <v>9.4763055910122898</v>
      </c>
      <c r="G11" s="13">
        <v>8.9498441692893795</v>
      </c>
      <c r="H11" s="13">
        <v>4.28</v>
      </c>
      <c r="I11" s="13">
        <v>0.2</v>
      </c>
      <c r="J11" s="13">
        <v>19.93</v>
      </c>
      <c r="K11" s="13">
        <v>9.15</v>
      </c>
      <c r="L11" s="72"/>
      <c r="M11" s="72">
        <v>17.86</v>
      </c>
      <c r="N11" s="72">
        <v>8.6300000000000008</v>
      </c>
    </row>
    <row r="12" spans="1:16380" customFormat="1" ht="12.75" x14ac:dyDescent="0.2">
      <c r="A12" s="9" t="s">
        <v>223</v>
      </c>
      <c r="B12" s="13">
        <v>20.6369336183777</v>
      </c>
      <c r="C12" s="13">
        <v>19.6050869374588</v>
      </c>
      <c r="D12" s="13">
        <v>17.541393575621001</v>
      </c>
      <c r="E12" s="13">
        <v>10.5292284344581</v>
      </c>
      <c r="F12" s="13">
        <v>9.4763055910122898</v>
      </c>
      <c r="G12" s="13">
        <v>8.9498441692893795</v>
      </c>
      <c r="H12" s="13">
        <v>3.65</v>
      </c>
      <c r="I12" s="13">
        <v>-0.17</v>
      </c>
      <c r="J12" s="13">
        <v>18.93</v>
      </c>
      <c r="K12" s="13">
        <v>10.15</v>
      </c>
      <c r="L12" s="72"/>
      <c r="M12" s="72">
        <v>16.86</v>
      </c>
      <c r="N12" s="72">
        <v>9.6300000000000008</v>
      </c>
    </row>
    <row r="13" spans="1:16380" customFormat="1" ht="12.75" x14ac:dyDescent="0.2">
      <c r="A13" s="9" t="s">
        <v>224</v>
      </c>
      <c r="B13" s="13">
        <v>20.6369336183777</v>
      </c>
      <c r="C13" s="13">
        <v>19.6050869374588</v>
      </c>
      <c r="D13" s="13">
        <v>17.541393575621001</v>
      </c>
      <c r="E13" s="13">
        <v>10.5292284344581</v>
      </c>
      <c r="F13" s="13">
        <v>9.4763055910122898</v>
      </c>
      <c r="G13" s="13">
        <v>8.9498441692893795</v>
      </c>
      <c r="H13" s="13">
        <v>3.83</v>
      </c>
      <c r="I13" s="13">
        <v>-0.14000000000000001</v>
      </c>
      <c r="J13" s="13">
        <v>19.14</v>
      </c>
      <c r="K13" s="13">
        <v>9.94</v>
      </c>
      <c r="L13" s="72"/>
      <c r="M13" s="72">
        <v>17.07</v>
      </c>
      <c r="N13" s="72">
        <v>9.42</v>
      </c>
    </row>
    <row r="14" spans="1:16380" customFormat="1" ht="18" customHeight="1" x14ac:dyDescent="0.2">
      <c r="A14" s="9" t="s">
        <v>225</v>
      </c>
      <c r="B14" s="13">
        <v>20.6369336183777</v>
      </c>
      <c r="C14" s="13">
        <v>19.6050869374588</v>
      </c>
      <c r="D14" s="13">
        <v>17.541393575621001</v>
      </c>
      <c r="E14" s="13">
        <v>10.5292284344581</v>
      </c>
      <c r="F14" s="13">
        <v>9.4763055910122898</v>
      </c>
      <c r="G14" s="13">
        <v>8.9498441692893795</v>
      </c>
      <c r="H14" s="13">
        <v>4.71</v>
      </c>
      <c r="I14" s="13">
        <v>-0.39</v>
      </c>
      <c r="J14" s="13">
        <v>19.77</v>
      </c>
      <c r="K14" s="13">
        <v>9.31</v>
      </c>
      <c r="L14" s="72"/>
      <c r="M14" s="72">
        <v>17.7</v>
      </c>
      <c r="N14" s="72">
        <v>8.7899999999999991</v>
      </c>
    </row>
    <row r="15" spans="1:16380" customFormat="1" ht="12.75" x14ac:dyDescent="0.2">
      <c r="A15" s="9" t="s">
        <v>226</v>
      </c>
      <c r="B15" s="13">
        <v>20.6369336183777</v>
      </c>
      <c r="C15" s="13">
        <v>19.6050869374588</v>
      </c>
      <c r="D15" s="13">
        <v>17.541393575621001</v>
      </c>
      <c r="E15" s="13">
        <v>10.5292284344581</v>
      </c>
      <c r="F15" s="13">
        <v>9.4763055910122898</v>
      </c>
      <c r="G15" s="13">
        <v>8.9498441692893795</v>
      </c>
      <c r="H15" s="13">
        <v>5.0599999999999996</v>
      </c>
      <c r="I15" s="13">
        <v>-0.15</v>
      </c>
      <c r="J15" s="13">
        <v>20.36</v>
      </c>
      <c r="K15" s="13">
        <v>8.7200000000000006</v>
      </c>
      <c r="L15" s="72"/>
      <c r="M15" s="72">
        <v>18.29</v>
      </c>
      <c r="N15" s="72">
        <v>8.1999999999999993</v>
      </c>
    </row>
    <row r="16" spans="1:16380" customFormat="1" ht="12.75" x14ac:dyDescent="0.2">
      <c r="A16" s="9" t="s">
        <v>228</v>
      </c>
      <c r="B16" s="13">
        <v>20.6369336183777</v>
      </c>
      <c r="C16" s="13">
        <v>19.6050869374588</v>
      </c>
      <c r="D16" s="13">
        <v>17.541393575621001</v>
      </c>
      <c r="E16" s="13">
        <v>10.5292284344581</v>
      </c>
      <c r="F16" s="13">
        <v>9.4763055910122898</v>
      </c>
      <c r="G16" s="13">
        <v>8.9498441692893795</v>
      </c>
      <c r="H16" s="13">
        <v>3.79</v>
      </c>
      <c r="I16" s="13">
        <v>0.32</v>
      </c>
      <c r="J16" s="13">
        <v>19.559999999999999</v>
      </c>
      <c r="K16" s="13">
        <v>9.52</v>
      </c>
      <c r="L16" s="72"/>
      <c r="M16" s="72">
        <v>17.489999999999998</v>
      </c>
      <c r="N16" s="72">
        <v>9</v>
      </c>
    </row>
    <row r="17" spans="1:14" customFormat="1" ht="12.75" x14ac:dyDescent="0.2">
      <c r="A17" s="9" t="s">
        <v>229</v>
      </c>
      <c r="B17" s="13">
        <v>20.6369336183777</v>
      </c>
      <c r="C17" s="13">
        <v>19.6050869374588</v>
      </c>
      <c r="D17" s="13">
        <v>17.541393575621001</v>
      </c>
      <c r="E17" s="13">
        <v>10.5292284344581</v>
      </c>
      <c r="F17" s="13">
        <v>9.4763055910122898</v>
      </c>
      <c r="G17" s="13">
        <v>8.9498441692893795</v>
      </c>
      <c r="H17" s="13">
        <v>4.25</v>
      </c>
      <c r="I17" s="13">
        <v>0</v>
      </c>
      <c r="J17" s="13">
        <v>19.7</v>
      </c>
      <c r="K17" s="13">
        <v>9.3800000000000008</v>
      </c>
      <c r="L17" s="72"/>
      <c r="M17" s="72">
        <v>17.63</v>
      </c>
      <c r="N17" s="72">
        <v>8.86</v>
      </c>
    </row>
    <row r="18" spans="1:14" customFormat="1" ht="12.75" x14ac:dyDescent="0.2">
      <c r="A18" s="9" t="s">
        <v>230</v>
      </c>
      <c r="B18" s="13">
        <v>20.6369336183777</v>
      </c>
      <c r="C18" s="13">
        <v>19.6050869374588</v>
      </c>
      <c r="D18" s="13">
        <v>17.541393575621001</v>
      </c>
      <c r="E18" s="13">
        <v>10.5292284344581</v>
      </c>
      <c r="F18" s="13">
        <v>9.4763055910122898</v>
      </c>
      <c r="G18" s="13">
        <v>8.9498441692893795</v>
      </c>
      <c r="H18" s="13">
        <v>4.03</v>
      </c>
      <c r="I18" s="13">
        <v>-0.2</v>
      </c>
      <c r="J18" s="13">
        <v>19.28</v>
      </c>
      <c r="K18" s="13">
        <v>9.8000000000000007</v>
      </c>
      <c r="L18" s="72"/>
      <c r="M18" s="72">
        <v>17.21</v>
      </c>
      <c r="N18" s="72">
        <v>9.2799999999999994</v>
      </c>
    </row>
    <row r="19" spans="1:14" customFormat="1" ht="18" customHeight="1" x14ac:dyDescent="0.2">
      <c r="A19" s="9" t="s">
        <v>231</v>
      </c>
      <c r="B19" s="13">
        <v>20.6369336183777</v>
      </c>
      <c r="C19" s="13">
        <v>19.6050869374588</v>
      </c>
      <c r="D19" s="13">
        <v>17.541393575621001</v>
      </c>
      <c r="E19" s="13">
        <v>10.5292284344581</v>
      </c>
      <c r="F19" s="13">
        <v>9.4763055910122898</v>
      </c>
      <c r="G19" s="13">
        <v>8.9498441692893795</v>
      </c>
      <c r="H19" s="13">
        <v>4.3899999999999997</v>
      </c>
      <c r="I19" s="13">
        <v>-0.43</v>
      </c>
      <c r="J19" s="13">
        <v>19.41</v>
      </c>
      <c r="K19" s="13">
        <v>9.67</v>
      </c>
      <c r="L19" s="72"/>
      <c r="M19" s="72">
        <v>17.34</v>
      </c>
      <c r="N19" s="72">
        <v>9.15</v>
      </c>
    </row>
    <row r="20" spans="1:14" customFormat="1" ht="12.75" x14ac:dyDescent="0.2">
      <c r="A20" s="9" t="s">
        <v>232</v>
      </c>
      <c r="B20" s="13">
        <v>20.6369336183777</v>
      </c>
      <c r="C20" s="13">
        <v>19.6050869374588</v>
      </c>
      <c r="D20" s="13">
        <v>17.541393575621001</v>
      </c>
      <c r="E20" s="13">
        <v>10.5292284344581</v>
      </c>
      <c r="F20" s="13">
        <v>9.4763055910122898</v>
      </c>
      <c r="G20" s="13">
        <v>8.9498441692893795</v>
      </c>
      <c r="H20" s="13">
        <v>5</v>
      </c>
      <c r="I20" s="13">
        <v>0</v>
      </c>
      <c r="J20" s="13">
        <v>20.45</v>
      </c>
      <c r="K20" s="13">
        <v>8.6300000000000008</v>
      </c>
      <c r="L20" s="72"/>
      <c r="M20" s="72">
        <v>18.38</v>
      </c>
      <c r="N20" s="72">
        <v>8.11</v>
      </c>
    </row>
    <row r="21" spans="1:14" customFormat="1" ht="12.75" x14ac:dyDescent="0.2">
      <c r="A21" s="9" t="s">
        <v>233</v>
      </c>
      <c r="B21" s="13">
        <v>20.6369336183777</v>
      </c>
      <c r="C21" s="13">
        <v>19.6050869374588</v>
      </c>
      <c r="D21" s="13">
        <v>17.541393575621001</v>
      </c>
      <c r="E21" s="13">
        <v>10.5292284344581</v>
      </c>
      <c r="F21" s="13">
        <v>9.4763055910122898</v>
      </c>
      <c r="G21" s="13">
        <v>8.9498441692893795</v>
      </c>
      <c r="H21" s="13">
        <v>3.92</v>
      </c>
      <c r="I21" s="13">
        <v>-0.37</v>
      </c>
      <c r="J21" s="13">
        <v>19</v>
      </c>
      <c r="K21" s="13">
        <v>10.08</v>
      </c>
      <c r="L21" s="72"/>
      <c r="M21" s="72">
        <v>16.93</v>
      </c>
      <c r="N21" s="72">
        <v>9.56</v>
      </c>
    </row>
    <row r="22" spans="1:14" customFormat="1" ht="12.75" x14ac:dyDescent="0.2">
      <c r="A22" s="9" t="s">
        <v>234</v>
      </c>
      <c r="B22" s="13">
        <v>20.6369336183777</v>
      </c>
      <c r="C22" s="13">
        <v>19.6050869374588</v>
      </c>
      <c r="D22" s="13">
        <v>17.541393575621001</v>
      </c>
      <c r="E22" s="13">
        <v>10.5292284344581</v>
      </c>
      <c r="F22" s="13">
        <v>9.4763055910122898</v>
      </c>
      <c r="G22" s="13">
        <v>8.9498441692893795</v>
      </c>
      <c r="H22" s="13">
        <v>4.62</v>
      </c>
      <c r="I22" s="13">
        <v>0.12</v>
      </c>
      <c r="J22" s="13">
        <v>20.190000000000001</v>
      </c>
      <c r="K22" s="13">
        <v>8.89</v>
      </c>
      <c r="L22" s="72"/>
      <c r="M22" s="72">
        <v>18.12</v>
      </c>
      <c r="N22" s="72">
        <v>8.3699999999999992</v>
      </c>
    </row>
    <row r="23" spans="1:14" customFormat="1" ht="12.75" x14ac:dyDescent="0.2">
      <c r="A23" s="9" t="s">
        <v>235</v>
      </c>
      <c r="B23" s="13">
        <v>20.6369336183777</v>
      </c>
      <c r="C23" s="13">
        <v>19.6050869374588</v>
      </c>
      <c r="D23" s="13">
        <v>17.541393575621001</v>
      </c>
      <c r="E23" s="13">
        <v>10.5292284344581</v>
      </c>
      <c r="F23" s="13">
        <v>9.4763055910122898</v>
      </c>
      <c r="G23" s="13">
        <v>8.9498441692893795</v>
      </c>
      <c r="H23" s="13">
        <v>4.3099999999999996</v>
      </c>
      <c r="I23" s="13">
        <v>0.23</v>
      </c>
      <c r="J23" s="13">
        <v>19.989999999999998</v>
      </c>
      <c r="K23" s="13">
        <v>9.09</v>
      </c>
      <c r="L23" s="72"/>
      <c r="M23" s="72">
        <v>17.920000000000002</v>
      </c>
      <c r="N23" s="72">
        <v>8.57</v>
      </c>
    </row>
    <row r="24" spans="1:14" customFormat="1" ht="18" customHeight="1" x14ac:dyDescent="0.2">
      <c r="A24" s="9" t="s">
        <v>236</v>
      </c>
      <c r="B24" s="13">
        <v>20.6369336183777</v>
      </c>
      <c r="C24" s="13">
        <v>19.6050869374588</v>
      </c>
      <c r="D24" s="13">
        <v>17.541393575621001</v>
      </c>
      <c r="E24" s="13">
        <v>10.5292284344581</v>
      </c>
      <c r="F24" s="13">
        <v>9.4763055910122898</v>
      </c>
      <c r="G24" s="13">
        <v>8.9498441692893795</v>
      </c>
      <c r="H24" s="13">
        <v>3.9</v>
      </c>
      <c r="I24" s="13">
        <v>-0.04</v>
      </c>
      <c r="J24" s="13">
        <v>19.309999999999999</v>
      </c>
      <c r="K24" s="13">
        <v>9.77</v>
      </c>
      <c r="L24" s="72"/>
      <c r="M24" s="72">
        <v>17.239999999999998</v>
      </c>
      <c r="N24" s="72">
        <v>9.25</v>
      </c>
    </row>
    <row r="25" spans="1:14" customFormat="1" ht="12.75" x14ac:dyDescent="0.2">
      <c r="A25" s="9" t="s">
        <v>237</v>
      </c>
      <c r="B25" s="13">
        <v>20.6369336183777</v>
      </c>
      <c r="C25" s="13">
        <v>19.6050869374588</v>
      </c>
      <c r="D25" s="13">
        <v>17.541393575621001</v>
      </c>
      <c r="E25" s="13">
        <v>10.5292284344581</v>
      </c>
      <c r="F25" s="13">
        <v>9.4763055910122898</v>
      </c>
      <c r="G25" s="13">
        <v>8.9498441692893795</v>
      </c>
      <c r="H25" s="13">
        <v>5.29</v>
      </c>
      <c r="I25" s="13">
        <v>0.3</v>
      </c>
      <c r="J25" s="13">
        <v>21.04</v>
      </c>
      <c r="K25" s="13">
        <v>8.0399999999999991</v>
      </c>
      <c r="L25" s="72"/>
      <c r="M25" s="72">
        <v>18.97</v>
      </c>
      <c r="N25" s="72">
        <v>7.52</v>
      </c>
    </row>
    <row r="26" spans="1:14" customFormat="1" ht="12.75" x14ac:dyDescent="0.2">
      <c r="A26" s="9" t="s">
        <v>238</v>
      </c>
      <c r="B26" s="13">
        <v>20.6369336183777</v>
      </c>
      <c r="C26" s="13">
        <v>19.6050869374588</v>
      </c>
      <c r="D26" s="13">
        <v>17.541393575621001</v>
      </c>
      <c r="E26" s="13">
        <v>10.5292284344581</v>
      </c>
      <c r="F26" s="13">
        <v>9.4763055910122898</v>
      </c>
      <c r="G26" s="13">
        <v>8.9498441692893795</v>
      </c>
      <c r="H26" s="13">
        <v>5.07</v>
      </c>
      <c r="I26" s="13">
        <v>-0.35</v>
      </c>
      <c r="J26" s="13">
        <v>20.170000000000002</v>
      </c>
      <c r="K26" s="13">
        <v>8.91</v>
      </c>
      <c r="L26" s="72"/>
      <c r="M26" s="72">
        <v>18.100000000000001</v>
      </c>
      <c r="N26" s="72">
        <v>8.39</v>
      </c>
    </row>
    <row r="27" spans="1:14" customFormat="1" ht="12.75" x14ac:dyDescent="0.2">
      <c r="A27" s="9" t="s">
        <v>239</v>
      </c>
      <c r="B27" s="13">
        <v>20.6369336183777</v>
      </c>
      <c r="C27" s="13">
        <v>19.6050869374588</v>
      </c>
      <c r="D27" s="13">
        <v>17.541393575621001</v>
      </c>
      <c r="E27" s="13">
        <v>10.5292284344581</v>
      </c>
      <c r="F27" s="13">
        <v>9.4763055910122898</v>
      </c>
      <c r="G27" s="13">
        <v>8.9498441692893795</v>
      </c>
      <c r="H27" s="13">
        <v>4.9000000000000004</v>
      </c>
      <c r="I27" s="13">
        <v>0.25</v>
      </c>
      <c r="J27" s="13">
        <v>20.6</v>
      </c>
      <c r="K27" s="13">
        <v>8.48</v>
      </c>
      <c r="L27" s="72"/>
      <c r="M27" s="72">
        <v>18.53</v>
      </c>
      <c r="N27" s="72">
        <v>7.96</v>
      </c>
    </row>
    <row r="28" spans="1:14" customFormat="1" ht="12.75" x14ac:dyDescent="0.2">
      <c r="A28" s="9" t="s">
        <v>240</v>
      </c>
      <c r="B28" s="13">
        <v>20.6369336183777</v>
      </c>
      <c r="C28" s="13">
        <v>19.6050869374588</v>
      </c>
      <c r="D28" s="13">
        <v>17.541393575621001</v>
      </c>
      <c r="E28" s="13">
        <v>10.5292284344581</v>
      </c>
      <c r="F28" s="13">
        <v>9.4763055910122898</v>
      </c>
      <c r="G28" s="13">
        <v>8.9498441692893795</v>
      </c>
      <c r="H28" s="13">
        <v>4.78</v>
      </c>
      <c r="I28" s="13">
        <v>0.22</v>
      </c>
      <c r="J28" s="13">
        <v>20.45</v>
      </c>
      <c r="K28" s="13">
        <v>8.6300000000000008</v>
      </c>
      <c r="L28" s="72"/>
      <c r="M28" s="72">
        <v>18.38</v>
      </c>
      <c r="N28" s="72">
        <v>8.11</v>
      </c>
    </row>
    <row r="29" spans="1:14" s="207" customFormat="1" ht="18" customHeight="1" x14ac:dyDescent="0.2">
      <c r="A29" s="204" t="s">
        <v>20</v>
      </c>
      <c r="B29" s="205"/>
      <c r="C29" s="205"/>
      <c r="D29" s="205"/>
      <c r="E29" s="205"/>
      <c r="F29" s="205"/>
      <c r="G29" s="205"/>
      <c r="H29" s="205">
        <v>4.1581790004073103</v>
      </c>
      <c r="I29" s="205"/>
      <c r="J29" s="205"/>
      <c r="K29" s="205"/>
      <c r="L29" s="206"/>
      <c r="M29" s="206"/>
      <c r="N29" s="206"/>
    </row>
    <row r="30" spans="1:14" customFormat="1" ht="18" customHeight="1" x14ac:dyDescent="0.2">
      <c r="A30" s="9" t="s">
        <v>227</v>
      </c>
      <c r="B30" s="13">
        <v>20.6369336183777</v>
      </c>
      <c r="C30" s="13">
        <v>19.6050869374588</v>
      </c>
      <c r="D30" s="13">
        <v>17.541393575621001</v>
      </c>
      <c r="E30" s="13">
        <v>10.5292284344581</v>
      </c>
      <c r="F30" s="13">
        <v>9.4763055910122898</v>
      </c>
      <c r="G30" s="13">
        <v>8.9498441692893795</v>
      </c>
      <c r="H30" s="13"/>
      <c r="I30" s="13"/>
      <c r="J30" s="13">
        <v>19.600000000000001</v>
      </c>
      <c r="K30" s="13">
        <v>9.48</v>
      </c>
      <c r="L30" s="72"/>
      <c r="M30" s="72">
        <v>17.54</v>
      </c>
      <c r="N30" s="72">
        <v>8.9499999999999993</v>
      </c>
    </row>
    <row r="31" spans="1:14" ht="13.5" thickBot="1" x14ac:dyDescent="0.25">
      <c r="A31" s="170"/>
      <c r="B31" s="192"/>
      <c r="C31" s="193"/>
      <c r="D31" s="193"/>
      <c r="E31" s="193"/>
      <c r="F31" s="193"/>
      <c r="G31" s="193"/>
      <c r="H31" s="194"/>
      <c r="I31" s="194"/>
      <c r="J31" s="193"/>
      <c r="K31" s="193"/>
      <c r="L31" s="195"/>
      <c r="M31" s="193"/>
      <c r="N31" s="193"/>
    </row>
    <row r="32" spans="1:14" ht="12.75" x14ac:dyDescent="0.2">
      <c r="A32" s="196" t="s">
        <v>35</v>
      </c>
      <c r="B32" s="197"/>
      <c r="C32" s="183"/>
      <c r="D32" s="183"/>
      <c r="E32" s="197"/>
      <c r="F32" s="197"/>
      <c r="G32" s="183"/>
      <c r="H32" s="183"/>
      <c r="I32" s="183"/>
      <c r="J32" s="183"/>
      <c r="K32" s="183"/>
      <c r="L32" s="198"/>
      <c r="M32" s="183"/>
      <c r="N32" s="183"/>
    </row>
    <row r="33" spans="1:14" ht="12.75" x14ac:dyDescent="0.2">
      <c r="A33" s="196" t="str">
        <f>"2) Genomsnittlig skattesats "&amp;Innehåll!C30&amp;" (därav "&amp;Innehåll!C33&amp;" respektive "&amp;Innehåll!C34&amp;" procent) ökad med länets avvikelse från genomsnittlig skatteväxlingsnivå."</f>
        <v>2) Genomsnittlig skattesats 2003 (därav 95 respektive 85 procent) ökad med länets avvikelse från genomsnittlig skatteväxlingsnivå.</v>
      </c>
      <c r="B33" s="167"/>
      <c r="C33" s="167"/>
      <c r="D33" s="167"/>
      <c r="E33" s="167"/>
      <c r="F33" s="167"/>
      <c r="G33" s="168"/>
      <c r="H33" s="168"/>
      <c r="I33" s="168"/>
      <c r="J33" s="167"/>
      <c r="K33" s="167"/>
      <c r="L33" s="169"/>
      <c r="M33" s="169"/>
      <c r="N33" s="180"/>
    </row>
    <row r="34" spans="1:14" ht="12.75" x14ac:dyDescent="0.2">
      <c r="A34" s="196" t="str">
        <f>"3) Genomsnittlig skattesats "&amp;Innehåll!C30&amp;" (därav "&amp;Innehåll!C36&amp;" respektive "&amp;Innehåll!C37&amp;" procent) minskad med länets avvikelse från genomsnittlig skatteväxlingsnivå."</f>
        <v>3) Genomsnittlig skattesats 2003 (därav 90 respektive 85 procent) minskad med länets avvikelse från genomsnittlig skatteväxlingsnivå.</v>
      </c>
      <c r="B34" s="167"/>
      <c r="C34" s="167"/>
      <c r="D34" s="167"/>
      <c r="E34" s="167"/>
      <c r="F34" s="167"/>
      <c r="G34" s="168"/>
      <c r="H34" s="168"/>
      <c r="I34" s="168"/>
      <c r="J34" s="167"/>
      <c r="K34" s="167"/>
      <c r="L34" s="169"/>
      <c r="M34" s="169"/>
      <c r="N34" s="180"/>
    </row>
    <row r="35" spans="1:14" ht="12.75" x14ac:dyDescent="0.2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1" priority="21" stopIfTrue="1">
      <formula>IF(#REF!&lt;0,TRUE,FALSE)</formula>
    </cfRule>
  </conditionalFormatting>
  <conditionalFormatting sqref="L10:M13">
    <cfRule type="expression" dxfId="30" priority="20" stopIfTrue="1">
      <formula>IF(#REF!&lt;0,TRUE,FALSE)</formula>
    </cfRule>
  </conditionalFormatting>
  <conditionalFormatting sqref="L14:M14">
    <cfRule type="expression" dxfId="29" priority="16" stopIfTrue="1">
      <formula>IF(#REF!&lt;0,TRUE,FALSE)</formula>
    </cfRule>
  </conditionalFormatting>
  <conditionalFormatting sqref="L19:M19">
    <cfRule type="expression" dxfId="28" priority="12" stopIfTrue="1">
      <formula>IF(#REF!&lt;0,TRUE,FALSE)</formula>
    </cfRule>
  </conditionalFormatting>
  <conditionalFormatting sqref="L24:M24">
    <cfRule type="expression" dxfId="27" priority="8" stopIfTrue="1">
      <formula>IF(#REF!&lt;0,TRUE,FALSE)</formula>
    </cfRule>
  </conditionalFormatting>
  <conditionalFormatting sqref="L29:M29">
    <cfRule type="expression" dxfId="26" priority="4" stopIfTrue="1">
      <formula>IF(#REF!&lt;0,TRUE,FALSE)</formula>
    </cfRule>
  </conditionalFormatting>
  <conditionalFormatting sqref="N9:N30">
    <cfRule type="expression" dxfId="25" priority="3" stopIfTrue="1">
      <formula>IF(#REF!&lt;0,TRUE,FALSE)</formula>
    </cfRule>
  </conditionalFormatting>
  <conditionalFormatting sqref="B9:N30">
    <cfRule type="cellIs" dxfId="24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56"/>
  <sheetViews>
    <sheetView showGridLines="0" zoomScaleNormal="100" workbookViewId="0"/>
  </sheetViews>
  <sheetFormatPr defaultColWidth="0" defaultRowHeight="15" customHeight="1" zeroHeight="1" x14ac:dyDescent="0.2"/>
  <cols>
    <col min="1" max="1" width="6.7109375" customWidth="1"/>
    <col min="2" max="3" width="7.7109375" customWidth="1"/>
    <col min="4" max="4" width="1.7109375" customWidth="1"/>
    <col min="5" max="6" width="7.7109375" customWidth="1"/>
    <col min="7" max="9" width="9.7109375" customWidth="1"/>
    <col min="10" max="10" width="13.42578125" style="21" customWidth="1"/>
    <col min="11" max="11" width="9.140625" style="278" customWidth="1"/>
    <col min="12" max="12" width="19" style="278" hidden="1" customWidth="1"/>
    <col min="13" max="13" width="23.28515625" style="278" hidden="1" customWidth="1"/>
    <col min="14" max="14" width="12.85546875" style="278" hidden="1" customWidth="1"/>
    <col min="15" max="15" width="14" style="278" hidden="1" customWidth="1"/>
    <col min="16" max="17" width="12.85546875" style="278" hidden="1" customWidth="1"/>
    <col min="18" max="18" width="13.42578125" hidden="1" customWidth="1"/>
    <col min="19" max="19" width="14" hidden="1" customWidth="1"/>
    <col min="20" max="20" width="13.85546875" hidden="1" customWidth="1"/>
    <col min="21" max="21" width="18" hidden="1" customWidth="1"/>
    <col min="22" max="256" width="9.140625" hidden="1" customWidth="1"/>
    <col min="257" max="257" width="6.7109375" hidden="1" customWidth="1"/>
    <col min="258" max="259" width="7.7109375" hidden="1" customWidth="1"/>
    <col min="260" max="260" width="1.7109375" hidden="1" customWidth="1"/>
    <col min="261" max="262" width="7.7109375" hidden="1" customWidth="1"/>
    <col min="263" max="265" width="9.7109375" hidden="1" customWidth="1"/>
    <col min="266" max="266" width="13.42578125" hidden="1" customWidth="1"/>
    <col min="267" max="277" width="0" hidden="1" customWidth="1"/>
    <col min="513" max="513" width="6.7109375" hidden="1" customWidth="1"/>
    <col min="514" max="515" width="7.7109375" hidden="1" customWidth="1"/>
    <col min="516" max="516" width="1.7109375" hidden="1" customWidth="1"/>
    <col min="517" max="518" width="7.7109375" hidden="1" customWidth="1"/>
    <col min="519" max="521" width="9.7109375" hidden="1" customWidth="1"/>
    <col min="522" max="522" width="13.42578125" hidden="1" customWidth="1"/>
    <col min="523" max="533" width="0" hidden="1" customWidth="1"/>
    <col min="769" max="769" width="6.7109375" hidden="1" customWidth="1"/>
    <col min="770" max="771" width="7.7109375" hidden="1" customWidth="1"/>
    <col min="772" max="772" width="1.7109375" hidden="1" customWidth="1"/>
    <col min="773" max="774" width="7.7109375" hidden="1" customWidth="1"/>
    <col min="775" max="777" width="9.7109375" hidden="1" customWidth="1"/>
    <col min="778" max="778" width="13.42578125" hidden="1" customWidth="1"/>
    <col min="779" max="789" width="0" hidden="1" customWidth="1"/>
    <col min="1025" max="1025" width="6.7109375" hidden="1" customWidth="1"/>
    <col min="1026" max="1027" width="7.7109375" hidden="1" customWidth="1"/>
    <col min="1028" max="1028" width="1.7109375" hidden="1" customWidth="1"/>
    <col min="1029" max="1030" width="7.7109375" hidden="1" customWidth="1"/>
    <col min="1031" max="1033" width="9.7109375" hidden="1" customWidth="1"/>
    <col min="1034" max="1034" width="13.42578125" hidden="1" customWidth="1"/>
    <col min="1035" max="1045" width="0" hidden="1" customWidth="1"/>
    <col min="1281" max="1281" width="6.7109375" hidden="1" customWidth="1"/>
    <col min="1282" max="1283" width="7.7109375" hidden="1" customWidth="1"/>
    <col min="1284" max="1284" width="1.7109375" hidden="1" customWidth="1"/>
    <col min="1285" max="1286" width="7.7109375" hidden="1" customWidth="1"/>
    <col min="1287" max="1289" width="9.7109375" hidden="1" customWidth="1"/>
    <col min="1290" max="1290" width="13.42578125" hidden="1" customWidth="1"/>
    <col min="1291" max="1301" width="0" hidden="1" customWidth="1"/>
    <col min="1537" max="1537" width="6.7109375" hidden="1" customWidth="1"/>
    <col min="1538" max="1539" width="7.7109375" hidden="1" customWidth="1"/>
    <col min="1540" max="1540" width="1.7109375" hidden="1" customWidth="1"/>
    <col min="1541" max="1542" width="7.7109375" hidden="1" customWidth="1"/>
    <col min="1543" max="1545" width="9.7109375" hidden="1" customWidth="1"/>
    <col min="1546" max="1546" width="13.42578125" hidden="1" customWidth="1"/>
    <col min="1547" max="1557" width="0" hidden="1" customWidth="1"/>
    <col min="1793" max="1793" width="6.7109375" hidden="1" customWidth="1"/>
    <col min="1794" max="1795" width="7.7109375" hidden="1" customWidth="1"/>
    <col min="1796" max="1796" width="1.7109375" hidden="1" customWidth="1"/>
    <col min="1797" max="1798" width="7.7109375" hidden="1" customWidth="1"/>
    <col min="1799" max="1801" width="9.7109375" hidden="1" customWidth="1"/>
    <col min="1802" max="1802" width="13.42578125" hidden="1" customWidth="1"/>
    <col min="1803" max="1813" width="0" hidden="1" customWidth="1"/>
    <col min="2049" max="2049" width="6.7109375" hidden="1" customWidth="1"/>
    <col min="2050" max="2051" width="7.7109375" hidden="1" customWidth="1"/>
    <col min="2052" max="2052" width="1.7109375" hidden="1" customWidth="1"/>
    <col min="2053" max="2054" width="7.7109375" hidden="1" customWidth="1"/>
    <col min="2055" max="2057" width="9.7109375" hidden="1" customWidth="1"/>
    <col min="2058" max="2058" width="13.42578125" hidden="1" customWidth="1"/>
    <col min="2059" max="2069" width="0" hidden="1" customWidth="1"/>
    <col min="2305" max="2305" width="6.7109375" hidden="1" customWidth="1"/>
    <col min="2306" max="2307" width="7.7109375" hidden="1" customWidth="1"/>
    <col min="2308" max="2308" width="1.7109375" hidden="1" customWidth="1"/>
    <col min="2309" max="2310" width="7.7109375" hidden="1" customWidth="1"/>
    <col min="2311" max="2313" width="9.7109375" hidden="1" customWidth="1"/>
    <col min="2314" max="2314" width="13.42578125" hidden="1" customWidth="1"/>
    <col min="2315" max="2325" width="0" hidden="1" customWidth="1"/>
    <col min="2561" max="2561" width="6.7109375" hidden="1" customWidth="1"/>
    <col min="2562" max="2563" width="7.7109375" hidden="1" customWidth="1"/>
    <col min="2564" max="2564" width="1.7109375" hidden="1" customWidth="1"/>
    <col min="2565" max="2566" width="7.7109375" hidden="1" customWidth="1"/>
    <col min="2567" max="2569" width="9.7109375" hidden="1" customWidth="1"/>
    <col min="2570" max="2570" width="13.42578125" hidden="1" customWidth="1"/>
    <col min="2571" max="2581" width="0" hidden="1" customWidth="1"/>
    <col min="2817" max="2817" width="6.7109375" hidden="1" customWidth="1"/>
    <col min="2818" max="2819" width="7.7109375" hidden="1" customWidth="1"/>
    <col min="2820" max="2820" width="1.7109375" hidden="1" customWidth="1"/>
    <col min="2821" max="2822" width="7.7109375" hidden="1" customWidth="1"/>
    <col min="2823" max="2825" width="9.7109375" hidden="1" customWidth="1"/>
    <col min="2826" max="2826" width="13.42578125" hidden="1" customWidth="1"/>
    <col min="2827" max="2837" width="0" hidden="1" customWidth="1"/>
    <col min="3073" max="3073" width="6.7109375" hidden="1" customWidth="1"/>
    <col min="3074" max="3075" width="7.7109375" hidden="1" customWidth="1"/>
    <col min="3076" max="3076" width="1.7109375" hidden="1" customWidth="1"/>
    <col min="3077" max="3078" width="7.7109375" hidden="1" customWidth="1"/>
    <col min="3079" max="3081" width="9.7109375" hidden="1" customWidth="1"/>
    <col min="3082" max="3082" width="13.42578125" hidden="1" customWidth="1"/>
    <col min="3083" max="3093" width="0" hidden="1" customWidth="1"/>
    <col min="3329" max="3329" width="6.7109375" hidden="1" customWidth="1"/>
    <col min="3330" max="3331" width="7.7109375" hidden="1" customWidth="1"/>
    <col min="3332" max="3332" width="1.7109375" hidden="1" customWidth="1"/>
    <col min="3333" max="3334" width="7.7109375" hidden="1" customWidth="1"/>
    <col min="3335" max="3337" width="9.7109375" hidden="1" customWidth="1"/>
    <col min="3338" max="3338" width="13.42578125" hidden="1" customWidth="1"/>
    <col min="3339" max="3349" width="0" hidden="1" customWidth="1"/>
    <col min="3585" max="3585" width="6.7109375" hidden="1" customWidth="1"/>
    <col min="3586" max="3587" width="7.7109375" hidden="1" customWidth="1"/>
    <col min="3588" max="3588" width="1.7109375" hidden="1" customWidth="1"/>
    <col min="3589" max="3590" width="7.7109375" hidden="1" customWidth="1"/>
    <col min="3591" max="3593" width="9.7109375" hidden="1" customWidth="1"/>
    <col min="3594" max="3594" width="13.42578125" hidden="1" customWidth="1"/>
    <col min="3595" max="3605" width="0" hidden="1" customWidth="1"/>
    <col min="3841" max="3841" width="6.7109375" hidden="1" customWidth="1"/>
    <col min="3842" max="3843" width="7.7109375" hidden="1" customWidth="1"/>
    <col min="3844" max="3844" width="1.7109375" hidden="1" customWidth="1"/>
    <col min="3845" max="3846" width="7.7109375" hidden="1" customWidth="1"/>
    <col min="3847" max="3849" width="9.7109375" hidden="1" customWidth="1"/>
    <col min="3850" max="3850" width="13.42578125" hidden="1" customWidth="1"/>
    <col min="3851" max="3861" width="0" hidden="1" customWidth="1"/>
    <col min="4097" max="4097" width="6.7109375" hidden="1" customWidth="1"/>
    <col min="4098" max="4099" width="7.7109375" hidden="1" customWidth="1"/>
    <col min="4100" max="4100" width="1.7109375" hidden="1" customWidth="1"/>
    <col min="4101" max="4102" width="7.7109375" hidden="1" customWidth="1"/>
    <col min="4103" max="4105" width="9.7109375" hidden="1" customWidth="1"/>
    <col min="4106" max="4106" width="13.42578125" hidden="1" customWidth="1"/>
    <col min="4107" max="4117" width="0" hidden="1" customWidth="1"/>
    <col min="4353" max="4353" width="6.7109375" hidden="1" customWidth="1"/>
    <col min="4354" max="4355" width="7.7109375" hidden="1" customWidth="1"/>
    <col min="4356" max="4356" width="1.7109375" hidden="1" customWidth="1"/>
    <col min="4357" max="4358" width="7.7109375" hidden="1" customWidth="1"/>
    <col min="4359" max="4361" width="9.7109375" hidden="1" customWidth="1"/>
    <col min="4362" max="4362" width="13.42578125" hidden="1" customWidth="1"/>
    <col min="4363" max="4373" width="0" hidden="1" customWidth="1"/>
    <col min="4609" max="4609" width="6.7109375" hidden="1" customWidth="1"/>
    <col min="4610" max="4611" width="7.7109375" hidden="1" customWidth="1"/>
    <col min="4612" max="4612" width="1.7109375" hidden="1" customWidth="1"/>
    <col min="4613" max="4614" width="7.7109375" hidden="1" customWidth="1"/>
    <col min="4615" max="4617" width="9.7109375" hidden="1" customWidth="1"/>
    <col min="4618" max="4618" width="13.42578125" hidden="1" customWidth="1"/>
    <col min="4619" max="4629" width="0" hidden="1" customWidth="1"/>
    <col min="4865" max="4865" width="6.7109375" hidden="1" customWidth="1"/>
    <col min="4866" max="4867" width="7.7109375" hidden="1" customWidth="1"/>
    <col min="4868" max="4868" width="1.7109375" hidden="1" customWidth="1"/>
    <col min="4869" max="4870" width="7.7109375" hidden="1" customWidth="1"/>
    <col min="4871" max="4873" width="9.7109375" hidden="1" customWidth="1"/>
    <col min="4874" max="4874" width="13.42578125" hidden="1" customWidth="1"/>
    <col min="4875" max="4885" width="0" hidden="1" customWidth="1"/>
    <col min="5121" max="5121" width="6.7109375" hidden="1" customWidth="1"/>
    <col min="5122" max="5123" width="7.7109375" hidden="1" customWidth="1"/>
    <col min="5124" max="5124" width="1.7109375" hidden="1" customWidth="1"/>
    <col min="5125" max="5126" width="7.7109375" hidden="1" customWidth="1"/>
    <col min="5127" max="5129" width="9.7109375" hidden="1" customWidth="1"/>
    <col min="5130" max="5130" width="13.42578125" hidden="1" customWidth="1"/>
    <col min="5131" max="5141" width="0" hidden="1" customWidth="1"/>
    <col min="5377" max="5377" width="6.7109375" hidden="1" customWidth="1"/>
    <col min="5378" max="5379" width="7.7109375" hidden="1" customWidth="1"/>
    <col min="5380" max="5380" width="1.7109375" hidden="1" customWidth="1"/>
    <col min="5381" max="5382" width="7.7109375" hidden="1" customWidth="1"/>
    <col min="5383" max="5385" width="9.7109375" hidden="1" customWidth="1"/>
    <col min="5386" max="5386" width="13.42578125" hidden="1" customWidth="1"/>
    <col min="5387" max="5397" width="0" hidden="1" customWidth="1"/>
    <col min="5633" max="5633" width="6.7109375" hidden="1" customWidth="1"/>
    <col min="5634" max="5635" width="7.7109375" hidden="1" customWidth="1"/>
    <col min="5636" max="5636" width="1.7109375" hidden="1" customWidth="1"/>
    <col min="5637" max="5638" width="7.7109375" hidden="1" customWidth="1"/>
    <col min="5639" max="5641" width="9.7109375" hidden="1" customWidth="1"/>
    <col min="5642" max="5642" width="13.42578125" hidden="1" customWidth="1"/>
    <col min="5643" max="5653" width="0" hidden="1" customWidth="1"/>
    <col min="5889" max="5889" width="6.7109375" hidden="1" customWidth="1"/>
    <col min="5890" max="5891" width="7.7109375" hidden="1" customWidth="1"/>
    <col min="5892" max="5892" width="1.7109375" hidden="1" customWidth="1"/>
    <col min="5893" max="5894" width="7.7109375" hidden="1" customWidth="1"/>
    <col min="5895" max="5897" width="9.7109375" hidden="1" customWidth="1"/>
    <col min="5898" max="5898" width="13.42578125" hidden="1" customWidth="1"/>
    <col min="5899" max="5909" width="0" hidden="1" customWidth="1"/>
    <col min="6145" max="6145" width="6.7109375" hidden="1" customWidth="1"/>
    <col min="6146" max="6147" width="7.7109375" hidden="1" customWidth="1"/>
    <col min="6148" max="6148" width="1.7109375" hidden="1" customWidth="1"/>
    <col min="6149" max="6150" width="7.7109375" hidden="1" customWidth="1"/>
    <col min="6151" max="6153" width="9.7109375" hidden="1" customWidth="1"/>
    <col min="6154" max="6154" width="13.42578125" hidden="1" customWidth="1"/>
    <col min="6155" max="6165" width="0" hidden="1" customWidth="1"/>
    <col min="6401" max="6401" width="6.7109375" hidden="1" customWidth="1"/>
    <col min="6402" max="6403" width="7.7109375" hidden="1" customWidth="1"/>
    <col min="6404" max="6404" width="1.7109375" hidden="1" customWidth="1"/>
    <col min="6405" max="6406" width="7.7109375" hidden="1" customWidth="1"/>
    <col min="6407" max="6409" width="9.7109375" hidden="1" customWidth="1"/>
    <col min="6410" max="6410" width="13.42578125" hidden="1" customWidth="1"/>
    <col min="6411" max="6421" width="0" hidden="1" customWidth="1"/>
    <col min="6657" max="6657" width="6.7109375" hidden="1" customWidth="1"/>
    <col min="6658" max="6659" width="7.7109375" hidden="1" customWidth="1"/>
    <col min="6660" max="6660" width="1.7109375" hidden="1" customWidth="1"/>
    <col min="6661" max="6662" width="7.7109375" hidden="1" customWidth="1"/>
    <col min="6663" max="6665" width="9.7109375" hidden="1" customWidth="1"/>
    <col min="6666" max="6666" width="13.42578125" hidden="1" customWidth="1"/>
    <col min="6667" max="6677" width="0" hidden="1" customWidth="1"/>
    <col min="6913" max="6913" width="6.7109375" hidden="1" customWidth="1"/>
    <col min="6914" max="6915" width="7.7109375" hidden="1" customWidth="1"/>
    <col min="6916" max="6916" width="1.7109375" hidden="1" customWidth="1"/>
    <col min="6917" max="6918" width="7.7109375" hidden="1" customWidth="1"/>
    <col min="6919" max="6921" width="9.7109375" hidden="1" customWidth="1"/>
    <col min="6922" max="6922" width="13.42578125" hidden="1" customWidth="1"/>
    <col min="6923" max="6933" width="0" hidden="1" customWidth="1"/>
    <col min="7169" max="7169" width="6.7109375" hidden="1" customWidth="1"/>
    <col min="7170" max="7171" width="7.7109375" hidden="1" customWidth="1"/>
    <col min="7172" max="7172" width="1.7109375" hidden="1" customWidth="1"/>
    <col min="7173" max="7174" width="7.7109375" hidden="1" customWidth="1"/>
    <col min="7175" max="7177" width="9.7109375" hidden="1" customWidth="1"/>
    <col min="7178" max="7178" width="13.42578125" hidden="1" customWidth="1"/>
    <col min="7179" max="7189" width="0" hidden="1" customWidth="1"/>
    <col min="7425" max="7425" width="6.7109375" hidden="1" customWidth="1"/>
    <col min="7426" max="7427" width="7.7109375" hidden="1" customWidth="1"/>
    <col min="7428" max="7428" width="1.7109375" hidden="1" customWidth="1"/>
    <col min="7429" max="7430" width="7.7109375" hidden="1" customWidth="1"/>
    <col min="7431" max="7433" width="9.7109375" hidden="1" customWidth="1"/>
    <col min="7434" max="7434" width="13.42578125" hidden="1" customWidth="1"/>
    <col min="7435" max="7445" width="0" hidden="1" customWidth="1"/>
    <col min="7681" max="7681" width="6.7109375" hidden="1" customWidth="1"/>
    <col min="7682" max="7683" width="7.7109375" hidden="1" customWidth="1"/>
    <col min="7684" max="7684" width="1.7109375" hidden="1" customWidth="1"/>
    <col min="7685" max="7686" width="7.7109375" hidden="1" customWidth="1"/>
    <col min="7687" max="7689" width="9.7109375" hidden="1" customWidth="1"/>
    <col min="7690" max="7690" width="13.42578125" hidden="1" customWidth="1"/>
    <col min="7691" max="7701" width="0" hidden="1" customWidth="1"/>
    <col min="7937" max="7937" width="6.7109375" hidden="1" customWidth="1"/>
    <col min="7938" max="7939" width="7.7109375" hidden="1" customWidth="1"/>
    <col min="7940" max="7940" width="1.7109375" hidden="1" customWidth="1"/>
    <col min="7941" max="7942" width="7.7109375" hidden="1" customWidth="1"/>
    <col min="7943" max="7945" width="9.7109375" hidden="1" customWidth="1"/>
    <col min="7946" max="7946" width="13.42578125" hidden="1" customWidth="1"/>
    <col min="7947" max="7957" width="0" hidden="1" customWidth="1"/>
    <col min="8193" max="8193" width="6.7109375" hidden="1" customWidth="1"/>
    <col min="8194" max="8195" width="7.7109375" hidden="1" customWidth="1"/>
    <col min="8196" max="8196" width="1.7109375" hidden="1" customWidth="1"/>
    <col min="8197" max="8198" width="7.7109375" hidden="1" customWidth="1"/>
    <col min="8199" max="8201" width="9.7109375" hidden="1" customWidth="1"/>
    <col min="8202" max="8202" width="13.42578125" hidden="1" customWidth="1"/>
    <col min="8203" max="8213" width="0" hidden="1" customWidth="1"/>
    <col min="8449" max="8449" width="6.7109375" hidden="1" customWidth="1"/>
    <col min="8450" max="8451" width="7.7109375" hidden="1" customWidth="1"/>
    <col min="8452" max="8452" width="1.7109375" hidden="1" customWidth="1"/>
    <col min="8453" max="8454" width="7.7109375" hidden="1" customWidth="1"/>
    <col min="8455" max="8457" width="9.7109375" hidden="1" customWidth="1"/>
    <col min="8458" max="8458" width="13.42578125" hidden="1" customWidth="1"/>
    <col min="8459" max="8469" width="0" hidden="1" customWidth="1"/>
    <col min="8705" max="8705" width="6.7109375" hidden="1" customWidth="1"/>
    <col min="8706" max="8707" width="7.7109375" hidden="1" customWidth="1"/>
    <col min="8708" max="8708" width="1.7109375" hidden="1" customWidth="1"/>
    <col min="8709" max="8710" width="7.7109375" hidden="1" customWidth="1"/>
    <col min="8711" max="8713" width="9.7109375" hidden="1" customWidth="1"/>
    <col min="8714" max="8714" width="13.42578125" hidden="1" customWidth="1"/>
    <col min="8715" max="8725" width="0" hidden="1" customWidth="1"/>
    <col min="8961" max="8961" width="6.7109375" hidden="1" customWidth="1"/>
    <col min="8962" max="8963" width="7.7109375" hidden="1" customWidth="1"/>
    <col min="8964" max="8964" width="1.7109375" hidden="1" customWidth="1"/>
    <col min="8965" max="8966" width="7.7109375" hidden="1" customWidth="1"/>
    <col min="8967" max="8969" width="9.7109375" hidden="1" customWidth="1"/>
    <col min="8970" max="8970" width="13.42578125" hidden="1" customWidth="1"/>
    <col min="8971" max="8981" width="0" hidden="1" customWidth="1"/>
    <col min="9217" max="9217" width="6.7109375" hidden="1" customWidth="1"/>
    <col min="9218" max="9219" width="7.7109375" hidden="1" customWidth="1"/>
    <col min="9220" max="9220" width="1.7109375" hidden="1" customWidth="1"/>
    <col min="9221" max="9222" width="7.7109375" hidden="1" customWidth="1"/>
    <col min="9223" max="9225" width="9.7109375" hidden="1" customWidth="1"/>
    <col min="9226" max="9226" width="13.42578125" hidden="1" customWidth="1"/>
    <col min="9227" max="9237" width="0" hidden="1" customWidth="1"/>
    <col min="9473" max="9473" width="6.7109375" hidden="1" customWidth="1"/>
    <col min="9474" max="9475" width="7.7109375" hidden="1" customWidth="1"/>
    <col min="9476" max="9476" width="1.7109375" hidden="1" customWidth="1"/>
    <col min="9477" max="9478" width="7.7109375" hidden="1" customWidth="1"/>
    <col min="9479" max="9481" width="9.7109375" hidden="1" customWidth="1"/>
    <col min="9482" max="9482" width="13.42578125" hidden="1" customWidth="1"/>
    <col min="9483" max="9493" width="0" hidden="1" customWidth="1"/>
    <col min="9729" max="9729" width="6.7109375" hidden="1" customWidth="1"/>
    <col min="9730" max="9731" width="7.7109375" hidden="1" customWidth="1"/>
    <col min="9732" max="9732" width="1.7109375" hidden="1" customWidth="1"/>
    <col min="9733" max="9734" width="7.7109375" hidden="1" customWidth="1"/>
    <col min="9735" max="9737" width="9.7109375" hidden="1" customWidth="1"/>
    <col min="9738" max="9738" width="13.42578125" hidden="1" customWidth="1"/>
    <col min="9739" max="9749" width="0" hidden="1" customWidth="1"/>
    <col min="9985" max="9985" width="6.7109375" hidden="1" customWidth="1"/>
    <col min="9986" max="9987" width="7.7109375" hidden="1" customWidth="1"/>
    <col min="9988" max="9988" width="1.7109375" hidden="1" customWidth="1"/>
    <col min="9989" max="9990" width="7.7109375" hidden="1" customWidth="1"/>
    <col min="9991" max="9993" width="9.7109375" hidden="1" customWidth="1"/>
    <col min="9994" max="9994" width="13.42578125" hidden="1" customWidth="1"/>
    <col min="9995" max="10005" width="0" hidden="1" customWidth="1"/>
    <col min="10241" max="10241" width="6.7109375" hidden="1" customWidth="1"/>
    <col min="10242" max="10243" width="7.7109375" hidden="1" customWidth="1"/>
    <col min="10244" max="10244" width="1.7109375" hidden="1" customWidth="1"/>
    <col min="10245" max="10246" width="7.7109375" hidden="1" customWidth="1"/>
    <col min="10247" max="10249" width="9.7109375" hidden="1" customWidth="1"/>
    <col min="10250" max="10250" width="13.42578125" hidden="1" customWidth="1"/>
    <col min="10251" max="10261" width="0" hidden="1" customWidth="1"/>
    <col min="10497" max="10497" width="6.7109375" hidden="1" customWidth="1"/>
    <col min="10498" max="10499" width="7.7109375" hidden="1" customWidth="1"/>
    <col min="10500" max="10500" width="1.7109375" hidden="1" customWidth="1"/>
    <col min="10501" max="10502" width="7.7109375" hidden="1" customWidth="1"/>
    <col min="10503" max="10505" width="9.7109375" hidden="1" customWidth="1"/>
    <col min="10506" max="10506" width="13.42578125" hidden="1" customWidth="1"/>
    <col min="10507" max="10517" width="0" hidden="1" customWidth="1"/>
    <col min="10753" max="10753" width="6.7109375" hidden="1" customWidth="1"/>
    <col min="10754" max="10755" width="7.7109375" hidden="1" customWidth="1"/>
    <col min="10756" max="10756" width="1.7109375" hidden="1" customWidth="1"/>
    <col min="10757" max="10758" width="7.7109375" hidden="1" customWidth="1"/>
    <col min="10759" max="10761" width="9.7109375" hidden="1" customWidth="1"/>
    <col min="10762" max="10762" width="13.42578125" hidden="1" customWidth="1"/>
    <col min="10763" max="10773" width="0" hidden="1" customWidth="1"/>
    <col min="11009" max="11009" width="6.7109375" hidden="1" customWidth="1"/>
    <col min="11010" max="11011" width="7.7109375" hidden="1" customWidth="1"/>
    <col min="11012" max="11012" width="1.7109375" hidden="1" customWidth="1"/>
    <col min="11013" max="11014" width="7.7109375" hidden="1" customWidth="1"/>
    <col min="11015" max="11017" width="9.7109375" hidden="1" customWidth="1"/>
    <col min="11018" max="11018" width="13.42578125" hidden="1" customWidth="1"/>
    <col min="11019" max="11029" width="0" hidden="1" customWidth="1"/>
    <col min="11265" max="11265" width="6.7109375" hidden="1" customWidth="1"/>
    <col min="11266" max="11267" width="7.7109375" hidden="1" customWidth="1"/>
    <col min="11268" max="11268" width="1.7109375" hidden="1" customWidth="1"/>
    <col min="11269" max="11270" width="7.7109375" hidden="1" customWidth="1"/>
    <col min="11271" max="11273" width="9.7109375" hidden="1" customWidth="1"/>
    <col min="11274" max="11274" width="13.42578125" hidden="1" customWidth="1"/>
    <col min="11275" max="11285" width="0" hidden="1" customWidth="1"/>
    <col min="11521" max="11521" width="6.7109375" hidden="1" customWidth="1"/>
    <col min="11522" max="11523" width="7.7109375" hidden="1" customWidth="1"/>
    <col min="11524" max="11524" width="1.7109375" hidden="1" customWidth="1"/>
    <col min="11525" max="11526" width="7.7109375" hidden="1" customWidth="1"/>
    <col min="11527" max="11529" width="9.7109375" hidden="1" customWidth="1"/>
    <col min="11530" max="11530" width="13.42578125" hidden="1" customWidth="1"/>
    <col min="11531" max="11541" width="0" hidden="1" customWidth="1"/>
    <col min="11777" max="11777" width="6.7109375" hidden="1" customWidth="1"/>
    <col min="11778" max="11779" width="7.7109375" hidden="1" customWidth="1"/>
    <col min="11780" max="11780" width="1.7109375" hidden="1" customWidth="1"/>
    <col min="11781" max="11782" width="7.7109375" hidden="1" customWidth="1"/>
    <col min="11783" max="11785" width="9.7109375" hidden="1" customWidth="1"/>
    <col min="11786" max="11786" width="13.42578125" hidden="1" customWidth="1"/>
    <col min="11787" max="11797" width="0" hidden="1" customWidth="1"/>
    <col min="12033" max="12033" width="6.7109375" hidden="1" customWidth="1"/>
    <col min="12034" max="12035" width="7.7109375" hidden="1" customWidth="1"/>
    <col min="12036" max="12036" width="1.7109375" hidden="1" customWidth="1"/>
    <col min="12037" max="12038" width="7.7109375" hidden="1" customWidth="1"/>
    <col min="12039" max="12041" width="9.7109375" hidden="1" customWidth="1"/>
    <col min="12042" max="12042" width="13.42578125" hidden="1" customWidth="1"/>
    <col min="12043" max="12053" width="0" hidden="1" customWidth="1"/>
    <col min="12289" max="12289" width="6.7109375" hidden="1" customWidth="1"/>
    <col min="12290" max="12291" width="7.7109375" hidden="1" customWidth="1"/>
    <col min="12292" max="12292" width="1.7109375" hidden="1" customWidth="1"/>
    <col min="12293" max="12294" width="7.7109375" hidden="1" customWidth="1"/>
    <col min="12295" max="12297" width="9.7109375" hidden="1" customWidth="1"/>
    <col min="12298" max="12298" width="13.42578125" hidden="1" customWidth="1"/>
    <col min="12299" max="12309" width="0" hidden="1" customWidth="1"/>
    <col min="12545" max="12545" width="6.7109375" hidden="1" customWidth="1"/>
    <col min="12546" max="12547" width="7.7109375" hidden="1" customWidth="1"/>
    <col min="12548" max="12548" width="1.7109375" hidden="1" customWidth="1"/>
    <col min="12549" max="12550" width="7.7109375" hidden="1" customWidth="1"/>
    <col min="12551" max="12553" width="9.7109375" hidden="1" customWidth="1"/>
    <col min="12554" max="12554" width="13.42578125" hidden="1" customWidth="1"/>
    <col min="12555" max="12565" width="0" hidden="1" customWidth="1"/>
    <col min="12801" max="12801" width="6.7109375" hidden="1" customWidth="1"/>
    <col min="12802" max="12803" width="7.7109375" hidden="1" customWidth="1"/>
    <col min="12804" max="12804" width="1.7109375" hidden="1" customWidth="1"/>
    <col min="12805" max="12806" width="7.7109375" hidden="1" customWidth="1"/>
    <col min="12807" max="12809" width="9.7109375" hidden="1" customWidth="1"/>
    <col min="12810" max="12810" width="13.42578125" hidden="1" customWidth="1"/>
    <col min="12811" max="12821" width="0" hidden="1" customWidth="1"/>
    <col min="13057" max="13057" width="6.7109375" hidden="1" customWidth="1"/>
    <col min="13058" max="13059" width="7.7109375" hidden="1" customWidth="1"/>
    <col min="13060" max="13060" width="1.7109375" hidden="1" customWidth="1"/>
    <col min="13061" max="13062" width="7.7109375" hidden="1" customWidth="1"/>
    <col min="13063" max="13065" width="9.7109375" hidden="1" customWidth="1"/>
    <col min="13066" max="13066" width="13.42578125" hidden="1" customWidth="1"/>
    <col min="13067" max="13077" width="0" hidden="1" customWidth="1"/>
    <col min="13313" max="13313" width="6.7109375" hidden="1" customWidth="1"/>
    <col min="13314" max="13315" width="7.7109375" hidden="1" customWidth="1"/>
    <col min="13316" max="13316" width="1.7109375" hidden="1" customWidth="1"/>
    <col min="13317" max="13318" width="7.7109375" hidden="1" customWidth="1"/>
    <col min="13319" max="13321" width="9.7109375" hidden="1" customWidth="1"/>
    <col min="13322" max="13322" width="13.42578125" hidden="1" customWidth="1"/>
    <col min="13323" max="13333" width="0" hidden="1" customWidth="1"/>
    <col min="13569" max="13569" width="6.7109375" hidden="1" customWidth="1"/>
    <col min="13570" max="13571" width="7.7109375" hidden="1" customWidth="1"/>
    <col min="13572" max="13572" width="1.7109375" hidden="1" customWidth="1"/>
    <col min="13573" max="13574" width="7.7109375" hidden="1" customWidth="1"/>
    <col min="13575" max="13577" width="9.7109375" hidden="1" customWidth="1"/>
    <col min="13578" max="13578" width="13.42578125" hidden="1" customWidth="1"/>
    <col min="13579" max="13589" width="0" hidden="1" customWidth="1"/>
    <col min="13825" max="13825" width="6.7109375" hidden="1" customWidth="1"/>
    <col min="13826" max="13827" width="7.7109375" hidden="1" customWidth="1"/>
    <col min="13828" max="13828" width="1.7109375" hidden="1" customWidth="1"/>
    <col min="13829" max="13830" width="7.7109375" hidden="1" customWidth="1"/>
    <col min="13831" max="13833" width="9.7109375" hidden="1" customWidth="1"/>
    <col min="13834" max="13834" width="13.42578125" hidden="1" customWidth="1"/>
    <col min="13835" max="13845" width="0" hidden="1" customWidth="1"/>
    <col min="14081" max="14081" width="6.7109375" hidden="1" customWidth="1"/>
    <col min="14082" max="14083" width="7.7109375" hidden="1" customWidth="1"/>
    <col min="14084" max="14084" width="1.7109375" hidden="1" customWidth="1"/>
    <col min="14085" max="14086" width="7.7109375" hidden="1" customWidth="1"/>
    <col min="14087" max="14089" width="9.7109375" hidden="1" customWidth="1"/>
    <col min="14090" max="14090" width="13.42578125" hidden="1" customWidth="1"/>
    <col min="14091" max="14101" width="0" hidden="1" customWidth="1"/>
    <col min="14337" max="14337" width="6.7109375" hidden="1" customWidth="1"/>
    <col min="14338" max="14339" width="7.7109375" hidden="1" customWidth="1"/>
    <col min="14340" max="14340" width="1.7109375" hidden="1" customWidth="1"/>
    <col min="14341" max="14342" width="7.7109375" hidden="1" customWidth="1"/>
    <col min="14343" max="14345" width="9.7109375" hidden="1" customWidth="1"/>
    <col min="14346" max="14346" width="13.42578125" hidden="1" customWidth="1"/>
    <col min="14347" max="14357" width="0" hidden="1" customWidth="1"/>
    <col min="14593" max="14593" width="6.7109375" hidden="1" customWidth="1"/>
    <col min="14594" max="14595" width="7.7109375" hidden="1" customWidth="1"/>
    <col min="14596" max="14596" width="1.7109375" hidden="1" customWidth="1"/>
    <col min="14597" max="14598" width="7.7109375" hidden="1" customWidth="1"/>
    <col min="14599" max="14601" width="9.7109375" hidden="1" customWidth="1"/>
    <col min="14602" max="14602" width="13.42578125" hidden="1" customWidth="1"/>
    <col min="14603" max="14613" width="0" hidden="1" customWidth="1"/>
    <col min="14849" max="14849" width="6.7109375" hidden="1" customWidth="1"/>
    <col min="14850" max="14851" width="7.7109375" hidden="1" customWidth="1"/>
    <col min="14852" max="14852" width="1.7109375" hidden="1" customWidth="1"/>
    <col min="14853" max="14854" width="7.7109375" hidden="1" customWidth="1"/>
    <col min="14855" max="14857" width="9.7109375" hidden="1" customWidth="1"/>
    <col min="14858" max="14858" width="13.42578125" hidden="1" customWidth="1"/>
    <col min="14859" max="14869" width="0" hidden="1" customWidth="1"/>
    <col min="15105" max="15105" width="6.7109375" hidden="1" customWidth="1"/>
    <col min="15106" max="15107" width="7.7109375" hidden="1" customWidth="1"/>
    <col min="15108" max="15108" width="1.7109375" hidden="1" customWidth="1"/>
    <col min="15109" max="15110" width="7.7109375" hidden="1" customWidth="1"/>
    <col min="15111" max="15113" width="9.7109375" hidden="1" customWidth="1"/>
    <col min="15114" max="15114" width="13.42578125" hidden="1" customWidth="1"/>
    <col min="15115" max="15125" width="0" hidden="1" customWidth="1"/>
    <col min="15361" max="15361" width="6.7109375" hidden="1" customWidth="1"/>
    <col min="15362" max="15363" width="7.7109375" hidden="1" customWidth="1"/>
    <col min="15364" max="15364" width="1.7109375" hidden="1" customWidth="1"/>
    <col min="15365" max="15366" width="7.7109375" hidden="1" customWidth="1"/>
    <col min="15367" max="15369" width="9.7109375" hidden="1" customWidth="1"/>
    <col min="15370" max="15370" width="13.42578125" hidden="1" customWidth="1"/>
    <col min="15371" max="15381" width="0" hidden="1" customWidth="1"/>
    <col min="15617" max="15617" width="6.7109375" hidden="1" customWidth="1"/>
    <col min="15618" max="15619" width="7.7109375" hidden="1" customWidth="1"/>
    <col min="15620" max="15620" width="1.7109375" hidden="1" customWidth="1"/>
    <col min="15621" max="15622" width="7.7109375" hidden="1" customWidth="1"/>
    <col min="15623" max="15625" width="9.7109375" hidden="1" customWidth="1"/>
    <col min="15626" max="15626" width="13.42578125" hidden="1" customWidth="1"/>
    <col min="15627" max="15637" width="0" hidden="1" customWidth="1"/>
    <col min="15873" max="15873" width="6.7109375" hidden="1" customWidth="1"/>
    <col min="15874" max="15875" width="7.7109375" hidden="1" customWidth="1"/>
    <col min="15876" max="15876" width="1.7109375" hidden="1" customWidth="1"/>
    <col min="15877" max="15878" width="7.7109375" hidden="1" customWidth="1"/>
    <col min="15879" max="15881" width="9.7109375" hidden="1" customWidth="1"/>
    <col min="15882" max="15882" width="13.42578125" hidden="1" customWidth="1"/>
    <col min="15883" max="15893" width="0" hidden="1" customWidth="1"/>
    <col min="16129" max="16129" width="6.7109375" hidden="1" customWidth="1"/>
    <col min="16130" max="16131" width="7.7109375" hidden="1" customWidth="1"/>
    <col min="16132" max="16132" width="1.7109375" hidden="1" customWidth="1"/>
    <col min="16133" max="16134" width="7.7109375" hidden="1" customWidth="1"/>
    <col min="16135" max="16137" width="9.7109375" hidden="1" customWidth="1"/>
    <col min="16138" max="16138" width="13.42578125" hidden="1" customWidth="1"/>
    <col min="16139" max="16149" width="0" hidden="1" customWidth="1"/>
  </cols>
  <sheetData>
    <row r="1" spans="1:256" ht="15.75" x14ac:dyDescent="0.25">
      <c r="A1" s="274" t="s">
        <v>294</v>
      </c>
      <c r="B1" s="275"/>
      <c r="C1" s="275"/>
      <c r="D1" s="275"/>
      <c r="E1" s="275"/>
      <c r="F1" s="275"/>
      <c r="G1" s="275"/>
      <c r="H1" s="275"/>
      <c r="I1" s="275"/>
      <c r="J1" s="276"/>
      <c r="K1" s="277"/>
      <c r="L1" s="277"/>
      <c r="M1" s="277"/>
    </row>
    <row r="2" spans="1:256" ht="15" customHeight="1" x14ac:dyDescent="0.25">
      <c r="A2" s="274" t="s">
        <v>295</v>
      </c>
      <c r="B2" s="275"/>
      <c r="C2" s="275"/>
      <c r="D2" s="275"/>
      <c r="E2" s="275"/>
      <c r="F2" s="275"/>
      <c r="G2" s="275"/>
      <c r="H2" s="275"/>
      <c r="I2" s="275"/>
      <c r="J2" s="276"/>
      <c r="K2" s="277"/>
      <c r="L2" s="277"/>
      <c r="M2" s="277"/>
    </row>
    <row r="3" spans="1:256" ht="15" customHeight="1" x14ac:dyDescent="0.2">
      <c r="A3" s="279" t="s">
        <v>296</v>
      </c>
      <c r="B3" s="343" t="s">
        <v>39</v>
      </c>
      <c r="C3" s="343"/>
      <c r="D3" s="280"/>
      <c r="E3" s="343" t="s">
        <v>97</v>
      </c>
      <c r="F3" s="343"/>
      <c r="G3" s="281" t="s">
        <v>98</v>
      </c>
      <c r="H3" s="281" t="s">
        <v>99</v>
      </c>
      <c r="I3" s="281" t="s">
        <v>297</v>
      </c>
      <c r="J3" s="282" t="s">
        <v>298</v>
      </c>
      <c r="K3" s="283"/>
      <c r="L3" s="283"/>
      <c r="M3" s="283"/>
      <c r="N3" s="283"/>
      <c r="O3" s="283"/>
      <c r="P3" s="283"/>
      <c r="Q3" s="283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</row>
    <row r="4" spans="1:256" s="289" customFormat="1" ht="14.25" x14ac:dyDescent="0.2">
      <c r="A4" s="285" t="s">
        <v>299</v>
      </c>
      <c r="B4" s="344" t="s">
        <v>300</v>
      </c>
      <c r="C4" s="344"/>
      <c r="D4" s="286"/>
      <c r="E4" s="344" t="s">
        <v>301</v>
      </c>
      <c r="F4" s="344"/>
      <c r="G4" s="287" t="s">
        <v>27</v>
      </c>
      <c r="H4" s="287" t="s">
        <v>27</v>
      </c>
      <c r="I4" s="287" t="s">
        <v>302</v>
      </c>
      <c r="J4" s="288" t="s">
        <v>303</v>
      </c>
      <c r="K4" s="283"/>
      <c r="L4" s="283"/>
      <c r="M4" s="283"/>
      <c r="N4" s="283"/>
      <c r="O4" s="283"/>
      <c r="P4" s="283"/>
      <c r="Q4" s="283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  <c r="AZ4" s="284"/>
      <c r="BA4" s="284"/>
      <c r="BB4" s="284"/>
      <c r="BC4" s="284"/>
      <c r="BD4" s="284"/>
      <c r="BE4" s="284"/>
      <c r="BF4" s="284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4"/>
      <c r="BS4" s="284"/>
      <c r="BT4" s="284"/>
      <c r="BU4" s="284"/>
      <c r="BV4" s="284"/>
      <c r="BW4" s="284"/>
      <c r="BX4" s="284"/>
      <c r="BY4" s="284"/>
      <c r="BZ4" s="284"/>
      <c r="CA4" s="284"/>
      <c r="CB4" s="284"/>
      <c r="CC4" s="284"/>
      <c r="CD4" s="284"/>
      <c r="CE4" s="284"/>
      <c r="CF4" s="284"/>
      <c r="CG4" s="284"/>
      <c r="CH4" s="284"/>
      <c r="CI4" s="284"/>
      <c r="CJ4" s="284"/>
      <c r="CK4" s="284"/>
      <c r="CL4" s="284"/>
      <c r="CM4" s="284"/>
      <c r="CN4" s="284"/>
      <c r="CO4" s="284"/>
      <c r="CP4" s="284"/>
      <c r="CQ4" s="284"/>
      <c r="CR4" s="284"/>
      <c r="CS4" s="284"/>
      <c r="CT4" s="284"/>
      <c r="CU4" s="284"/>
      <c r="CV4" s="284"/>
      <c r="CW4" s="284"/>
      <c r="CX4" s="284"/>
      <c r="CY4" s="284"/>
      <c r="CZ4" s="284"/>
      <c r="DA4" s="284"/>
      <c r="DB4" s="284"/>
      <c r="DC4" s="284"/>
      <c r="DD4" s="284"/>
      <c r="DE4" s="284"/>
      <c r="DF4" s="284"/>
      <c r="DG4" s="284"/>
      <c r="DH4" s="284"/>
      <c r="DI4" s="284"/>
      <c r="DJ4" s="284"/>
      <c r="DK4" s="284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284"/>
      <c r="EK4" s="284"/>
      <c r="EL4" s="284"/>
      <c r="EM4" s="284"/>
      <c r="EN4" s="284"/>
      <c r="EO4" s="284"/>
      <c r="EP4" s="284"/>
      <c r="EQ4" s="284"/>
      <c r="ER4" s="284"/>
      <c r="ES4" s="284"/>
      <c r="ET4" s="284"/>
      <c r="EU4" s="284"/>
      <c r="EV4" s="284"/>
      <c r="EW4" s="284"/>
      <c r="EX4" s="284"/>
      <c r="EY4" s="284"/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4"/>
      <c r="FK4" s="284"/>
      <c r="FL4" s="284"/>
      <c r="FM4" s="284"/>
      <c r="FN4" s="284"/>
      <c r="FO4" s="284"/>
      <c r="FP4" s="284"/>
      <c r="FQ4" s="284"/>
      <c r="FR4" s="284"/>
      <c r="FS4" s="284"/>
      <c r="FT4" s="284"/>
      <c r="FU4" s="284"/>
      <c r="FV4" s="284"/>
      <c r="FW4" s="284"/>
      <c r="FX4" s="284"/>
      <c r="FY4" s="284"/>
      <c r="FZ4" s="284"/>
      <c r="GA4" s="284"/>
      <c r="GB4" s="284"/>
      <c r="GC4" s="284"/>
      <c r="GD4" s="284"/>
      <c r="GE4" s="284"/>
      <c r="GF4" s="284"/>
      <c r="GG4" s="284"/>
      <c r="GH4" s="284"/>
      <c r="GI4" s="284"/>
      <c r="GJ4" s="284"/>
      <c r="GK4" s="284"/>
      <c r="GL4" s="284"/>
      <c r="GM4" s="284"/>
      <c r="GN4" s="284"/>
      <c r="GO4" s="284"/>
      <c r="GP4" s="284"/>
      <c r="GQ4" s="284"/>
      <c r="GR4" s="284"/>
      <c r="GS4" s="284"/>
      <c r="GT4" s="284"/>
      <c r="GU4" s="284"/>
      <c r="GV4" s="284"/>
      <c r="GW4" s="284"/>
      <c r="GX4" s="284"/>
      <c r="GY4" s="284"/>
      <c r="GZ4" s="284"/>
      <c r="HA4" s="284"/>
      <c r="HB4" s="284"/>
      <c r="HC4" s="284"/>
      <c r="HD4" s="284"/>
      <c r="HE4" s="284"/>
      <c r="HF4" s="284"/>
      <c r="HG4" s="284"/>
      <c r="HH4" s="284"/>
      <c r="HI4" s="284"/>
      <c r="HJ4" s="284"/>
      <c r="HK4" s="284"/>
      <c r="HL4" s="284"/>
      <c r="HM4" s="284"/>
      <c r="HN4" s="284"/>
      <c r="HO4" s="284"/>
      <c r="HP4" s="284"/>
      <c r="HQ4" s="284"/>
      <c r="HR4" s="284"/>
      <c r="HS4" s="284"/>
      <c r="HT4" s="284"/>
      <c r="HU4" s="284"/>
      <c r="HV4" s="284"/>
      <c r="HW4" s="284"/>
      <c r="HX4" s="284"/>
      <c r="HY4" s="284"/>
      <c r="HZ4" s="284"/>
      <c r="IA4" s="284"/>
      <c r="IB4" s="284"/>
      <c r="IC4" s="284"/>
      <c r="ID4" s="284"/>
      <c r="IE4" s="284"/>
      <c r="IF4" s="284"/>
      <c r="IG4" s="284"/>
      <c r="IH4" s="284"/>
      <c r="II4" s="284"/>
      <c r="IJ4" s="284"/>
      <c r="IK4" s="284"/>
      <c r="IL4" s="284"/>
      <c r="IM4" s="284"/>
      <c r="IN4" s="284"/>
      <c r="IO4" s="284"/>
      <c r="IP4" s="284"/>
      <c r="IQ4" s="284"/>
      <c r="IR4" s="284"/>
      <c r="IS4" s="284"/>
      <c r="IT4" s="284"/>
      <c r="IU4" s="284"/>
      <c r="IV4" s="284"/>
    </row>
    <row r="5" spans="1:256" s="289" customFormat="1" ht="12.75" x14ac:dyDescent="0.2">
      <c r="A5" s="285" t="s">
        <v>304</v>
      </c>
      <c r="B5" s="287" t="s">
        <v>61</v>
      </c>
      <c r="C5" s="287" t="s">
        <v>305</v>
      </c>
      <c r="D5" s="286"/>
      <c r="E5" s="287" t="s">
        <v>61</v>
      </c>
      <c r="F5" s="287" t="s">
        <v>305</v>
      </c>
      <c r="G5" s="290"/>
      <c r="H5" s="290"/>
      <c r="I5" s="287" t="s">
        <v>306</v>
      </c>
      <c r="J5" s="288" t="s">
        <v>307</v>
      </c>
      <c r="K5" s="283"/>
      <c r="L5" s="283"/>
      <c r="M5" s="283"/>
      <c r="N5" s="283"/>
      <c r="O5" s="283"/>
      <c r="P5" s="283"/>
      <c r="Q5" s="283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4"/>
      <c r="BS5" s="284"/>
      <c r="BT5" s="284"/>
      <c r="BU5" s="284"/>
      <c r="BV5" s="284"/>
      <c r="BW5" s="284"/>
      <c r="BX5" s="284"/>
      <c r="BY5" s="284"/>
      <c r="BZ5" s="284"/>
      <c r="CA5" s="284"/>
      <c r="CB5" s="284"/>
      <c r="CC5" s="284"/>
      <c r="CD5" s="284"/>
      <c r="CE5" s="284"/>
      <c r="CF5" s="284"/>
      <c r="CG5" s="284"/>
      <c r="CH5" s="284"/>
      <c r="CI5" s="284"/>
      <c r="CJ5" s="284"/>
      <c r="CK5" s="284"/>
      <c r="CL5" s="284"/>
      <c r="CM5" s="284"/>
      <c r="CN5" s="284"/>
      <c r="CO5" s="284"/>
      <c r="CP5" s="284"/>
      <c r="CQ5" s="284"/>
      <c r="CR5" s="284"/>
      <c r="CS5" s="284"/>
      <c r="CT5" s="284"/>
      <c r="CU5" s="284"/>
      <c r="CV5" s="284"/>
      <c r="CW5" s="284"/>
      <c r="CX5" s="284"/>
      <c r="CY5" s="284"/>
      <c r="CZ5" s="284"/>
      <c r="DA5" s="284"/>
      <c r="DB5" s="284"/>
      <c r="DC5" s="284"/>
      <c r="DD5" s="284"/>
      <c r="DE5" s="284"/>
      <c r="DF5" s="284"/>
      <c r="DG5" s="284"/>
      <c r="DH5" s="284"/>
      <c r="DI5" s="284"/>
      <c r="DJ5" s="284"/>
      <c r="DK5" s="284"/>
      <c r="DL5" s="284"/>
      <c r="DM5" s="284"/>
      <c r="DN5" s="284"/>
      <c r="DO5" s="284"/>
      <c r="DP5" s="284"/>
      <c r="DQ5" s="284"/>
      <c r="DR5" s="284"/>
      <c r="DS5" s="284"/>
      <c r="DT5" s="284"/>
      <c r="DU5" s="284"/>
      <c r="DV5" s="284"/>
      <c r="DW5" s="284"/>
      <c r="DX5" s="284"/>
      <c r="DY5" s="284"/>
      <c r="DZ5" s="284"/>
      <c r="EA5" s="284"/>
      <c r="EB5" s="284"/>
      <c r="EC5" s="284"/>
      <c r="ED5" s="284"/>
      <c r="EE5" s="284"/>
      <c r="EF5" s="284"/>
      <c r="EG5" s="284"/>
      <c r="EH5" s="284"/>
      <c r="EI5" s="284"/>
      <c r="EJ5" s="284"/>
      <c r="EK5" s="284"/>
      <c r="EL5" s="284"/>
      <c r="EM5" s="284"/>
      <c r="EN5" s="284"/>
      <c r="EO5" s="284"/>
      <c r="EP5" s="284"/>
      <c r="EQ5" s="284"/>
      <c r="ER5" s="284"/>
      <c r="ES5" s="284"/>
      <c r="ET5" s="284"/>
      <c r="EU5" s="284"/>
      <c r="EV5" s="284"/>
      <c r="EW5" s="284"/>
      <c r="EX5" s="284"/>
      <c r="EY5" s="284"/>
      <c r="EZ5" s="284"/>
      <c r="FA5" s="284"/>
      <c r="FB5" s="284"/>
      <c r="FC5" s="284"/>
      <c r="FD5" s="284"/>
      <c r="FE5" s="284"/>
      <c r="FF5" s="284"/>
      <c r="FG5" s="284"/>
      <c r="FH5" s="284"/>
      <c r="FI5" s="284"/>
      <c r="FJ5" s="284"/>
      <c r="FK5" s="284"/>
      <c r="FL5" s="284"/>
      <c r="FM5" s="284"/>
      <c r="FN5" s="284"/>
      <c r="FO5" s="284"/>
      <c r="FP5" s="284"/>
      <c r="FQ5" s="284"/>
      <c r="FR5" s="284"/>
      <c r="FS5" s="284"/>
      <c r="FT5" s="284"/>
      <c r="FU5" s="284"/>
      <c r="FV5" s="284"/>
      <c r="FW5" s="284"/>
      <c r="FX5" s="284"/>
      <c r="FY5" s="284"/>
      <c r="FZ5" s="284"/>
      <c r="GA5" s="284"/>
      <c r="GB5" s="284"/>
      <c r="GC5" s="284"/>
      <c r="GD5" s="284"/>
      <c r="GE5" s="284"/>
      <c r="GF5" s="284"/>
      <c r="GG5" s="284"/>
      <c r="GH5" s="284"/>
      <c r="GI5" s="284"/>
      <c r="GJ5" s="284"/>
      <c r="GK5" s="284"/>
      <c r="GL5" s="284"/>
      <c r="GM5" s="284"/>
      <c r="GN5" s="284"/>
      <c r="GO5" s="284"/>
      <c r="GP5" s="284"/>
      <c r="GQ5" s="284"/>
      <c r="GR5" s="284"/>
      <c r="GS5" s="284"/>
      <c r="GT5" s="284"/>
      <c r="GU5" s="284"/>
      <c r="GV5" s="284"/>
      <c r="GW5" s="284"/>
      <c r="GX5" s="284"/>
      <c r="GY5" s="284"/>
      <c r="GZ5" s="284"/>
      <c r="HA5" s="284"/>
      <c r="HB5" s="284"/>
      <c r="HC5" s="284"/>
      <c r="HD5" s="284"/>
      <c r="HE5" s="284"/>
      <c r="HF5" s="284"/>
      <c r="HG5" s="284"/>
      <c r="HH5" s="284"/>
      <c r="HI5" s="284"/>
      <c r="HJ5" s="284"/>
      <c r="HK5" s="284"/>
      <c r="HL5" s="284"/>
      <c r="HM5" s="284"/>
      <c r="HN5" s="284"/>
      <c r="HO5" s="284"/>
      <c r="HP5" s="284"/>
      <c r="HQ5" s="284"/>
      <c r="HR5" s="284"/>
      <c r="HS5" s="284"/>
      <c r="HT5" s="284"/>
      <c r="HU5" s="284"/>
      <c r="HV5" s="284"/>
      <c r="HW5" s="284"/>
      <c r="HX5" s="284"/>
      <c r="HY5" s="284"/>
      <c r="HZ5" s="284"/>
      <c r="IA5" s="284"/>
      <c r="IB5" s="284"/>
      <c r="IC5" s="284"/>
      <c r="ID5" s="284"/>
      <c r="IE5" s="284"/>
      <c r="IF5" s="284"/>
      <c r="IG5" s="284"/>
      <c r="IH5" s="284"/>
      <c r="II5" s="284"/>
      <c r="IJ5" s="284"/>
      <c r="IK5" s="284"/>
      <c r="IL5" s="284"/>
      <c r="IM5" s="284"/>
      <c r="IN5" s="284"/>
      <c r="IO5" s="284"/>
      <c r="IP5" s="284"/>
      <c r="IQ5" s="284"/>
      <c r="IR5" s="284"/>
      <c r="IS5" s="284"/>
      <c r="IT5" s="284"/>
      <c r="IU5" s="284"/>
      <c r="IV5" s="284"/>
    </row>
    <row r="6" spans="1:256" s="289" customFormat="1" ht="12.75" x14ac:dyDescent="0.2">
      <c r="A6" s="2"/>
      <c r="B6" s="291"/>
      <c r="C6" s="291"/>
      <c r="D6" s="291"/>
      <c r="E6" s="291"/>
      <c r="F6" s="291"/>
      <c r="G6" s="292"/>
      <c r="H6" s="292"/>
      <c r="I6" s="292"/>
      <c r="J6" s="293" t="s">
        <v>308</v>
      </c>
      <c r="K6" s="283"/>
      <c r="L6" s="283"/>
      <c r="M6" s="283"/>
      <c r="N6" s="283"/>
      <c r="O6" s="283"/>
      <c r="P6" s="283"/>
      <c r="Q6" s="283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  <c r="BB6" s="284"/>
      <c r="BC6" s="284"/>
      <c r="BD6" s="284"/>
      <c r="BE6" s="284"/>
      <c r="BF6" s="284"/>
      <c r="BG6" s="284"/>
      <c r="BH6" s="284"/>
      <c r="BI6" s="284"/>
      <c r="BJ6" s="284"/>
      <c r="BK6" s="284"/>
      <c r="BL6" s="284"/>
      <c r="BM6" s="284"/>
      <c r="BN6" s="284"/>
      <c r="BO6" s="284"/>
      <c r="BP6" s="284"/>
      <c r="BQ6" s="284"/>
      <c r="BR6" s="284"/>
      <c r="BS6" s="284"/>
      <c r="BT6" s="284"/>
      <c r="BU6" s="284"/>
      <c r="BV6" s="284"/>
      <c r="BW6" s="284"/>
      <c r="BX6" s="284"/>
      <c r="BY6" s="284"/>
      <c r="BZ6" s="284"/>
      <c r="CA6" s="284"/>
      <c r="CB6" s="284"/>
      <c r="CC6" s="284"/>
      <c r="CD6" s="284"/>
      <c r="CE6" s="284"/>
      <c r="CF6" s="284"/>
      <c r="CG6" s="284"/>
      <c r="CH6" s="284"/>
      <c r="CI6" s="284"/>
      <c r="CJ6" s="284"/>
      <c r="CK6" s="284"/>
      <c r="CL6" s="284"/>
      <c r="CM6" s="284"/>
      <c r="CN6" s="284"/>
      <c r="CO6" s="284"/>
      <c r="CP6" s="284"/>
      <c r="CQ6" s="284"/>
      <c r="CR6" s="284"/>
      <c r="CS6" s="284"/>
      <c r="CT6" s="284"/>
      <c r="CU6" s="284"/>
      <c r="CV6" s="284"/>
      <c r="CW6" s="284"/>
      <c r="CX6" s="284"/>
      <c r="CY6" s="284"/>
      <c r="CZ6" s="284"/>
      <c r="DA6" s="284"/>
      <c r="DB6" s="284"/>
      <c r="DC6" s="284"/>
      <c r="DD6" s="284"/>
      <c r="DE6" s="284"/>
      <c r="DF6" s="284"/>
      <c r="DG6" s="284"/>
      <c r="DH6" s="284"/>
      <c r="DI6" s="284"/>
      <c r="DJ6" s="284"/>
      <c r="DK6" s="284"/>
      <c r="DL6" s="284"/>
      <c r="DM6" s="284"/>
      <c r="DN6" s="284"/>
      <c r="DO6" s="284"/>
      <c r="DP6" s="284"/>
      <c r="DQ6" s="284"/>
      <c r="DR6" s="284"/>
      <c r="DS6" s="284"/>
      <c r="DT6" s="284"/>
      <c r="DU6" s="284"/>
      <c r="DV6" s="284"/>
      <c r="DW6" s="284"/>
      <c r="DX6" s="284"/>
      <c r="DY6" s="284"/>
      <c r="DZ6" s="284"/>
      <c r="EA6" s="284"/>
      <c r="EB6" s="284"/>
      <c r="EC6" s="284"/>
      <c r="ED6" s="284"/>
      <c r="EE6" s="284"/>
      <c r="EF6" s="284"/>
      <c r="EG6" s="284"/>
      <c r="EH6" s="284"/>
      <c r="EI6" s="284"/>
      <c r="EJ6" s="284"/>
      <c r="EK6" s="284"/>
      <c r="EL6" s="284"/>
      <c r="EM6" s="284"/>
      <c r="EN6" s="284"/>
      <c r="EO6" s="284"/>
      <c r="EP6" s="284"/>
      <c r="EQ6" s="284"/>
      <c r="ER6" s="284"/>
      <c r="ES6" s="284"/>
      <c r="ET6" s="284"/>
      <c r="EU6" s="284"/>
      <c r="EV6" s="284"/>
      <c r="EW6" s="284"/>
      <c r="EX6" s="284"/>
      <c r="EY6" s="284"/>
      <c r="EZ6" s="284"/>
      <c r="FA6" s="284"/>
      <c r="FB6" s="284"/>
      <c r="FC6" s="284"/>
      <c r="FD6" s="284"/>
      <c r="FE6" s="284"/>
      <c r="FF6" s="284"/>
      <c r="FG6" s="284"/>
      <c r="FH6" s="284"/>
      <c r="FI6" s="284"/>
      <c r="FJ6" s="284"/>
      <c r="FK6" s="284"/>
      <c r="FL6" s="284"/>
      <c r="FM6" s="284"/>
      <c r="FN6" s="284"/>
      <c r="FO6" s="284"/>
      <c r="FP6" s="284"/>
      <c r="FQ6" s="284"/>
      <c r="FR6" s="284"/>
      <c r="FS6" s="284"/>
      <c r="FT6" s="284"/>
      <c r="FU6" s="284"/>
      <c r="FV6" s="284"/>
      <c r="FW6" s="284"/>
      <c r="FX6" s="284"/>
      <c r="FY6" s="284"/>
      <c r="FZ6" s="284"/>
      <c r="GA6" s="284"/>
      <c r="GB6" s="284"/>
      <c r="GC6" s="284"/>
      <c r="GD6" s="284"/>
      <c r="GE6" s="284"/>
      <c r="GF6" s="284"/>
      <c r="GG6" s="284"/>
      <c r="GH6" s="284"/>
      <c r="GI6" s="284"/>
      <c r="GJ6" s="284"/>
      <c r="GK6" s="284"/>
      <c r="GL6" s="284"/>
      <c r="GM6" s="284"/>
      <c r="GN6" s="284"/>
      <c r="GO6" s="284"/>
      <c r="GP6" s="284"/>
      <c r="GQ6" s="284"/>
      <c r="GR6" s="284"/>
      <c r="GS6" s="284"/>
      <c r="GT6" s="284"/>
      <c r="GU6" s="284"/>
      <c r="GV6" s="284"/>
      <c r="GW6" s="284"/>
      <c r="GX6" s="284"/>
      <c r="GY6" s="284"/>
      <c r="GZ6" s="284"/>
      <c r="HA6" s="284"/>
      <c r="HB6" s="284"/>
      <c r="HC6" s="284"/>
      <c r="HD6" s="284"/>
      <c r="HE6" s="284"/>
      <c r="HF6" s="284"/>
      <c r="HG6" s="284"/>
      <c r="HH6" s="284"/>
      <c r="HI6" s="284"/>
      <c r="HJ6" s="284"/>
      <c r="HK6" s="284"/>
      <c r="HL6" s="284"/>
      <c r="HM6" s="284"/>
      <c r="HN6" s="284"/>
      <c r="HO6" s="284"/>
      <c r="HP6" s="284"/>
      <c r="HQ6" s="284"/>
      <c r="HR6" s="284"/>
      <c r="HS6" s="284"/>
      <c r="HT6" s="284"/>
      <c r="HU6" s="284"/>
      <c r="HV6" s="284"/>
      <c r="HW6" s="284"/>
      <c r="HX6" s="284"/>
      <c r="HY6" s="284"/>
      <c r="HZ6" s="284"/>
      <c r="IA6" s="284"/>
      <c r="IB6" s="284"/>
      <c r="IC6" s="284"/>
      <c r="ID6" s="284"/>
      <c r="IE6" s="284"/>
      <c r="IF6" s="284"/>
      <c r="IG6" s="284"/>
      <c r="IH6" s="284"/>
      <c r="II6" s="284"/>
      <c r="IJ6" s="284"/>
      <c r="IK6" s="284"/>
      <c r="IL6" s="284"/>
      <c r="IM6" s="284"/>
      <c r="IN6" s="284"/>
      <c r="IO6" s="284"/>
      <c r="IP6" s="284"/>
      <c r="IQ6" s="284"/>
      <c r="IR6" s="284"/>
      <c r="IS6" s="284"/>
      <c r="IT6" s="284"/>
      <c r="IU6" s="284"/>
      <c r="IV6" s="284"/>
    </row>
    <row r="7" spans="1:256" s="289" customFormat="1" ht="12.75" x14ac:dyDescent="0.2">
      <c r="A7" s="294" t="s">
        <v>309</v>
      </c>
      <c r="B7" s="286"/>
      <c r="C7" s="286"/>
      <c r="D7" s="286"/>
      <c r="E7" s="286"/>
      <c r="F7" s="286"/>
      <c r="G7" s="290"/>
      <c r="H7" s="290"/>
      <c r="I7" s="290"/>
      <c r="J7" s="295"/>
      <c r="K7" s="283"/>
      <c r="L7" s="283"/>
      <c r="M7" s="283"/>
      <c r="N7" s="283"/>
      <c r="O7" s="283"/>
      <c r="P7" s="283"/>
      <c r="Q7" s="283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  <c r="BC7" s="284"/>
      <c r="BD7" s="284"/>
      <c r="BE7" s="284"/>
      <c r="BF7" s="284"/>
      <c r="BG7" s="284"/>
      <c r="BH7" s="284"/>
      <c r="BI7" s="284"/>
      <c r="BJ7" s="284"/>
      <c r="BK7" s="284"/>
      <c r="BL7" s="284"/>
      <c r="BM7" s="284"/>
      <c r="BN7" s="284"/>
      <c r="BO7" s="284"/>
      <c r="BP7" s="284"/>
      <c r="BQ7" s="284"/>
      <c r="BR7" s="284"/>
      <c r="BS7" s="284"/>
      <c r="BT7" s="284"/>
      <c r="BU7" s="284"/>
      <c r="BV7" s="284"/>
      <c r="BW7" s="284"/>
      <c r="BX7" s="284"/>
      <c r="BY7" s="284"/>
      <c r="BZ7" s="284"/>
      <c r="CA7" s="284"/>
      <c r="CB7" s="284"/>
      <c r="CC7" s="284"/>
      <c r="CD7" s="284"/>
      <c r="CE7" s="284"/>
      <c r="CF7" s="284"/>
      <c r="CG7" s="284"/>
      <c r="CH7" s="284"/>
      <c r="CI7" s="284"/>
      <c r="CJ7" s="284"/>
      <c r="CK7" s="284"/>
      <c r="CL7" s="284"/>
      <c r="CM7" s="284"/>
      <c r="CN7" s="284"/>
      <c r="CO7" s="284"/>
      <c r="CP7" s="284"/>
      <c r="CQ7" s="284"/>
      <c r="CR7" s="284"/>
      <c r="CS7" s="284"/>
      <c r="CT7" s="284"/>
      <c r="CU7" s="284"/>
      <c r="CV7" s="284"/>
      <c r="CW7" s="284"/>
      <c r="CX7" s="284"/>
      <c r="CY7" s="284"/>
      <c r="CZ7" s="284"/>
      <c r="DA7" s="284"/>
      <c r="DB7" s="284"/>
      <c r="DC7" s="284"/>
      <c r="DD7" s="284"/>
      <c r="DE7" s="284"/>
      <c r="DF7" s="284"/>
      <c r="DG7" s="284"/>
      <c r="DH7" s="284"/>
      <c r="DI7" s="284"/>
      <c r="DJ7" s="284"/>
      <c r="DK7" s="284"/>
      <c r="DL7" s="284"/>
      <c r="DM7" s="284"/>
      <c r="DN7" s="284"/>
      <c r="DO7" s="284"/>
      <c r="DP7" s="284"/>
      <c r="DQ7" s="284"/>
      <c r="DR7" s="284"/>
      <c r="DS7" s="284"/>
      <c r="DT7" s="284"/>
      <c r="DU7" s="284"/>
      <c r="DV7" s="284"/>
      <c r="DW7" s="284"/>
      <c r="DX7" s="284"/>
      <c r="DY7" s="284"/>
      <c r="DZ7" s="284"/>
      <c r="EA7" s="284"/>
      <c r="EB7" s="284"/>
      <c r="EC7" s="284"/>
      <c r="ED7" s="284"/>
      <c r="EE7" s="284"/>
      <c r="EF7" s="284"/>
      <c r="EG7" s="284"/>
      <c r="EH7" s="284"/>
      <c r="EI7" s="284"/>
      <c r="EJ7" s="284"/>
      <c r="EK7" s="284"/>
      <c r="EL7" s="284"/>
      <c r="EM7" s="284"/>
      <c r="EN7" s="284"/>
      <c r="EO7" s="284"/>
      <c r="EP7" s="284"/>
      <c r="EQ7" s="284"/>
      <c r="ER7" s="284"/>
      <c r="ES7" s="284"/>
      <c r="ET7" s="284"/>
      <c r="EU7" s="284"/>
      <c r="EV7" s="284"/>
      <c r="EW7" s="284"/>
      <c r="EX7" s="284"/>
      <c r="EY7" s="284"/>
      <c r="EZ7" s="284"/>
      <c r="FA7" s="284"/>
      <c r="FB7" s="284"/>
      <c r="FC7" s="284"/>
      <c r="FD7" s="284"/>
      <c r="FE7" s="284"/>
      <c r="FF7" s="284"/>
      <c r="FG7" s="284"/>
      <c r="FH7" s="284"/>
      <c r="FI7" s="284"/>
      <c r="FJ7" s="284"/>
      <c r="FK7" s="284"/>
      <c r="FL7" s="284"/>
      <c r="FM7" s="284"/>
      <c r="FN7" s="284"/>
      <c r="FO7" s="284"/>
      <c r="FP7" s="284"/>
      <c r="FQ7" s="284"/>
      <c r="FR7" s="284"/>
      <c r="FS7" s="284"/>
      <c r="FT7" s="284"/>
      <c r="FU7" s="284"/>
      <c r="FV7" s="284"/>
      <c r="FW7" s="284"/>
      <c r="FX7" s="284"/>
      <c r="FY7" s="284"/>
      <c r="FZ7" s="284"/>
      <c r="GA7" s="284"/>
      <c r="GB7" s="284"/>
      <c r="GC7" s="284"/>
      <c r="GD7" s="284"/>
      <c r="GE7" s="284"/>
      <c r="GF7" s="284"/>
      <c r="GG7" s="284"/>
      <c r="GH7" s="284"/>
      <c r="GI7" s="284"/>
      <c r="GJ7" s="284"/>
      <c r="GK7" s="284"/>
      <c r="GL7" s="284"/>
      <c r="GM7" s="284"/>
      <c r="GN7" s="284"/>
      <c r="GO7" s="284"/>
      <c r="GP7" s="284"/>
      <c r="GQ7" s="284"/>
      <c r="GR7" s="284"/>
      <c r="GS7" s="284"/>
      <c r="GT7" s="284"/>
      <c r="GU7" s="284"/>
      <c r="GV7" s="284"/>
      <c r="GW7" s="284"/>
      <c r="GX7" s="284"/>
      <c r="GY7" s="284"/>
      <c r="GZ7" s="284"/>
      <c r="HA7" s="284"/>
      <c r="HB7" s="284"/>
      <c r="HC7" s="284"/>
      <c r="HD7" s="284"/>
      <c r="HE7" s="284"/>
      <c r="HF7" s="284"/>
      <c r="HG7" s="284"/>
      <c r="HH7" s="284"/>
      <c r="HI7" s="284"/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4"/>
      <c r="IF7" s="284"/>
      <c r="IG7" s="284"/>
      <c r="IH7" s="284"/>
      <c r="II7" s="284"/>
      <c r="IJ7" s="284"/>
      <c r="IK7" s="284"/>
      <c r="IL7" s="284"/>
      <c r="IM7" s="284"/>
      <c r="IN7" s="284"/>
      <c r="IO7" s="284"/>
      <c r="IP7" s="284"/>
      <c r="IQ7" s="284"/>
      <c r="IR7" s="284"/>
      <c r="IS7" s="284"/>
      <c r="IT7" s="284"/>
      <c r="IU7" s="284"/>
      <c r="IV7" s="284"/>
    </row>
    <row r="8" spans="1:256" s="289" customFormat="1" ht="18" customHeight="1" x14ac:dyDescent="0.2">
      <c r="A8" s="296" t="s">
        <v>310</v>
      </c>
      <c r="B8" s="297">
        <v>45008.158106000003</v>
      </c>
      <c r="C8" s="298">
        <v>-3413.5955640000002</v>
      </c>
      <c r="D8" s="298"/>
      <c r="E8" s="298">
        <v>4619.5647710000003</v>
      </c>
      <c r="F8" s="298">
        <v>-4650.2826660000001</v>
      </c>
      <c r="G8" s="298">
        <v>1539.4680310000001</v>
      </c>
      <c r="H8" s="298">
        <v>1522.256807</v>
      </c>
      <c r="I8" s="298">
        <v>-1999.9720259999999</v>
      </c>
      <c r="J8" s="297">
        <v>42625.59745899999</v>
      </c>
      <c r="K8" s="283"/>
      <c r="L8" s="285"/>
      <c r="M8" s="285"/>
      <c r="N8" s="299"/>
      <c r="O8" s="299"/>
      <c r="P8" s="299"/>
      <c r="Q8" s="299"/>
      <c r="R8" s="299"/>
      <c r="S8" s="299"/>
      <c r="T8" s="107"/>
      <c r="U8" s="107"/>
      <c r="V8" s="300"/>
      <c r="W8" s="300"/>
      <c r="X8" s="300"/>
      <c r="Y8" s="284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  <c r="BC8" s="284"/>
      <c r="BD8" s="284"/>
      <c r="BE8" s="284"/>
      <c r="BF8" s="284"/>
      <c r="BG8" s="284"/>
      <c r="BH8" s="284"/>
      <c r="BI8" s="284"/>
      <c r="BJ8" s="284"/>
      <c r="BK8" s="284"/>
      <c r="BL8" s="284"/>
      <c r="BM8" s="284"/>
      <c r="BN8" s="284"/>
      <c r="BO8" s="284"/>
      <c r="BP8" s="284"/>
      <c r="BQ8" s="284"/>
      <c r="BR8" s="284"/>
      <c r="BS8" s="284"/>
      <c r="BT8" s="284"/>
      <c r="BU8" s="284"/>
      <c r="BV8" s="284"/>
      <c r="BW8" s="284"/>
      <c r="BX8" s="284"/>
      <c r="BY8" s="284"/>
      <c r="BZ8" s="284"/>
      <c r="CA8" s="284"/>
      <c r="CB8" s="284"/>
      <c r="CC8" s="284"/>
      <c r="CD8" s="284"/>
      <c r="CE8" s="284"/>
      <c r="CF8" s="284"/>
      <c r="CG8" s="284"/>
      <c r="CH8" s="284"/>
      <c r="CI8" s="284"/>
      <c r="CJ8" s="284"/>
      <c r="CK8" s="284"/>
      <c r="CL8" s="284"/>
      <c r="CM8" s="284"/>
      <c r="CN8" s="284"/>
      <c r="CO8" s="284"/>
      <c r="CP8" s="284"/>
      <c r="CQ8" s="284"/>
      <c r="CR8" s="284"/>
      <c r="CS8" s="284"/>
      <c r="CT8" s="284"/>
      <c r="CU8" s="284"/>
      <c r="CV8" s="284"/>
      <c r="CW8" s="284"/>
      <c r="CX8" s="284"/>
      <c r="CY8" s="284"/>
      <c r="CZ8" s="284"/>
      <c r="DA8" s="284"/>
      <c r="DB8" s="284"/>
      <c r="DC8" s="284"/>
      <c r="DD8" s="284"/>
      <c r="DE8" s="284"/>
      <c r="DF8" s="284"/>
      <c r="DG8" s="284"/>
      <c r="DH8" s="284"/>
      <c r="DI8" s="284"/>
      <c r="DJ8" s="284"/>
      <c r="DK8" s="284"/>
      <c r="DL8" s="284"/>
      <c r="DM8" s="284"/>
      <c r="DN8" s="284"/>
      <c r="DO8" s="284"/>
      <c r="DP8" s="284"/>
      <c r="DQ8" s="284"/>
      <c r="DR8" s="284"/>
      <c r="DS8" s="284"/>
      <c r="DT8" s="284"/>
      <c r="DU8" s="284"/>
      <c r="DV8" s="284"/>
      <c r="DW8" s="284"/>
      <c r="DX8" s="284"/>
      <c r="DY8" s="284"/>
      <c r="DZ8" s="284"/>
      <c r="EA8" s="284"/>
      <c r="EB8" s="284"/>
      <c r="EC8" s="284"/>
      <c r="ED8" s="284"/>
      <c r="EE8" s="284"/>
      <c r="EF8" s="284"/>
      <c r="EG8" s="284"/>
      <c r="EH8" s="284"/>
      <c r="EI8" s="284"/>
      <c r="EJ8" s="284"/>
      <c r="EK8" s="284"/>
      <c r="EL8" s="284"/>
      <c r="EM8" s="284"/>
      <c r="EN8" s="284"/>
      <c r="EO8" s="284"/>
      <c r="EP8" s="284"/>
      <c r="EQ8" s="284"/>
      <c r="ER8" s="284"/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E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</row>
    <row r="9" spans="1:256" s="289" customFormat="1" ht="12.75" customHeight="1" x14ac:dyDescent="0.2">
      <c r="A9" s="296" t="s">
        <v>311</v>
      </c>
      <c r="B9" s="297">
        <v>46212.180498000002</v>
      </c>
      <c r="C9" s="298">
        <v>-3228.689519</v>
      </c>
      <c r="D9" s="298"/>
      <c r="E9" s="298">
        <v>4702.7453180000002</v>
      </c>
      <c r="F9" s="298">
        <v>-4732.1767369999998</v>
      </c>
      <c r="G9" s="298">
        <v>1532.745543</v>
      </c>
      <c r="H9" s="298">
        <v>837.759321</v>
      </c>
      <c r="I9" s="298">
        <v>-159.56442200000001</v>
      </c>
      <c r="J9" s="297">
        <v>45165.000002000001</v>
      </c>
      <c r="K9" s="283"/>
      <c r="L9" s="285"/>
      <c r="M9" s="285"/>
      <c r="N9" s="299"/>
      <c r="O9" s="299"/>
      <c r="P9" s="299"/>
      <c r="Q9" s="299"/>
      <c r="R9" s="299"/>
      <c r="S9" s="299"/>
      <c r="T9" s="107"/>
      <c r="U9" s="107"/>
      <c r="V9" s="300"/>
      <c r="W9" s="300"/>
      <c r="X9" s="300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  <c r="BB9" s="284"/>
      <c r="BC9" s="284"/>
      <c r="BD9" s="284"/>
      <c r="BE9" s="284"/>
      <c r="BF9" s="284"/>
      <c r="BG9" s="284"/>
      <c r="BH9" s="284"/>
      <c r="BI9" s="284"/>
      <c r="BJ9" s="284"/>
      <c r="BK9" s="284"/>
      <c r="BL9" s="284"/>
      <c r="BM9" s="284"/>
      <c r="BN9" s="284"/>
      <c r="BO9" s="284"/>
      <c r="BP9" s="284"/>
      <c r="BQ9" s="284"/>
      <c r="BR9" s="284"/>
      <c r="BS9" s="284"/>
      <c r="BT9" s="284"/>
      <c r="BU9" s="284"/>
      <c r="BV9" s="284"/>
      <c r="BW9" s="284"/>
      <c r="BX9" s="284"/>
      <c r="BY9" s="284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4"/>
      <c r="CM9" s="284"/>
      <c r="CN9" s="284"/>
      <c r="CO9" s="284"/>
      <c r="CP9" s="284"/>
      <c r="CQ9" s="284"/>
      <c r="CR9" s="284"/>
      <c r="CS9" s="284"/>
      <c r="CT9" s="284"/>
      <c r="CU9" s="284"/>
      <c r="CV9" s="284"/>
      <c r="CW9" s="284"/>
      <c r="CX9" s="284"/>
      <c r="CY9" s="284"/>
      <c r="CZ9" s="284"/>
      <c r="DA9" s="284"/>
      <c r="DB9" s="284"/>
      <c r="DC9" s="284"/>
      <c r="DD9" s="284"/>
      <c r="DE9" s="284"/>
      <c r="DF9" s="284"/>
      <c r="DG9" s="284"/>
      <c r="DH9" s="284"/>
      <c r="DI9" s="284"/>
      <c r="DJ9" s="284"/>
      <c r="DK9" s="284"/>
      <c r="DL9" s="284"/>
      <c r="DM9" s="284"/>
      <c r="DN9" s="284"/>
      <c r="DO9" s="284"/>
      <c r="DP9" s="284"/>
      <c r="DQ9" s="284"/>
      <c r="DR9" s="284"/>
      <c r="DS9" s="284"/>
      <c r="DT9" s="284"/>
      <c r="DU9" s="284"/>
      <c r="DV9" s="284"/>
      <c r="DW9" s="284"/>
      <c r="DX9" s="284"/>
      <c r="DY9" s="284"/>
      <c r="DZ9" s="284"/>
      <c r="EA9" s="284"/>
      <c r="EB9" s="284"/>
      <c r="EC9" s="284"/>
      <c r="ED9" s="284"/>
      <c r="EE9" s="284"/>
      <c r="EF9" s="284"/>
      <c r="EG9" s="284"/>
      <c r="EH9" s="284"/>
      <c r="EI9" s="284"/>
      <c r="EJ9" s="284"/>
      <c r="EK9" s="284"/>
      <c r="EL9" s="284"/>
      <c r="EM9" s="284"/>
      <c r="EN9" s="284"/>
      <c r="EO9" s="284"/>
      <c r="EP9" s="284"/>
      <c r="EQ9" s="284"/>
      <c r="ER9" s="284"/>
      <c r="ES9" s="284"/>
      <c r="ET9" s="284"/>
      <c r="EU9" s="284"/>
      <c r="EV9" s="284"/>
      <c r="EW9" s="284"/>
      <c r="EX9" s="284"/>
      <c r="EY9" s="284"/>
      <c r="EZ9" s="284"/>
      <c r="FA9" s="284"/>
      <c r="FB9" s="284"/>
      <c r="FC9" s="284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E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</row>
    <row r="10" spans="1:256" s="289" customFormat="1" ht="12.75" customHeight="1" x14ac:dyDescent="0.2">
      <c r="A10" s="296" t="s">
        <v>312</v>
      </c>
      <c r="B10" s="297">
        <v>48139.456420000002</v>
      </c>
      <c r="C10" s="298">
        <v>-3288.7269329999999</v>
      </c>
      <c r="D10" s="298"/>
      <c r="E10" s="298">
        <v>4855.2563399999999</v>
      </c>
      <c r="F10" s="298">
        <v>-4861.769354</v>
      </c>
      <c r="G10" s="298">
        <v>1532.6628499999999</v>
      </c>
      <c r="H10" s="298">
        <v>462.35477100000003</v>
      </c>
      <c r="I10" s="298">
        <v>8317.4999029999999</v>
      </c>
      <c r="J10" s="297">
        <v>55156.733997000003</v>
      </c>
      <c r="K10" s="283"/>
      <c r="L10" s="285"/>
      <c r="M10" s="285"/>
      <c r="N10" s="299"/>
      <c r="O10" s="299"/>
      <c r="P10" s="299"/>
      <c r="Q10" s="299"/>
      <c r="R10" s="299"/>
      <c r="S10" s="299"/>
      <c r="T10" s="107"/>
      <c r="U10" s="107"/>
      <c r="V10" s="300"/>
      <c r="W10" s="300"/>
      <c r="X10" s="300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284"/>
      <c r="CC10" s="284"/>
      <c r="CD10" s="284"/>
      <c r="CE10" s="284"/>
      <c r="CF10" s="284"/>
      <c r="CG10" s="284"/>
      <c r="CH10" s="284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  <c r="CS10" s="284"/>
      <c r="CT10" s="284"/>
      <c r="CU10" s="284"/>
      <c r="CV10" s="284"/>
      <c r="CW10" s="284"/>
      <c r="CX10" s="284"/>
      <c r="CY10" s="284"/>
      <c r="CZ10" s="284"/>
      <c r="DA10" s="284"/>
      <c r="DB10" s="284"/>
      <c r="DC10" s="284"/>
      <c r="DD10" s="284"/>
      <c r="DE10" s="284"/>
      <c r="DF10" s="284"/>
      <c r="DG10" s="284"/>
      <c r="DH10" s="284"/>
      <c r="DI10" s="284"/>
      <c r="DJ10" s="284"/>
      <c r="DK10" s="284"/>
      <c r="DL10" s="284"/>
      <c r="DM10" s="284"/>
      <c r="DN10" s="284"/>
      <c r="DO10" s="284"/>
      <c r="DP10" s="284"/>
      <c r="DQ10" s="284"/>
      <c r="DR10" s="284"/>
      <c r="DS10" s="284"/>
      <c r="DT10" s="284"/>
      <c r="DU10" s="284"/>
      <c r="DV10" s="284"/>
      <c r="DW10" s="284"/>
      <c r="DX10" s="284"/>
      <c r="DY10" s="284"/>
      <c r="DZ10" s="284"/>
      <c r="EA10" s="284"/>
      <c r="EB10" s="284"/>
      <c r="EC10" s="284"/>
      <c r="ED10" s="284"/>
      <c r="EE10" s="284"/>
      <c r="EF10" s="284"/>
      <c r="EG10" s="284"/>
      <c r="EH10" s="284"/>
      <c r="EI10" s="284"/>
      <c r="EJ10" s="284"/>
      <c r="EK10" s="284"/>
      <c r="EL10" s="284"/>
      <c r="EM10" s="284"/>
      <c r="EN10" s="284"/>
      <c r="EO10" s="284"/>
      <c r="EP10" s="284"/>
      <c r="EQ10" s="284"/>
      <c r="ER10" s="284"/>
      <c r="ES10" s="284"/>
      <c r="ET10" s="284"/>
      <c r="EU10" s="284"/>
      <c r="EV10" s="284"/>
      <c r="EW10" s="284"/>
      <c r="EX10" s="284"/>
      <c r="EY10" s="284"/>
      <c r="EZ10" s="284"/>
      <c r="FA10" s="284"/>
      <c r="FB10" s="284"/>
      <c r="FC10" s="284"/>
      <c r="FD10" s="284"/>
      <c r="FE10" s="284"/>
      <c r="FF10" s="284"/>
      <c r="FG10" s="284"/>
      <c r="FH10" s="284"/>
      <c r="FI10" s="284"/>
      <c r="FJ10" s="284"/>
      <c r="FK10" s="284"/>
      <c r="FL10" s="284"/>
      <c r="FM10" s="284"/>
      <c r="FN10" s="284"/>
      <c r="FO10" s="284"/>
      <c r="FP10" s="284"/>
      <c r="FQ10" s="284"/>
      <c r="FR10" s="284"/>
      <c r="FS10" s="284"/>
      <c r="FT10" s="284"/>
      <c r="FU10" s="284"/>
      <c r="FV10" s="284"/>
      <c r="FW10" s="284"/>
      <c r="FX10" s="284"/>
      <c r="FY10" s="284"/>
      <c r="FZ10" s="284"/>
      <c r="GA10" s="284"/>
      <c r="GB10" s="284"/>
      <c r="GC10" s="284"/>
      <c r="GD10" s="284"/>
      <c r="GE10" s="284"/>
      <c r="GF10" s="284"/>
      <c r="GG10" s="284"/>
      <c r="GH10" s="284"/>
      <c r="GI10" s="284"/>
      <c r="GJ10" s="284"/>
      <c r="GK10" s="284"/>
      <c r="GL10" s="284"/>
      <c r="GM10" s="284"/>
      <c r="GN10" s="284"/>
      <c r="GO10" s="284"/>
      <c r="GP10" s="284"/>
      <c r="GQ10" s="284"/>
      <c r="GR10" s="284"/>
      <c r="GS10" s="284"/>
      <c r="GT10" s="284"/>
      <c r="GU10" s="284"/>
      <c r="GV10" s="284"/>
      <c r="GW10" s="284"/>
      <c r="GX10" s="284"/>
      <c r="GY10" s="284"/>
      <c r="GZ10" s="284"/>
      <c r="HA10" s="284"/>
      <c r="HB10" s="284"/>
      <c r="HC10" s="284"/>
      <c r="HD10" s="284"/>
      <c r="HE10" s="284"/>
      <c r="HF10" s="284"/>
      <c r="HG10" s="284"/>
      <c r="HH10" s="284"/>
      <c r="HI10" s="284"/>
      <c r="HJ10" s="284"/>
      <c r="HK10" s="284"/>
      <c r="HL10" s="284"/>
      <c r="HM10" s="284"/>
      <c r="HN10" s="284"/>
      <c r="HO10" s="284"/>
      <c r="HP10" s="284"/>
      <c r="HQ10" s="284"/>
      <c r="HR10" s="284"/>
      <c r="HS10" s="284"/>
      <c r="HT10" s="284"/>
      <c r="HU10" s="284"/>
      <c r="HV10" s="284"/>
      <c r="HW10" s="284"/>
      <c r="HX10" s="284"/>
      <c r="HY10" s="284"/>
      <c r="HZ10" s="284"/>
      <c r="IA10" s="284"/>
      <c r="IB10" s="284"/>
      <c r="IC10" s="284"/>
      <c r="ID10" s="284"/>
      <c r="IE10" s="284"/>
      <c r="IF10" s="284"/>
      <c r="IG10" s="284"/>
      <c r="IH10" s="284"/>
      <c r="II10" s="284"/>
      <c r="IJ10" s="284"/>
      <c r="IK10" s="284"/>
      <c r="IL10" s="284"/>
      <c r="IM10" s="284"/>
      <c r="IN10" s="284"/>
      <c r="IO10" s="284"/>
      <c r="IP10" s="284"/>
      <c r="IQ10" s="284"/>
      <c r="IR10" s="284"/>
      <c r="IS10" s="284"/>
      <c r="IT10" s="284"/>
      <c r="IU10" s="284"/>
      <c r="IV10" s="284"/>
    </row>
    <row r="11" spans="1:256" s="289" customFormat="1" ht="12.75" customHeight="1" x14ac:dyDescent="0.2">
      <c r="A11" s="296" t="s">
        <v>313</v>
      </c>
      <c r="B11" s="297">
        <v>51962</v>
      </c>
      <c r="C11" s="298">
        <v>-3654</v>
      </c>
      <c r="D11" s="298"/>
      <c r="E11" s="298">
        <v>5198</v>
      </c>
      <c r="F11" s="298">
        <v>-5208</v>
      </c>
      <c r="G11" s="298">
        <v>1528</v>
      </c>
      <c r="H11" s="298">
        <v>308</v>
      </c>
      <c r="I11" s="298">
        <v>-4199</v>
      </c>
      <c r="J11" s="297">
        <v>45935</v>
      </c>
      <c r="K11" s="283"/>
      <c r="L11" s="285"/>
      <c r="M11" s="285"/>
      <c r="N11" s="299"/>
      <c r="O11" s="299"/>
      <c r="P11" s="299"/>
      <c r="Q11" s="299"/>
      <c r="R11" s="299"/>
      <c r="S11" s="299"/>
      <c r="T11" s="107"/>
      <c r="U11" s="107"/>
      <c r="V11" s="300"/>
      <c r="W11" s="300"/>
      <c r="X11" s="300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4"/>
      <c r="BW11" s="284"/>
      <c r="BX11" s="284"/>
      <c r="BY11" s="284"/>
      <c r="BZ11" s="284"/>
      <c r="CA11" s="284"/>
      <c r="CB11" s="284"/>
      <c r="CC11" s="284"/>
      <c r="CD11" s="284"/>
      <c r="CE11" s="284"/>
      <c r="CF11" s="284"/>
      <c r="CG11" s="284"/>
      <c r="CH11" s="284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  <c r="CS11" s="284"/>
      <c r="CT11" s="284"/>
      <c r="CU11" s="284"/>
      <c r="CV11" s="284"/>
      <c r="CW11" s="284"/>
      <c r="CX11" s="284"/>
      <c r="CY11" s="284"/>
      <c r="CZ11" s="284"/>
      <c r="DA11" s="284"/>
      <c r="DB11" s="284"/>
      <c r="DC11" s="284"/>
      <c r="DD11" s="284"/>
      <c r="DE11" s="284"/>
      <c r="DF11" s="284"/>
      <c r="DG11" s="284"/>
      <c r="DH11" s="284"/>
      <c r="DI11" s="284"/>
      <c r="DJ11" s="284"/>
      <c r="DK11" s="284"/>
      <c r="DL11" s="284"/>
      <c r="DM11" s="284"/>
      <c r="DN11" s="284"/>
      <c r="DO11" s="284"/>
      <c r="DP11" s="284"/>
      <c r="DQ11" s="284"/>
      <c r="DR11" s="284"/>
      <c r="DS11" s="284"/>
      <c r="DT11" s="284"/>
      <c r="DU11" s="284"/>
      <c r="DV11" s="284"/>
      <c r="DW11" s="284"/>
      <c r="DX11" s="284"/>
      <c r="DY11" s="284"/>
      <c r="DZ11" s="284"/>
      <c r="EA11" s="284"/>
      <c r="EB11" s="284"/>
      <c r="EC11" s="284"/>
      <c r="ED11" s="284"/>
      <c r="EE11" s="284"/>
      <c r="EF11" s="284"/>
      <c r="EG11" s="284"/>
      <c r="EH11" s="284"/>
      <c r="EI11" s="284"/>
      <c r="EJ11" s="284"/>
      <c r="EK11" s="284"/>
      <c r="EL11" s="284"/>
      <c r="EM11" s="284"/>
      <c r="EN11" s="284"/>
      <c r="EO11" s="284"/>
      <c r="EP11" s="284"/>
      <c r="EQ11" s="284"/>
      <c r="ER11" s="284"/>
      <c r="ES11" s="284"/>
      <c r="ET11" s="284"/>
      <c r="EU11" s="284"/>
      <c r="EV11" s="284"/>
      <c r="EW11" s="284"/>
      <c r="EX11" s="284"/>
      <c r="EY11" s="284"/>
      <c r="EZ11" s="284"/>
      <c r="FA11" s="284"/>
      <c r="FB11" s="284"/>
      <c r="FC11" s="284"/>
      <c r="FD11" s="284"/>
      <c r="FE11" s="284"/>
      <c r="FF11" s="284"/>
      <c r="FG11" s="284"/>
      <c r="FH11" s="284"/>
      <c r="FI11" s="284"/>
      <c r="FJ11" s="284"/>
      <c r="FK11" s="284"/>
      <c r="FL11" s="284"/>
      <c r="FM11" s="284"/>
      <c r="FN11" s="284"/>
      <c r="FO11" s="284"/>
      <c r="FP11" s="284"/>
      <c r="FQ11" s="284"/>
      <c r="FR11" s="284"/>
      <c r="FS11" s="284"/>
      <c r="FT11" s="284"/>
      <c r="FU11" s="284"/>
      <c r="FV11" s="284"/>
      <c r="FW11" s="284"/>
      <c r="FX11" s="284"/>
      <c r="FY11" s="284"/>
      <c r="FZ11" s="284"/>
      <c r="GA11" s="284"/>
      <c r="GB11" s="284"/>
      <c r="GC11" s="284"/>
      <c r="GD11" s="284"/>
      <c r="GE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</row>
    <row r="12" spans="1:256" s="289" customFormat="1" ht="12.75" customHeight="1" x14ac:dyDescent="0.2">
      <c r="A12" s="296" t="s">
        <v>314</v>
      </c>
      <c r="B12" s="297">
        <v>54331</v>
      </c>
      <c r="C12" s="298">
        <v>-4050</v>
      </c>
      <c r="D12" s="298"/>
      <c r="E12" s="298">
        <v>5551</v>
      </c>
      <c r="F12" s="298">
        <v>-5564</v>
      </c>
      <c r="G12" s="298">
        <v>1525</v>
      </c>
      <c r="H12" s="298">
        <v>192</v>
      </c>
      <c r="I12" s="298">
        <v>-4528</v>
      </c>
      <c r="J12" s="297">
        <v>47456</v>
      </c>
      <c r="K12" s="283"/>
      <c r="L12" s="285"/>
      <c r="M12" s="285"/>
      <c r="N12" s="299"/>
      <c r="O12" s="299"/>
      <c r="P12" s="299"/>
      <c r="Q12" s="299"/>
      <c r="R12" s="299"/>
      <c r="S12" s="299"/>
      <c r="T12" s="107"/>
      <c r="U12" s="107"/>
      <c r="V12" s="300"/>
      <c r="W12" s="300"/>
      <c r="X12" s="300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  <c r="BW12" s="284"/>
      <c r="BX12" s="284"/>
      <c r="BY12" s="284"/>
      <c r="BZ12" s="284"/>
      <c r="CA12" s="284"/>
      <c r="CB12" s="284"/>
      <c r="CC12" s="284"/>
      <c r="CD12" s="284"/>
      <c r="CE12" s="284"/>
      <c r="CF12" s="284"/>
      <c r="CG12" s="284"/>
      <c r="CH12" s="28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  <c r="CS12" s="284"/>
      <c r="CT12" s="284"/>
      <c r="CU12" s="284"/>
      <c r="CV12" s="284"/>
      <c r="CW12" s="284"/>
      <c r="CX12" s="284"/>
      <c r="CY12" s="284"/>
      <c r="CZ12" s="284"/>
      <c r="DA12" s="284"/>
      <c r="DB12" s="284"/>
      <c r="DC12" s="284"/>
      <c r="DD12" s="284"/>
      <c r="DE12" s="284"/>
      <c r="DF12" s="284"/>
      <c r="DG12" s="284"/>
      <c r="DH12" s="284"/>
      <c r="DI12" s="284"/>
      <c r="DJ12" s="284"/>
      <c r="DK12" s="284"/>
      <c r="DL12" s="284"/>
      <c r="DM12" s="284"/>
      <c r="DN12" s="284"/>
      <c r="DO12" s="284"/>
      <c r="DP12" s="284"/>
      <c r="DQ12" s="284"/>
      <c r="DR12" s="284"/>
      <c r="DS12" s="284"/>
      <c r="DT12" s="284"/>
      <c r="DU12" s="284"/>
      <c r="DV12" s="284"/>
      <c r="DW12" s="284"/>
      <c r="DX12" s="284"/>
      <c r="DY12" s="284"/>
      <c r="DZ12" s="284"/>
      <c r="EA12" s="284"/>
      <c r="EB12" s="284"/>
      <c r="EC12" s="284"/>
      <c r="ED12" s="284"/>
      <c r="EE12" s="284"/>
      <c r="EF12" s="284"/>
      <c r="EG12" s="284"/>
      <c r="EH12" s="284"/>
      <c r="EI12" s="284"/>
      <c r="EJ12" s="284"/>
      <c r="EK12" s="284"/>
      <c r="EL12" s="284"/>
      <c r="EM12" s="284"/>
      <c r="EN12" s="284"/>
      <c r="EO12" s="284"/>
      <c r="EP12" s="284"/>
      <c r="EQ12" s="284"/>
      <c r="ER12" s="284"/>
      <c r="ES12" s="284"/>
      <c r="ET12" s="284"/>
      <c r="EU12" s="284"/>
      <c r="EV12" s="284"/>
      <c r="EW12" s="284"/>
      <c r="EX12" s="284"/>
      <c r="EY12" s="284"/>
      <c r="EZ12" s="284"/>
      <c r="FA12" s="284"/>
      <c r="FB12" s="284"/>
      <c r="FC12" s="284"/>
      <c r="FD12" s="284"/>
      <c r="FE12" s="284"/>
      <c r="FF12" s="284"/>
      <c r="FG12" s="284"/>
      <c r="FH12" s="284"/>
      <c r="FI12" s="284"/>
      <c r="FJ12" s="284"/>
      <c r="FK12" s="284"/>
      <c r="FL12" s="284"/>
      <c r="FM12" s="284"/>
      <c r="FN12" s="284"/>
      <c r="FO12" s="284"/>
      <c r="FP12" s="284"/>
      <c r="FQ12" s="284"/>
      <c r="FR12" s="284"/>
      <c r="FS12" s="284"/>
      <c r="FT12" s="284"/>
      <c r="FU12" s="284"/>
      <c r="FV12" s="284"/>
      <c r="FW12" s="284"/>
      <c r="FX12" s="284"/>
      <c r="FY12" s="284"/>
      <c r="FZ12" s="284"/>
      <c r="GA12" s="284"/>
      <c r="GB12" s="284"/>
      <c r="GC12" s="284"/>
      <c r="GD12" s="284"/>
      <c r="GE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</row>
    <row r="13" spans="1:256" s="289" customFormat="1" ht="18" customHeight="1" x14ac:dyDescent="0.2">
      <c r="A13" s="296" t="s">
        <v>315</v>
      </c>
      <c r="B13" s="297">
        <v>52817</v>
      </c>
      <c r="C13" s="298">
        <v>-3912</v>
      </c>
      <c r="D13" s="298"/>
      <c r="E13" s="298">
        <v>5701</v>
      </c>
      <c r="F13" s="298">
        <v>-5697</v>
      </c>
      <c r="G13" s="298">
        <v>1523</v>
      </c>
      <c r="H13" s="298">
        <v>90</v>
      </c>
      <c r="I13" s="298">
        <v>2394</v>
      </c>
      <c r="J13" s="297">
        <v>52916</v>
      </c>
      <c r="K13" s="283"/>
      <c r="L13" s="285"/>
      <c r="M13" s="285"/>
      <c r="N13" s="299"/>
      <c r="O13" s="299"/>
      <c r="P13" s="299"/>
      <c r="Q13" s="299"/>
      <c r="R13" s="299"/>
      <c r="S13" s="299"/>
      <c r="T13" s="107"/>
      <c r="U13" s="107"/>
      <c r="V13" s="300"/>
      <c r="W13" s="300"/>
      <c r="X13" s="300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  <c r="CS13" s="284"/>
      <c r="CT13" s="284"/>
      <c r="CU13" s="284"/>
      <c r="CV13" s="284"/>
      <c r="CW13" s="284"/>
      <c r="CX13" s="284"/>
      <c r="CY13" s="284"/>
      <c r="CZ13" s="284"/>
      <c r="DA13" s="284"/>
      <c r="DB13" s="284"/>
      <c r="DC13" s="284"/>
      <c r="DD13" s="284"/>
      <c r="DE13" s="284"/>
      <c r="DF13" s="284"/>
      <c r="DG13" s="284"/>
      <c r="DH13" s="284"/>
      <c r="DI13" s="284"/>
      <c r="DJ13" s="284"/>
      <c r="DK13" s="284"/>
      <c r="DL13" s="284"/>
      <c r="DM13" s="284"/>
      <c r="DN13" s="284"/>
      <c r="DO13" s="284"/>
      <c r="DP13" s="284"/>
      <c r="DQ13" s="284"/>
      <c r="DR13" s="284"/>
      <c r="DS13" s="284"/>
      <c r="DT13" s="284"/>
      <c r="DU13" s="284"/>
      <c r="DV13" s="284"/>
      <c r="DW13" s="284"/>
      <c r="DX13" s="284"/>
      <c r="DY13" s="284"/>
      <c r="DZ13" s="284"/>
      <c r="EA13" s="284"/>
      <c r="EB13" s="284"/>
      <c r="EC13" s="284"/>
      <c r="ED13" s="284"/>
      <c r="EE13" s="284"/>
      <c r="EF13" s="284"/>
      <c r="EG13" s="284"/>
      <c r="EH13" s="284"/>
      <c r="EI13" s="284"/>
      <c r="EJ13" s="284"/>
      <c r="EK13" s="284"/>
      <c r="EL13" s="284"/>
      <c r="EM13" s="284"/>
      <c r="EN13" s="284"/>
      <c r="EO13" s="284"/>
      <c r="EP13" s="284"/>
      <c r="EQ13" s="284"/>
      <c r="ER13" s="284"/>
      <c r="ES13" s="284"/>
      <c r="ET13" s="284"/>
      <c r="EU13" s="284"/>
      <c r="EV13" s="284"/>
      <c r="EW13" s="284"/>
      <c r="EX13" s="284"/>
      <c r="EY13" s="284"/>
      <c r="EZ13" s="284"/>
      <c r="FA13" s="284"/>
      <c r="FB13" s="284"/>
      <c r="FC13" s="284"/>
      <c r="FD13" s="284"/>
      <c r="FE13" s="284"/>
      <c r="FF13" s="284"/>
      <c r="FG13" s="284"/>
      <c r="FH13" s="284"/>
      <c r="FI13" s="284"/>
      <c r="FJ13" s="284"/>
      <c r="FK13" s="284"/>
      <c r="FL13" s="284"/>
      <c r="FM13" s="284"/>
      <c r="FN13" s="284"/>
      <c r="FO13" s="284"/>
      <c r="FP13" s="284"/>
      <c r="FQ13" s="284"/>
      <c r="FR13" s="284"/>
      <c r="FS13" s="284"/>
      <c r="FT13" s="284"/>
      <c r="FU13" s="284"/>
      <c r="FV13" s="284"/>
      <c r="FW13" s="284"/>
      <c r="FX13" s="284"/>
      <c r="FY13" s="284"/>
      <c r="FZ13" s="284"/>
      <c r="GA13" s="284"/>
      <c r="GB13" s="284"/>
      <c r="GC13" s="284"/>
      <c r="GD13" s="284"/>
      <c r="GE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</row>
    <row r="14" spans="1:256" s="289" customFormat="1" ht="12.75" customHeight="1" x14ac:dyDescent="0.2">
      <c r="A14" s="301" t="s">
        <v>316</v>
      </c>
      <c r="B14" s="297">
        <v>54075</v>
      </c>
      <c r="C14" s="298">
        <v>-3898</v>
      </c>
      <c r="D14" s="298"/>
      <c r="E14" s="298">
        <v>6070</v>
      </c>
      <c r="F14" s="298">
        <v>-6058</v>
      </c>
      <c r="G14" s="298">
        <v>1521</v>
      </c>
      <c r="H14" s="298" t="s">
        <v>317</v>
      </c>
      <c r="I14" s="298">
        <v>9630</v>
      </c>
      <c r="J14" s="297">
        <v>61339</v>
      </c>
      <c r="K14" s="283"/>
      <c r="L14" s="285"/>
      <c r="M14" s="285"/>
      <c r="N14" s="299"/>
      <c r="O14" s="299"/>
      <c r="P14" s="299"/>
      <c r="Q14" s="299"/>
      <c r="R14" s="299"/>
      <c r="S14" s="299"/>
      <c r="T14" s="107"/>
      <c r="U14" s="107"/>
      <c r="V14" s="300"/>
      <c r="W14" s="300"/>
      <c r="X14" s="300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  <c r="BW14" s="284"/>
      <c r="BX14" s="284"/>
      <c r="BY14" s="284"/>
      <c r="BZ14" s="284"/>
      <c r="CA14" s="284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284"/>
      <c r="DG14" s="284"/>
      <c r="DH14" s="284"/>
      <c r="DI14" s="284"/>
      <c r="DJ14" s="284"/>
      <c r="DK14" s="284"/>
      <c r="DL14" s="284"/>
      <c r="DM14" s="284"/>
      <c r="DN14" s="284"/>
      <c r="DO14" s="284"/>
      <c r="DP14" s="284"/>
      <c r="DQ14" s="284"/>
      <c r="DR14" s="284"/>
      <c r="DS14" s="284"/>
      <c r="DT14" s="284"/>
      <c r="DU14" s="284"/>
      <c r="DV14" s="284"/>
      <c r="DW14" s="284"/>
      <c r="DX14" s="284"/>
      <c r="DY14" s="284"/>
      <c r="DZ14" s="284"/>
      <c r="EA14" s="284"/>
      <c r="EB14" s="284"/>
      <c r="EC14" s="284"/>
      <c r="ED14" s="284"/>
      <c r="EE14" s="284"/>
      <c r="EF14" s="284"/>
      <c r="EG14" s="284"/>
      <c r="EH14" s="284"/>
      <c r="EI14" s="284"/>
      <c r="EJ14" s="284"/>
      <c r="EK14" s="284"/>
      <c r="EL14" s="284"/>
      <c r="EM14" s="284"/>
      <c r="EN14" s="284"/>
      <c r="EO14" s="284"/>
      <c r="EP14" s="284"/>
      <c r="EQ14" s="284"/>
      <c r="ER14" s="284"/>
      <c r="ES14" s="284"/>
      <c r="ET14" s="284"/>
      <c r="EU14" s="284"/>
      <c r="EV14" s="284"/>
      <c r="EW14" s="284"/>
      <c r="EX14" s="284"/>
      <c r="EY14" s="284"/>
      <c r="EZ14" s="284"/>
      <c r="FA14" s="284"/>
      <c r="FB14" s="284"/>
      <c r="FC14" s="284"/>
      <c r="FD14" s="284"/>
      <c r="FE14" s="284"/>
      <c r="FF14" s="284"/>
      <c r="FG14" s="284"/>
      <c r="FH14" s="284"/>
      <c r="FI14" s="284"/>
      <c r="FJ14" s="284"/>
      <c r="FK14" s="284"/>
      <c r="FL14" s="284"/>
      <c r="FM14" s="284"/>
      <c r="FN14" s="284"/>
      <c r="FO14" s="284"/>
      <c r="FP14" s="284"/>
      <c r="FQ14" s="284"/>
      <c r="FR14" s="284"/>
      <c r="FS14" s="284"/>
      <c r="FT14" s="284"/>
      <c r="FU14" s="284"/>
      <c r="FV14" s="284"/>
      <c r="FW14" s="284"/>
      <c r="FX14" s="284"/>
      <c r="FY14" s="284"/>
      <c r="FZ14" s="284"/>
      <c r="GA14" s="284"/>
      <c r="GB14" s="284"/>
      <c r="GC14" s="284"/>
      <c r="GD14" s="284"/>
      <c r="GE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</row>
    <row r="15" spans="1:256" s="289" customFormat="1" ht="12.75" customHeight="1" x14ac:dyDescent="0.2">
      <c r="A15" s="301" t="s">
        <v>318</v>
      </c>
      <c r="B15" s="297">
        <v>56364</v>
      </c>
      <c r="C15" s="298">
        <v>-4245</v>
      </c>
      <c r="D15" s="298"/>
      <c r="E15" s="298">
        <v>6492</v>
      </c>
      <c r="F15" s="298">
        <v>-6468</v>
      </c>
      <c r="G15" s="298">
        <v>1519</v>
      </c>
      <c r="H15" s="298" t="s">
        <v>317</v>
      </c>
      <c r="I15" s="298">
        <v>4662</v>
      </c>
      <c r="J15" s="297">
        <v>58324</v>
      </c>
      <c r="K15" s="283"/>
      <c r="L15" s="285"/>
      <c r="M15" s="285"/>
      <c r="N15" s="299"/>
      <c r="O15" s="299"/>
      <c r="P15" s="299"/>
      <c r="Q15" s="299"/>
      <c r="R15" s="299"/>
      <c r="S15" s="299"/>
      <c r="T15" s="107"/>
      <c r="U15" s="107"/>
      <c r="V15" s="300"/>
      <c r="W15" s="300"/>
      <c r="X15" s="300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284"/>
      <c r="BC15" s="284"/>
      <c r="BD15" s="284"/>
      <c r="BE15" s="284"/>
      <c r="BF15" s="284"/>
      <c r="BG15" s="284"/>
      <c r="BH15" s="284"/>
      <c r="BI15" s="284"/>
      <c r="BJ15" s="284"/>
      <c r="BK15" s="284"/>
      <c r="BL15" s="284"/>
      <c r="BM15" s="284"/>
      <c r="BN15" s="284"/>
      <c r="BO15" s="284"/>
      <c r="BP15" s="284"/>
      <c r="BQ15" s="284"/>
      <c r="BR15" s="284"/>
      <c r="BS15" s="284"/>
      <c r="BT15" s="284"/>
      <c r="BU15" s="284"/>
      <c r="BV15" s="284"/>
      <c r="BW15" s="284"/>
      <c r="BX15" s="284"/>
      <c r="BY15" s="284"/>
      <c r="BZ15" s="284"/>
      <c r="CA15" s="284"/>
      <c r="CB15" s="284"/>
      <c r="CC15" s="284"/>
      <c r="CD15" s="284"/>
      <c r="CE15" s="284"/>
      <c r="CF15" s="284"/>
      <c r="CG15" s="284"/>
      <c r="CH15" s="284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  <c r="CS15" s="284"/>
      <c r="CT15" s="284"/>
      <c r="CU15" s="284"/>
      <c r="CV15" s="284"/>
      <c r="CW15" s="284"/>
      <c r="CX15" s="284"/>
      <c r="CY15" s="284"/>
      <c r="CZ15" s="284"/>
      <c r="DA15" s="284"/>
      <c r="DB15" s="284"/>
      <c r="DC15" s="284"/>
      <c r="DD15" s="284"/>
      <c r="DE15" s="284"/>
      <c r="DF15" s="284"/>
      <c r="DG15" s="284"/>
      <c r="DH15" s="284"/>
      <c r="DI15" s="284"/>
      <c r="DJ15" s="284"/>
      <c r="DK15" s="284"/>
      <c r="DL15" s="284"/>
      <c r="DM15" s="284"/>
      <c r="DN15" s="284"/>
      <c r="DO15" s="284"/>
      <c r="DP15" s="284"/>
      <c r="DQ15" s="284"/>
      <c r="DR15" s="284"/>
      <c r="DS15" s="284"/>
      <c r="DT15" s="284"/>
      <c r="DU15" s="284"/>
      <c r="DV15" s="284"/>
      <c r="DW15" s="284"/>
      <c r="DX15" s="284"/>
      <c r="DY15" s="284"/>
      <c r="DZ15" s="284"/>
      <c r="EA15" s="284"/>
      <c r="EB15" s="284"/>
      <c r="EC15" s="284"/>
      <c r="ED15" s="284"/>
      <c r="EE15" s="284"/>
      <c r="EF15" s="284"/>
      <c r="EG15" s="284"/>
      <c r="EH15" s="284"/>
      <c r="EI15" s="284"/>
      <c r="EJ15" s="284"/>
      <c r="EK15" s="284"/>
      <c r="EL15" s="284"/>
      <c r="EM15" s="284"/>
      <c r="EN15" s="284"/>
      <c r="EO15" s="284"/>
      <c r="EP15" s="284"/>
      <c r="EQ15" s="284"/>
      <c r="ER15" s="284"/>
      <c r="ES15" s="284"/>
      <c r="ET15" s="284"/>
      <c r="EU15" s="284"/>
      <c r="EV15" s="284"/>
      <c r="EW15" s="284"/>
      <c r="EX15" s="284"/>
      <c r="EY15" s="284"/>
      <c r="EZ15" s="284"/>
      <c r="FA15" s="284"/>
      <c r="FB15" s="284"/>
      <c r="FC15" s="284"/>
      <c r="FD15" s="284"/>
      <c r="FE15" s="284"/>
      <c r="FF15" s="284"/>
      <c r="FG15" s="284"/>
      <c r="FH15" s="284"/>
      <c r="FI15" s="284"/>
      <c r="FJ15" s="284"/>
      <c r="FK15" s="284"/>
      <c r="FL15" s="284"/>
      <c r="FM15" s="284"/>
      <c r="FN15" s="284"/>
      <c r="FO15" s="284"/>
      <c r="FP15" s="284"/>
      <c r="FQ15" s="284"/>
      <c r="FR15" s="284"/>
      <c r="FS15" s="284"/>
      <c r="FT15" s="284"/>
      <c r="FU15" s="284"/>
      <c r="FV15" s="284"/>
      <c r="FW15" s="284"/>
      <c r="FX15" s="284"/>
      <c r="FY15" s="284"/>
      <c r="FZ15" s="284"/>
      <c r="GA15" s="284"/>
      <c r="GB15" s="284"/>
      <c r="GC15" s="284"/>
      <c r="GD15" s="284"/>
      <c r="GE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</row>
    <row r="16" spans="1:256" s="289" customFormat="1" ht="12.75" customHeight="1" x14ac:dyDescent="0.2">
      <c r="A16" s="301" t="s">
        <v>319</v>
      </c>
      <c r="B16" s="297">
        <v>60106</v>
      </c>
      <c r="C16" s="298">
        <v>-4841</v>
      </c>
      <c r="D16" s="298"/>
      <c r="E16" s="298">
        <v>6846</v>
      </c>
      <c r="F16" s="298">
        <v>-6827</v>
      </c>
      <c r="G16" s="298">
        <v>1519</v>
      </c>
      <c r="H16" s="298" t="s">
        <v>317</v>
      </c>
      <c r="I16" s="298">
        <v>4350</v>
      </c>
      <c r="J16" s="297">
        <v>61153</v>
      </c>
      <c r="K16" s="283"/>
      <c r="L16" s="285"/>
      <c r="M16" s="285"/>
      <c r="N16" s="299"/>
      <c r="O16" s="299"/>
      <c r="P16" s="299"/>
      <c r="Q16" s="299"/>
      <c r="R16" s="299"/>
      <c r="S16" s="299"/>
      <c r="T16" s="107"/>
      <c r="U16" s="107"/>
      <c r="V16" s="300"/>
      <c r="W16" s="300"/>
      <c r="X16" s="300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O16" s="284"/>
      <c r="AP16" s="284"/>
      <c r="AQ16" s="284"/>
      <c r="AR16" s="284"/>
      <c r="AS16" s="284"/>
      <c r="AT16" s="284"/>
      <c r="AU16" s="284"/>
      <c r="AV16" s="284"/>
      <c r="AW16" s="284"/>
      <c r="AX16" s="284"/>
      <c r="AY16" s="284"/>
      <c r="AZ16" s="284"/>
      <c r="BA16" s="284"/>
      <c r="BB16" s="284"/>
      <c r="BC16" s="284"/>
      <c r="BD16" s="284"/>
      <c r="BE16" s="284"/>
      <c r="BF16" s="284"/>
      <c r="BG16" s="284"/>
      <c r="BH16" s="284"/>
      <c r="BI16" s="284"/>
      <c r="BJ16" s="284"/>
      <c r="BK16" s="284"/>
      <c r="BL16" s="284"/>
      <c r="BM16" s="284"/>
      <c r="BN16" s="284"/>
      <c r="BO16" s="284"/>
      <c r="BP16" s="284"/>
      <c r="BQ16" s="284"/>
      <c r="BR16" s="284"/>
      <c r="BS16" s="284"/>
      <c r="BT16" s="284"/>
      <c r="BU16" s="284"/>
      <c r="BV16" s="284"/>
      <c r="BW16" s="284"/>
      <c r="BX16" s="284"/>
      <c r="BY16" s="284"/>
      <c r="BZ16" s="284"/>
      <c r="CA16" s="284"/>
      <c r="CB16" s="284"/>
      <c r="CC16" s="284"/>
      <c r="CD16" s="284"/>
      <c r="CE16" s="284"/>
      <c r="CF16" s="284"/>
      <c r="CG16" s="284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  <c r="CS16" s="284"/>
      <c r="CT16" s="284"/>
      <c r="CU16" s="284"/>
      <c r="CV16" s="284"/>
      <c r="CW16" s="284"/>
      <c r="CX16" s="284"/>
      <c r="CY16" s="284"/>
      <c r="CZ16" s="284"/>
      <c r="DA16" s="284"/>
      <c r="DB16" s="284"/>
      <c r="DC16" s="284"/>
      <c r="DD16" s="284"/>
      <c r="DE16" s="284"/>
      <c r="DF16" s="284"/>
      <c r="DG16" s="284"/>
      <c r="DH16" s="284"/>
      <c r="DI16" s="284"/>
      <c r="DJ16" s="284"/>
      <c r="DK16" s="284"/>
      <c r="DL16" s="284"/>
      <c r="DM16" s="284"/>
      <c r="DN16" s="284"/>
      <c r="DO16" s="284"/>
      <c r="DP16" s="284"/>
      <c r="DQ16" s="284"/>
      <c r="DR16" s="284"/>
      <c r="DS16" s="284"/>
      <c r="DT16" s="284"/>
      <c r="DU16" s="284"/>
      <c r="DV16" s="284"/>
      <c r="DW16" s="284"/>
      <c r="DX16" s="284"/>
      <c r="DY16" s="284"/>
      <c r="DZ16" s="284"/>
      <c r="EA16" s="284"/>
      <c r="EB16" s="284"/>
      <c r="EC16" s="284"/>
      <c r="ED16" s="284"/>
      <c r="EE16" s="284"/>
      <c r="EF16" s="284"/>
      <c r="EG16" s="284"/>
      <c r="EH16" s="284"/>
      <c r="EI16" s="284"/>
      <c r="EJ16" s="284"/>
      <c r="EK16" s="284"/>
      <c r="EL16" s="284"/>
      <c r="EM16" s="284"/>
      <c r="EN16" s="284"/>
      <c r="EO16" s="284"/>
      <c r="EP16" s="284"/>
      <c r="EQ16" s="284"/>
      <c r="ER16" s="284"/>
      <c r="ES16" s="284"/>
      <c r="ET16" s="284"/>
      <c r="EU16" s="284"/>
      <c r="EV16" s="284"/>
      <c r="EW16" s="284"/>
      <c r="EX16" s="284"/>
      <c r="EY16" s="284"/>
      <c r="EZ16" s="284"/>
      <c r="FA16" s="284"/>
      <c r="FB16" s="284"/>
      <c r="FC16" s="284"/>
      <c r="FD16" s="284"/>
      <c r="FE16" s="284"/>
      <c r="FF16" s="284"/>
      <c r="FG16" s="284"/>
      <c r="FH16" s="284"/>
      <c r="FI16" s="284"/>
      <c r="FJ16" s="284"/>
      <c r="FK16" s="284"/>
      <c r="FL16" s="284"/>
      <c r="FM16" s="284"/>
      <c r="FN16" s="284"/>
      <c r="FO16" s="284"/>
      <c r="FP16" s="284"/>
      <c r="FQ16" s="284"/>
      <c r="FR16" s="284"/>
      <c r="FS16" s="284"/>
      <c r="FT16" s="284"/>
      <c r="FU16" s="284"/>
      <c r="FV16" s="284"/>
      <c r="FW16" s="284"/>
      <c r="FX16" s="284"/>
      <c r="FY16" s="284"/>
      <c r="FZ16" s="284"/>
      <c r="GA16" s="284"/>
      <c r="GB16" s="284"/>
      <c r="GC16" s="284"/>
      <c r="GD16" s="284"/>
      <c r="GE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</row>
    <row r="17" spans="1:256" s="289" customFormat="1" ht="12.75" customHeight="1" x14ac:dyDescent="0.2">
      <c r="A17" s="301" t="s">
        <v>320</v>
      </c>
      <c r="B17" s="297">
        <v>61548</v>
      </c>
      <c r="C17" s="298">
        <v>-3874</v>
      </c>
      <c r="D17" s="298"/>
      <c r="E17" s="298">
        <v>6058</v>
      </c>
      <c r="F17" s="298">
        <v>-6071</v>
      </c>
      <c r="G17" s="298">
        <v>1908</v>
      </c>
      <c r="H17" s="298">
        <v>2428</v>
      </c>
      <c r="I17" s="298">
        <v>2235</v>
      </c>
      <c r="J17" s="297">
        <v>64231</v>
      </c>
      <c r="K17" s="283"/>
      <c r="L17" s="285"/>
      <c r="M17" s="285"/>
      <c r="N17" s="299"/>
      <c r="O17" s="299"/>
      <c r="P17" s="299"/>
      <c r="Q17" s="299"/>
      <c r="R17" s="299"/>
      <c r="S17" s="299"/>
      <c r="T17" s="107"/>
      <c r="U17" s="107"/>
      <c r="V17" s="300"/>
      <c r="W17" s="300"/>
      <c r="X17" s="300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</row>
    <row r="18" spans="1:256" s="289" customFormat="1" ht="18" customHeight="1" x14ac:dyDescent="0.2">
      <c r="A18" s="296" t="s">
        <v>321</v>
      </c>
      <c r="B18" s="297">
        <v>64627</v>
      </c>
      <c r="C18" s="298">
        <v>-4218</v>
      </c>
      <c r="D18" s="298"/>
      <c r="E18" s="298">
        <v>6369</v>
      </c>
      <c r="F18" s="298">
        <v>-6388</v>
      </c>
      <c r="G18" s="298">
        <v>1916</v>
      </c>
      <c r="H18" s="298">
        <v>778</v>
      </c>
      <c r="I18" s="298">
        <v>-377</v>
      </c>
      <c r="J18" s="297">
        <v>62707</v>
      </c>
      <c r="K18" s="283"/>
      <c r="L18" s="285"/>
      <c r="M18" s="285"/>
      <c r="N18" s="299"/>
      <c r="O18" s="299"/>
      <c r="P18" s="299"/>
      <c r="Q18" s="299"/>
      <c r="R18" s="299"/>
      <c r="S18" s="299"/>
      <c r="T18" s="107"/>
      <c r="U18" s="107"/>
      <c r="V18" s="300"/>
      <c r="W18" s="300"/>
      <c r="X18" s="300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</row>
    <row r="19" spans="1:256" s="289" customFormat="1" ht="12.75" customHeight="1" x14ac:dyDescent="0.2">
      <c r="A19" s="301" t="s">
        <v>322</v>
      </c>
      <c r="B19" s="297">
        <v>68986</v>
      </c>
      <c r="C19" s="298">
        <v>-6351</v>
      </c>
      <c r="D19" s="298"/>
      <c r="E19" s="298">
        <v>6640</v>
      </c>
      <c r="F19" s="298">
        <v>-6653</v>
      </c>
      <c r="G19" s="298">
        <v>1050</v>
      </c>
      <c r="H19" s="298">
        <v>784</v>
      </c>
      <c r="I19" s="298">
        <v>-337</v>
      </c>
      <c r="J19" s="297">
        <v>64121</v>
      </c>
      <c r="K19" s="283"/>
      <c r="L19" s="285"/>
      <c r="M19" s="285"/>
      <c r="N19" s="299"/>
      <c r="O19" s="299"/>
      <c r="P19" s="299"/>
      <c r="Q19" s="299"/>
      <c r="R19" s="299"/>
      <c r="S19" s="299"/>
      <c r="T19" s="107"/>
      <c r="U19" s="107"/>
      <c r="V19" s="300"/>
      <c r="W19" s="300"/>
      <c r="X19" s="300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</row>
    <row r="20" spans="1:256" s="289" customFormat="1" ht="12.75" customHeight="1" x14ac:dyDescent="0.2">
      <c r="A20" s="301" t="s">
        <v>206</v>
      </c>
      <c r="B20" s="297">
        <v>72969</v>
      </c>
      <c r="C20" s="298">
        <v>-7157</v>
      </c>
      <c r="D20" s="298"/>
      <c r="E20" s="298">
        <v>7150</v>
      </c>
      <c r="F20" s="298">
        <v>-7168</v>
      </c>
      <c r="G20" s="298">
        <v>1052</v>
      </c>
      <c r="H20" s="298">
        <v>259</v>
      </c>
      <c r="I20" s="298">
        <v>-97</v>
      </c>
      <c r="J20" s="297">
        <v>67007</v>
      </c>
      <c r="K20" s="283"/>
      <c r="L20" s="285"/>
      <c r="M20" s="285"/>
      <c r="N20" s="299"/>
      <c r="O20" s="299"/>
      <c r="P20" s="299"/>
      <c r="Q20" s="299"/>
      <c r="R20" s="299"/>
      <c r="S20" s="299"/>
      <c r="T20" s="107"/>
      <c r="U20" s="107"/>
      <c r="V20" s="300"/>
      <c r="W20" s="300"/>
      <c r="X20" s="300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84"/>
      <c r="DK20" s="284"/>
      <c r="DL20" s="284"/>
      <c r="DM20" s="284"/>
      <c r="DN20" s="284"/>
      <c r="DO20" s="284"/>
      <c r="DP20" s="284"/>
      <c r="DQ20" s="284"/>
      <c r="DR20" s="284"/>
      <c r="DS20" s="284"/>
      <c r="DT20" s="284"/>
      <c r="DU20" s="284"/>
      <c r="DV20" s="284"/>
      <c r="DW20" s="284"/>
      <c r="DX20" s="284"/>
      <c r="DY20" s="284"/>
      <c r="DZ20" s="284"/>
      <c r="EA20" s="284"/>
      <c r="EB20" s="284"/>
      <c r="EC20" s="284"/>
      <c r="ED20" s="284"/>
      <c r="EE20" s="284"/>
      <c r="EF20" s="284"/>
      <c r="EG20" s="284"/>
      <c r="EH20" s="284"/>
      <c r="EI20" s="284"/>
      <c r="EJ20" s="284"/>
      <c r="EK20" s="284"/>
      <c r="EL20" s="284"/>
      <c r="EM20" s="284"/>
      <c r="EN20" s="284"/>
      <c r="EO20" s="284"/>
      <c r="EP20" s="284"/>
      <c r="EQ20" s="284"/>
      <c r="ER20" s="284"/>
      <c r="ES20" s="284"/>
      <c r="ET20" s="284"/>
      <c r="EU20" s="284"/>
      <c r="EV20" s="284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4"/>
      <c r="FL20" s="284"/>
      <c r="FM20" s="284"/>
      <c r="FN20" s="284"/>
      <c r="FO20" s="284"/>
      <c r="FP20" s="284"/>
      <c r="FQ20" s="284"/>
      <c r="FR20" s="284"/>
      <c r="FS20" s="284"/>
      <c r="FT20" s="284"/>
      <c r="FU20" s="284"/>
      <c r="FV20" s="284"/>
      <c r="FW20" s="284"/>
      <c r="FX20" s="284"/>
      <c r="FY20" s="284"/>
      <c r="FZ20" s="284"/>
      <c r="GA20" s="284"/>
      <c r="GB20" s="284"/>
      <c r="GC20" s="284"/>
      <c r="GD20" s="284"/>
      <c r="GE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</row>
    <row r="21" spans="1:256" s="289" customFormat="1" ht="21" customHeight="1" x14ac:dyDescent="0.2">
      <c r="A21" s="294" t="s">
        <v>67</v>
      </c>
      <c r="B21" s="71"/>
      <c r="C21" s="104"/>
      <c r="D21" s="104"/>
      <c r="E21" s="104"/>
      <c r="F21" s="104"/>
      <c r="G21" s="104"/>
      <c r="H21" s="104"/>
      <c r="I21" s="104"/>
      <c r="J21" s="295"/>
      <c r="K21" s="283"/>
      <c r="L21" s="285"/>
      <c r="M21" s="285"/>
      <c r="N21" s="299"/>
      <c r="O21" s="299"/>
      <c r="P21" s="299"/>
      <c r="Q21" s="299"/>
      <c r="R21" s="299"/>
      <c r="S21" s="299"/>
      <c r="T21" s="107"/>
      <c r="U21" s="107"/>
      <c r="V21" s="300"/>
      <c r="W21" s="300"/>
      <c r="X21" s="300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</row>
    <row r="22" spans="1:256" s="289" customFormat="1" ht="18" customHeight="1" x14ac:dyDescent="0.2">
      <c r="A22" s="296" t="s">
        <v>310</v>
      </c>
      <c r="B22" s="297">
        <v>14933.015944999999</v>
      </c>
      <c r="C22" s="298">
        <v>-2151.139416</v>
      </c>
      <c r="D22" s="298"/>
      <c r="E22" s="298">
        <v>1206.704119</v>
      </c>
      <c r="F22" s="298">
        <v>-1207.8028380000001</v>
      </c>
      <c r="G22" s="298">
        <v>657.86154799999997</v>
      </c>
      <c r="H22" s="298">
        <v>623.99920299999997</v>
      </c>
      <c r="I22" s="298">
        <v>-1486.4656950000001</v>
      </c>
      <c r="J22" s="297">
        <v>12576.172865999999</v>
      </c>
      <c r="K22" s="283"/>
      <c r="L22" s="285"/>
      <c r="M22" s="285"/>
      <c r="N22" s="299"/>
      <c r="O22" s="299"/>
      <c r="P22" s="299"/>
      <c r="Q22" s="299"/>
      <c r="R22" s="299"/>
      <c r="S22" s="299"/>
      <c r="T22" s="107"/>
      <c r="U22" s="107"/>
      <c r="V22" s="300"/>
      <c r="W22" s="300"/>
      <c r="X22" s="300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84"/>
      <c r="DK22" s="284"/>
      <c r="DL22" s="284"/>
      <c r="DM22" s="284"/>
      <c r="DN22" s="284"/>
      <c r="DO22" s="284"/>
      <c r="DP22" s="284"/>
      <c r="DQ22" s="284"/>
      <c r="DR22" s="284"/>
      <c r="DS22" s="284"/>
      <c r="DT22" s="284"/>
      <c r="DU22" s="284"/>
      <c r="DV22" s="284"/>
      <c r="DW22" s="284"/>
      <c r="DX22" s="284"/>
      <c r="DY22" s="284"/>
      <c r="DZ22" s="284"/>
      <c r="EA22" s="284"/>
      <c r="EB22" s="284"/>
      <c r="EC22" s="284"/>
      <c r="ED22" s="284"/>
      <c r="EE22" s="284"/>
      <c r="EF22" s="284"/>
      <c r="EG22" s="284"/>
      <c r="EH22" s="284"/>
      <c r="EI22" s="284"/>
      <c r="EJ22" s="284"/>
      <c r="EK22" s="284"/>
      <c r="EL22" s="284"/>
      <c r="EM22" s="284"/>
      <c r="EN22" s="284"/>
      <c r="EO22" s="284"/>
      <c r="EP22" s="284"/>
      <c r="EQ22" s="284"/>
      <c r="ER22" s="284"/>
      <c r="ES22" s="284"/>
      <c r="ET22" s="284"/>
      <c r="EU22" s="284"/>
      <c r="EV22" s="284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4"/>
      <c r="FL22" s="284"/>
      <c r="FM22" s="284"/>
      <c r="FN22" s="284"/>
      <c r="FO22" s="284"/>
      <c r="FP22" s="284"/>
      <c r="FQ22" s="284"/>
      <c r="FR22" s="284"/>
      <c r="FS22" s="284"/>
      <c r="FT22" s="284"/>
      <c r="FU22" s="284"/>
      <c r="FV22" s="284"/>
      <c r="FW22" s="284"/>
      <c r="FX22" s="284"/>
      <c r="FY22" s="284"/>
      <c r="FZ22" s="284"/>
      <c r="GA22" s="284"/>
      <c r="GB22" s="284"/>
      <c r="GC22" s="284"/>
      <c r="GD22" s="284"/>
      <c r="GE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</row>
    <row r="23" spans="1:256" s="289" customFormat="1" ht="12.75" customHeight="1" x14ac:dyDescent="0.2">
      <c r="A23" s="296" t="s">
        <v>311</v>
      </c>
      <c r="B23" s="297">
        <v>15232.753842</v>
      </c>
      <c r="C23" s="298">
        <v>-1997.3315459999999</v>
      </c>
      <c r="D23" s="298"/>
      <c r="E23" s="298">
        <v>1091.2305180000001</v>
      </c>
      <c r="F23" s="298">
        <v>-1095.664464</v>
      </c>
      <c r="G23" s="298">
        <v>657.01231299999995</v>
      </c>
      <c r="H23" s="298">
        <v>348.37677300000001</v>
      </c>
      <c r="I23" s="298">
        <v>-1272.377438</v>
      </c>
      <c r="J23" s="297">
        <v>12963.999998000001</v>
      </c>
      <c r="K23" s="283"/>
      <c r="L23" s="285"/>
      <c r="M23" s="285"/>
      <c r="N23" s="299"/>
      <c r="O23" s="299"/>
      <c r="P23" s="299"/>
      <c r="Q23" s="299"/>
      <c r="R23" s="299"/>
      <c r="S23" s="299"/>
      <c r="T23" s="107"/>
      <c r="U23" s="107"/>
      <c r="V23" s="300"/>
      <c r="W23" s="300"/>
      <c r="X23" s="300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84"/>
      <c r="CD23" s="284"/>
      <c r="CE23" s="284"/>
      <c r="CF23" s="284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  <c r="CS23" s="284"/>
      <c r="CT23" s="284"/>
      <c r="CU23" s="284"/>
      <c r="CV23" s="284"/>
      <c r="CW23" s="284"/>
      <c r="CX23" s="284"/>
      <c r="CY23" s="284"/>
      <c r="CZ23" s="284"/>
      <c r="DA23" s="284"/>
      <c r="DB23" s="284"/>
      <c r="DC23" s="284"/>
      <c r="DD23" s="284"/>
      <c r="DE23" s="284"/>
      <c r="DF23" s="284"/>
      <c r="DG23" s="284"/>
      <c r="DH23" s="284"/>
      <c r="DI23" s="284"/>
      <c r="DJ23" s="284"/>
      <c r="DK23" s="284"/>
      <c r="DL23" s="284"/>
      <c r="DM23" s="284"/>
      <c r="DN23" s="284"/>
      <c r="DO23" s="284"/>
      <c r="DP23" s="284"/>
      <c r="DQ23" s="284"/>
      <c r="DR23" s="284"/>
      <c r="DS23" s="284"/>
      <c r="DT23" s="284"/>
      <c r="DU23" s="284"/>
      <c r="DV23" s="284"/>
      <c r="DW23" s="284"/>
      <c r="DX23" s="284"/>
      <c r="DY23" s="284"/>
      <c r="DZ23" s="284"/>
      <c r="EA23" s="284"/>
      <c r="EB23" s="284"/>
      <c r="EC23" s="284"/>
      <c r="ED23" s="284"/>
      <c r="EE23" s="284"/>
      <c r="EF23" s="284"/>
      <c r="EG23" s="284"/>
      <c r="EH23" s="284"/>
      <c r="EI23" s="284"/>
      <c r="EJ23" s="284"/>
      <c r="EK23" s="284"/>
      <c r="EL23" s="284"/>
      <c r="EM23" s="284"/>
      <c r="EN23" s="284"/>
      <c r="EO23" s="284"/>
      <c r="EP23" s="284"/>
      <c r="EQ23" s="284"/>
      <c r="ER23" s="284"/>
      <c r="ES23" s="284"/>
      <c r="ET23" s="284"/>
      <c r="EU23" s="284"/>
      <c r="EV23" s="284"/>
      <c r="EW23" s="284"/>
      <c r="EX23" s="284"/>
      <c r="EY23" s="284"/>
      <c r="EZ23" s="284"/>
      <c r="FA23" s="284"/>
      <c r="FB23" s="284"/>
      <c r="FC23" s="284"/>
      <c r="FD23" s="284"/>
      <c r="FE23" s="284"/>
      <c r="FF23" s="284"/>
      <c r="FG23" s="284"/>
      <c r="FH23" s="284"/>
      <c r="FI23" s="284"/>
      <c r="FJ23" s="284"/>
      <c r="FK23" s="284"/>
      <c r="FL23" s="284"/>
      <c r="FM23" s="284"/>
      <c r="FN23" s="284"/>
      <c r="FO23" s="284"/>
      <c r="FP23" s="284"/>
      <c r="FQ23" s="284"/>
      <c r="FR23" s="284"/>
      <c r="FS23" s="284"/>
      <c r="FT23" s="284"/>
      <c r="FU23" s="284"/>
      <c r="FV23" s="284"/>
      <c r="FW23" s="284"/>
      <c r="FX23" s="284"/>
      <c r="FY23" s="284"/>
      <c r="FZ23" s="284"/>
      <c r="GA23" s="284"/>
      <c r="GB23" s="284"/>
      <c r="GC23" s="284"/>
      <c r="GD23" s="284"/>
      <c r="GE23" s="284"/>
      <c r="GF23" s="284"/>
      <c r="GG23" s="284"/>
      <c r="GH23" s="284"/>
      <c r="GI23" s="284"/>
      <c r="GJ23" s="284"/>
      <c r="GK23" s="284"/>
      <c r="GL23" s="284"/>
      <c r="GM23" s="284"/>
      <c r="GN23" s="284"/>
      <c r="GO23" s="284"/>
      <c r="GP23" s="284"/>
      <c r="GQ23" s="284"/>
      <c r="GR23" s="284"/>
      <c r="GS23" s="284"/>
      <c r="GT23" s="284"/>
      <c r="GU23" s="284"/>
      <c r="GV23" s="284"/>
      <c r="GW23" s="284"/>
      <c r="GX23" s="284"/>
      <c r="GY23" s="284"/>
      <c r="GZ23" s="284"/>
      <c r="HA23" s="284"/>
      <c r="HB23" s="284"/>
      <c r="HC23" s="284"/>
      <c r="HD23" s="284"/>
      <c r="HE23" s="284"/>
      <c r="HF23" s="284"/>
      <c r="HG23" s="284"/>
      <c r="HH23" s="284"/>
      <c r="HI23" s="284"/>
      <c r="HJ23" s="284"/>
      <c r="HK23" s="284"/>
      <c r="HL23" s="284"/>
      <c r="HM23" s="284"/>
      <c r="HN23" s="284"/>
      <c r="HO23" s="284"/>
      <c r="HP23" s="284"/>
      <c r="HQ23" s="284"/>
      <c r="HR23" s="284"/>
      <c r="HS23" s="284"/>
      <c r="HT23" s="284"/>
      <c r="HU23" s="284"/>
      <c r="HV23" s="284"/>
      <c r="HW23" s="284"/>
      <c r="HX23" s="284"/>
      <c r="HY23" s="284"/>
      <c r="HZ23" s="284"/>
      <c r="IA23" s="284"/>
      <c r="IB23" s="284"/>
      <c r="IC23" s="284"/>
      <c r="ID23" s="284"/>
      <c r="IE23" s="284"/>
      <c r="IF23" s="284"/>
      <c r="IG23" s="284"/>
      <c r="IH23" s="284"/>
      <c r="II23" s="284"/>
      <c r="IJ23" s="284"/>
      <c r="IK23" s="284"/>
      <c r="IL23" s="284"/>
      <c r="IM23" s="284"/>
      <c r="IN23" s="284"/>
      <c r="IO23" s="284"/>
      <c r="IP23" s="284"/>
      <c r="IQ23" s="284"/>
      <c r="IR23" s="284"/>
      <c r="IS23" s="284"/>
      <c r="IT23" s="284"/>
      <c r="IU23" s="284"/>
      <c r="IV23" s="284"/>
    </row>
    <row r="24" spans="1:256" s="289" customFormat="1" ht="12.75" customHeight="1" x14ac:dyDescent="0.2">
      <c r="A24" s="296" t="s">
        <v>312</v>
      </c>
      <c r="B24" s="297">
        <v>15779.850608999999</v>
      </c>
      <c r="C24" s="298">
        <v>-1951.6020470000001</v>
      </c>
      <c r="D24" s="298"/>
      <c r="E24" s="298">
        <v>1164</v>
      </c>
      <c r="F24" s="298">
        <v>-1165</v>
      </c>
      <c r="G24" s="298">
        <v>657.51997400000005</v>
      </c>
      <c r="H24" s="298">
        <v>235.09222600000001</v>
      </c>
      <c r="I24" s="298">
        <v>937</v>
      </c>
      <c r="J24" s="297">
        <v>15656.473999</v>
      </c>
      <c r="K24" s="283"/>
      <c r="L24" s="285"/>
      <c r="M24" s="285"/>
      <c r="N24" s="299"/>
      <c r="O24" s="299"/>
      <c r="P24" s="299"/>
      <c r="Q24" s="299"/>
      <c r="R24" s="299"/>
      <c r="S24" s="299"/>
      <c r="T24" s="107"/>
      <c r="U24" s="107"/>
      <c r="V24" s="300"/>
      <c r="W24" s="300"/>
      <c r="X24" s="300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284"/>
      <c r="CE24" s="284"/>
      <c r="CF24" s="284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  <c r="CS24" s="284"/>
      <c r="CT24" s="284"/>
      <c r="CU24" s="284"/>
      <c r="CV24" s="284"/>
      <c r="CW24" s="284"/>
      <c r="CX24" s="284"/>
      <c r="CY24" s="284"/>
      <c r="CZ24" s="284"/>
      <c r="DA24" s="284"/>
      <c r="DB24" s="284"/>
      <c r="DC24" s="284"/>
      <c r="DD24" s="284"/>
      <c r="DE24" s="284"/>
      <c r="DF24" s="284"/>
      <c r="DG24" s="284"/>
      <c r="DH24" s="284"/>
      <c r="DI24" s="284"/>
      <c r="DJ24" s="284"/>
      <c r="DK24" s="284"/>
      <c r="DL24" s="284"/>
      <c r="DM24" s="284"/>
      <c r="DN24" s="284"/>
      <c r="DO24" s="284"/>
      <c r="DP24" s="284"/>
      <c r="DQ24" s="284"/>
      <c r="DR24" s="284"/>
      <c r="DS24" s="284"/>
      <c r="DT24" s="284"/>
      <c r="DU24" s="284"/>
      <c r="DV24" s="284"/>
      <c r="DW24" s="284"/>
      <c r="DX24" s="284"/>
      <c r="DY24" s="284"/>
      <c r="DZ24" s="284"/>
      <c r="EA24" s="284"/>
      <c r="EB24" s="284"/>
      <c r="EC24" s="284"/>
      <c r="ED24" s="284"/>
      <c r="EE24" s="284"/>
      <c r="EF24" s="284"/>
      <c r="EG24" s="284"/>
      <c r="EH24" s="284"/>
      <c r="EI24" s="284"/>
      <c r="EJ24" s="284"/>
      <c r="EK24" s="284"/>
      <c r="EL24" s="284"/>
      <c r="EM24" s="284"/>
      <c r="EN24" s="284"/>
      <c r="EO24" s="284"/>
      <c r="EP24" s="284"/>
      <c r="EQ24" s="284"/>
      <c r="ER24" s="284"/>
      <c r="ES24" s="284"/>
      <c r="ET24" s="284"/>
      <c r="EU24" s="284"/>
      <c r="EV24" s="284"/>
      <c r="EW24" s="284"/>
      <c r="EX24" s="284"/>
      <c r="EY24" s="284"/>
      <c r="EZ24" s="284"/>
      <c r="FA24" s="284"/>
      <c r="FB24" s="284"/>
      <c r="FC24" s="284"/>
      <c r="FD24" s="284"/>
      <c r="FE24" s="284"/>
      <c r="FF24" s="284"/>
      <c r="FG24" s="284"/>
      <c r="FH24" s="284"/>
      <c r="FI24" s="284"/>
      <c r="FJ24" s="284"/>
      <c r="FK24" s="284"/>
      <c r="FL24" s="284"/>
      <c r="FM24" s="284"/>
      <c r="FN24" s="284"/>
      <c r="FO24" s="284"/>
      <c r="FP24" s="284"/>
      <c r="FQ24" s="284"/>
      <c r="FR24" s="284"/>
      <c r="FS24" s="284"/>
      <c r="FT24" s="284"/>
      <c r="FU24" s="284"/>
      <c r="FV24" s="284"/>
      <c r="FW24" s="284"/>
      <c r="FX24" s="284"/>
      <c r="FY24" s="284"/>
      <c r="FZ24" s="284"/>
      <c r="GA24" s="284"/>
      <c r="GB24" s="284"/>
      <c r="GC24" s="284"/>
      <c r="GD24" s="284"/>
      <c r="GE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</row>
    <row r="25" spans="1:256" s="289" customFormat="1" ht="12.75" customHeight="1" x14ac:dyDescent="0.2">
      <c r="A25" s="296" t="s">
        <v>313</v>
      </c>
      <c r="B25" s="297">
        <v>16947</v>
      </c>
      <c r="C25" s="298">
        <v>-2090</v>
      </c>
      <c r="D25" s="298"/>
      <c r="E25" s="298">
        <v>1360</v>
      </c>
      <c r="F25" s="298">
        <v>-1354</v>
      </c>
      <c r="G25" s="298">
        <v>657</v>
      </c>
      <c r="H25" s="298">
        <v>174</v>
      </c>
      <c r="I25" s="298">
        <v>869</v>
      </c>
      <c r="J25" s="297">
        <v>16563</v>
      </c>
      <c r="K25" s="283"/>
      <c r="L25" s="285"/>
      <c r="M25" s="285"/>
      <c r="N25" s="299"/>
      <c r="O25" s="299"/>
      <c r="P25" s="299"/>
      <c r="Q25" s="299"/>
      <c r="R25" s="299"/>
      <c r="S25" s="299"/>
      <c r="T25" s="107"/>
      <c r="U25" s="107"/>
      <c r="V25" s="300"/>
      <c r="W25" s="300"/>
      <c r="X25" s="300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  <c r="BS25" s="284"/>
      <c r="BT25" s="284"/>
      <c r="BU25" s="284"/>
      <c r="BV25" s="284"/>
      <c r="BW25" s="284"/>
      <c r="BX25" s="284"/>
      <c r="BY25" s="284"/>
      <c r="BZ25" s="284"/>
      <c r="CA25" s="284"/>
      <c r="CB25" s="284"/>
      <c r="CC25" s="284"/>
      <c r="CD25" s="284"/>
      <c r="CE25" s="284"/>
      <c r="CF25" s="284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  <c r="CV25" s="284"/>
      <c r="CW25" s="284"/>
      <c r="CX25" s="284"/>
      <c r="CY25" s="284"/>
      <c r="CZ25" s="284"/>
      <c r="DA25" s="284"/>
      <c r="DB25" s="284"/>
      <c r="DC25" s="284"/>
      <c r="DD25" s="284"/>
      <c r="DE25" s="284"/>
      <c r="DF25" s="284"/>
      <c r="DG25" s="284"/>
      <c r="DH25" s="284"/>
      <c r="DI25" s="284"/>
      <c r="DJ25" s="284"/>
      <c r="DK25" s="284"/>
      <c r="DL25" s="284"/>
      <c r="DM25" s="284"/>
      <c r="DN25" s="284"/>
      <c r="DO25" s="284"/>
      <c r="DP25" s="284"/>
      <c r="DQ25" s="284"/>
      <c r="DR25" s="284"/>
      <c r="DS25" s="284"/>
      <c r="DT25" s="284"/>
      <c r="DU25" s="284"/>
      <c r="DV25" s="284"/>
      <c r="DW25" s="284"/>
      <c r="DX25" s="284"/>
      <c r="DY25" s="284"/>
      <c r="DZ25" s="284"/>
      <c r="EA25" s="284"/>
      <c r="EB25" s="284"/>
      <c r="EC25" s="284"/>
      <c r="ED25" s="284"/>
      <c r="EE25" s="284"/>
      <c r="EF25" s="284"/>
      <c r="EG25" s="284"/>
      <c r="EH25" s="284"/>
      <c r="EI25" s="284"/>
      <c r="EJ25" s="284"/>
      <c r="EK25" s="284"/>
      <c r="EL25" s="284"/>
      <c r="EM25" s="284"/>
      <c r="EN25" s="284"/>
      <c r="EO25" s="284"/>
      <c r="EP25" s="284"/>
      <c r="EQ25" s="284"/>
      <c r="ER25" s="284"/>
      <c r="ES25" s="284"/>
      <c r="ET25" s="284"/>
      <c r="EU25" s="284"/>
      <c r="EV25" s="284"/>
      <c r="EW25" s="284"/>
      <c r="EX25" s="284"/>
      <c r="EY25" s="284"/>
      <c r="EZ25" s="284"/>
      <c r="FA25" s="284"/>
      <c r="FB25" s="284"/>
      <c r="FC25" s="284"/>
      <c r="FD25" s="284"/>
      <c r="FE25" s="284"/>
      <c r="FF25" s="284"/>
      <c r="FG25" s="284"/>
      <c r="FH25" s="284"/>
      <c r="FI25" s="284"/>
      <c r="FJ25" s="284"/>
      <c r="FK25" s="284"/>
      <c r="FL25" s="284"/>
      <c r="FM25" s="284"/>
      <c r="FN25" s="284"/>
      <c r="FO25" s="284"/>
      <c r="FP25" s="284"/>
      <c r="FQ25" s="284"/>
      <c r="FR25" s="284"/>
      <c r="FS25" s="284"/>
      <c r="FT25" s="284"/>
      <c r="FU25" s="284"/>
      <c r="FV25" s="284"/>
      <c r="FW25" s="284"/>
      <c r="FX25" s="284"/>
      <c r="FY25" s="284"/>
      <c r="FZ25" s="284"/>
      <c r="GA25" s="284"/>
      <c r="GB25" s="284"/>
      <c r="GC25" s="284"/>
      <c r="GD25" s="284"/>
      <c r="GE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</row>
    <row r="26" spans="1:256" s="289" customFormat="1" ht="12.75" customHeight="1" x14ac:dyDescent="0.2">
      <c r="A26" s="296" t="s">
        <v>314</v>
      </c>
      <c r="B26" s="297">
        <v>17677</v>
      </c>
      <c r="C26" s="298">
        <v>-2209</v>
      </c>
      <c r="D26" s="298"/>
      <c r="E26" s="298">
        <v>1414</v>
      </c>
      <c r="F26" s="298">
        <v>-1412</v>
      </c>
      <c r="G26" s="298">
        <v>656</v>
      </c>
      <c r="H26" s="298">
        <v>113</v>
      </c>
      <c r="I26" s="298">
        <v>1077</v>
      </c>
      <c r="J26" s="297">
        <v>17316</v>
      </c>
      <c r="K26" s="283"/>
      <c r="L26" s="285"/>
      <c r="M26" s="285"/>
      <c r="N26" s="299"/>
      <c r="O26" s="299"/>
      <c r="P26" s="299"/>
      <c r="Q26" s="299"/>
      <c r="R26" s="299"/>
      <c r="S26" s="299"/>
      <c r="T26" s="107"/>
      <c r="U26" s="107"/>
      <c r="V26" s="300"/>
      <c r="W26" s="300"/>
      <c r="X26" s="300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284"/>
      <c r="AR26" s="284"/>
      <c r="AS26" s="284"/>
      <c r="AT26" s="284"/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284"/>
      <c r="BM26" s="284"/>
      <c r="BN26" s="284"/>
      <c r="BO26" s="284"/>
      <c r="BP26" s="284"/>
      <c r="BQ26" s="284"/>
      <c r="BR26" s="284"/>
      <c r="BS26" s="284"/>
      <c r="BT26" s="284"/>
      <c r="BU26" s="284"/>
      <c r="BV26" s="284"/>
      <c r="BW26" s="284"/>
      <c r="BX26" s="284"/>
      <c r="BY26" s="284"/>
      <c r="BZ26" s="284"/>
      <c r="CA26" s="284"/>
      <c r="CB26" s="284"/>
      <c r="CC26" s="284"/>
      <c r="CD26" s="284"/>
      <c r="CE26" s="284"/>
      <c r="CF26" s="284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  <c r="CS26" s="284"/>
      <c r="CT26" s="284"/>
      <c r="CU26" s="284"/>
      <c r="CV26" s="284"/>
      <c r="CW26" s="284"/>
      <c r="CX26" s="284"/>
      <c r="CY26" s="284"/>
      <c r="CZ26" s="284"/>
      <c r="DA26" s="284"/>
      <c r="DB26" s="284"/>
      <c r="DC26" s="284"/>
      <c r="DD26" s="284"/>
      <c r="DE26" s="284"/>
      <c r="DF26" s="284"/>
      <c r="DG26" s="284"/>
      <c r="DH26" s="284"/>
      <c r="DI26" s="284"/>
      <c r="DJ26" s="284"/>
      <c r="DK26" s="284"/>
      <c r="DL26" s="284"/>
      <c r="DM26" s="284"/>
      <c r="DN26" s="284"/>
      <c r="DO26" s="284"/>
      <c r="DP26" s="284"/>
      <c r="DQ26" s="284"/>
      <c r="DR26" s="284"/>
      <c r="DS26" s="284"/>
      <c r="DT26" s="284"/>
      <c r="DU26" s="284"/>
      <c r="DV26" s="284"/>
      <c r="DW26" s="284"/>
      <c r="DX26" s="284"/>
      <c r="DY26" s="284"/>
      <c r="DZ26" s="284"/>
      <c r="EA26" s="284"/>
      <c r="EB26" s="284"/>
      <c r="EC26" s="284"/>
      <c r="ED26" s="284"/>
      <c r="EE26" s="284"/>
      <c r="EF26" s="284"/>
      <c r="EG26" s="284"/>
      <c r="EH26" s="284"/>
      <c r="EI26" s="284"/>
      <c r="EJ26" s="284"/>
      <c r="EK26" s="284"/>
      <c r="EL26" s="284"/>
      <c r="EM26" s="284"/>
      <c r="EN26" s="284"/>
      <c r="EO26" s="284"/>
      <c r="EP26" s="284"/>
      <c r="EQ26" s="284"/>
      <c r="ER26" s="284"/>
      <c r="ES26" s="284"/>
      <c r="ET26" s="284"/>
      <c r="EU26" s="284"/>
      <c r="EV26" s="284"/>
      <c r="EW26" s="284"/>
      <c r="EX26" s="284"/>
      <c r="EY26" s="284"/>
      <c r="EZ26" s="284"/>
      <c r="FA26" s="284"/>
      <c r="FB26" s="284"/>
      <c r="FC26" s="284"/>
      <c r="FD26" s="284"/>
      <c r="FE26" s="284"/>
      <c r="FF26" s="284"/>
      <c r="FG26" s="284"/>
      <c r="FH26" s="284"/>
      <c r="FI26" s="284"/>
      <c r="FJ26" s="284"/>
      <c r="FK26" s="284"/>
      <c r="FL26" s="284"/>
      <c r="FM26" s="284"/>
      <c r="FN26" s="284"/>
      <c r="FO26" s="284"/>
      <c r="FP26" s="284"/>
      <c r="FQ26" s="284"/>
      <c r="FR26" s="284"/>
      <c r="FS26" s="284"/>
      <c r="FT26" s="284"/>
      <c r="FU26" s="284"/>
      <c r="FV26" s="284"/>
      <c r="FW26" s="284"/>
      <c r="FX26" s="284"/>
      <c r="FY26" s="284"/>
      <c r="FZ26" s="284"/>
      <c r="GA26" s="284"/>
      <c r="GB26" s="284"/>
      <c r="GC26" s="284"/>
      <c r="GD26" s="284"/>
      <c r="GE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</row>
    <row r="27" spans="1:256" s="289" customFormat="1" ht="18" customHeight="1" x14ac:dyDescent="0.2">
      <c r="A27" s="296" t="s">
        <v>315</v>
      </c>
      <c r="B27" s="297">
        <v>17187</v>
      </c>
      <c r="C27" s="298">
        <v>-2134</v>
      </c>
      <c r="D27" s="298"/>
      <c r="E27" s="298">
        <v>1550</v>
      </c>
      <c r="F27" s="298">
        <v>-1540</v>
      </c>
      <c r="G27" s="298">
        <v>657</v>
      </c>
      <c r="H27" s="298">
        <v>53</v>
      </c>
      <c r="I27" s="298">
        <v>4060</v>
      </c>
      <c r="J27" s="297">
        <v>19833</v>
      </c>
      <c r="K27" s="283"/>
      <c r="L27" s="285"/>
      <c r="M27" s="285"/>
      <c r="N27" s="299"/>
      <c r="O27" s="299"/>
      <c r="P27" s="299"/>
      <c r="Q27" s="299"/>
      <c r="R27" s="299"/>
      <c r="S27" s="299"/>
      <c r="T27" s="107"/>
      <c r="U27" s="107"/>
      <c r="V27" s="300"/>
      <c r="W27" s="300"/>
      <c r="X27" s="300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  <c r="BU27" s="284"/>
      <c r="BV27" s="284"/>
      <c r="BW27" s="284"/>
      <c r="BX27" s="284"/>
      <c r="BY27" s="284"/>
      <c r="BZ27" s="284"/>
      <c r="CA27" s="284"/>
      <c r="CB27" s="284"/>
      <c r="CC27" s="284"/>
      <c r="CD27" s="284"/>
      <c r="CE27" s="284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  <c r="CS27" s="284"/>
      <c r="CT27" s="284"/>
      <c r="CU27" s="284"/>
      <c r="CV27" s="284"/>
      <c r="CW27" s="284"/>
      <c r="CX27" s="284"/>
      <c r="CY27" s="284"/>
      <c r="CZ27" s="284"/>
      <c r="DA27" s="284"/>
      <c r="DB27" s="284"/>
      <c r="DC27" s="284"/>
      <c r="DD27" s="284"/>
      <c r="DE27" s="284"/>
      <c r="DF27" s="284"/>
      <c r="DG27" s="284"/>
      <c r="DH27" s="284"/>
      <c r="DI27" s="284"/>
      <c r="DJ27" s="284"/>
      <c r="DK27" s="284"/>
      <c r="DL27" s="284"/>
      <c r="DM27" s="284"/>
      <c r="DN27" s="284"/>
      <c r="DO27" s="284"/>
      <c r="DP27" s="284"/>
      <c r="DQ27" s="284"/>
      <c r="DR27" s="284"/>
      <c r="DS27" s="284"/>
      <c r="DT27" s="284"/>
      <c r="DU27" s="284"/>
      <c r="DV27" s="284"/>
      <c r="DW27" s="284"/>
      <c r="DX27" s="284"/>
      <c r="DY27" s="284"/>
      <c r="DZ27" s="284"/>
      <c r="EA27" s="284"/>
      <c r="EB27" s="284"/>
      <c r="EC27" s="284"/>
      <c r="ED27" s="284"/>
      <c r="EE27" s="284"/>
      <c r="EF27" s="284"/>
      <c r="EG27" s="284"/>
      <c r="EH27" s="284"/>
      <c r="EI27" s="284"/>
      <c r="EJ27" s="284"/>
      <c r="EK27" s="284"/>
      <c r="EL27" s="284"/>
      <c r="EM27" s="284"/>
      <c r="EN27" s="284"/>
      <c r="EO27" s="284"/>
      <c r="EP27" s="284"/>
      <c r="EQ27" s="284"/>
      <c r="ER27" s="284"/>
      <c r="ES27" s="284"/>
      <c r="ET27" s="284"/>
      <c r="EU27" s="284"/>
      <c r="EV27" s="284"/>
      <c r="EW27" s="284"/>
      <c r="EX27" s="284"/>
      <c r="EY27" s="284"/>
      <c r="EZ27" s="284"/>
      <c r="FA27" s="284"/>
      <c r="FB27" s="284"/>
      <c r="FC27" s="284"/>
      <c r="FD27" s="284"/>
      <c r="FE27" s="284"/>
      <c r="FF27" s="284"/>
      <c r="FG27" s="284"/>
      <c r="FH27" s="284"/>
      <c r="FI27" s="284"/>
      <c r="FJ27" s="284"/>
      <c r="FK27" s="284"/>
      <c r="FL27" s="284"/>
      <c r="FM27" s="284"/>
      <c r="FN27" s="284"/>
      <c r="FO27" s="284"/>
      <c r="FP27" s="284"/>
      <c r="FQ27" s="284"/>
      <c r="FR27" s="284"/>
      <c r="FS27" s="284"/>
      <c r="FT27" s="284"/>
      <c r="FU27" s="284"/>
      <c r="FV27" s="284"/>
      <c r="FW27" s="284"/>
      <c r="FX27" s="284"/>
      <c r="FY27" s="284"/>
      <c r="FZ27" s="284"/>
      <c r="GA27" s="284"/>
      <c r="GB27" s="284"/>
      <c r="GC27" s="284"/>
      <c r="GD27" s="284"/>
      <c r="GE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</row>
    <row r="28" spans="1:256" s="289" customFormat="1" ht="12.75" customHeight="1" x14ac:dyDescent="0.2">
      <c r="A28" s="301">
        <v>2011</v>
      </c>
      <c r="B28" s="297">
        <v>17557</v>
      </c>
      <c r="C28" s="298">
        <v>-2114</v>
      </c>
      <c r="D28" s="298"/>
      <c r="E28" s="298">
        <v>1609</v>
      </c>
      <c r="F28" s="298">
        <v>-1610</v>
      </c>
      <c r="G28" s="298">
        <v>657</v>
      </c>
      <c r="H28" s="298" t="s">
        <v>317</v>
      </c>
      <c r="I28" s="298">
        <v>7565</v>
      </c>
      <c r="J28" s="297">
        <v>23664</v>
      </c>
      <c r="K28" s="283"/>
      <c r="L28" s="285"/>
      <c r="M28" s="285"/>
      <c r="N28" s="299"/>
      <c r="O28" s="299"/>
      <c r="P28" s="299"/>
      <c r="Q28" s="299"/>
      <c r="R28" s="299"/>
      <c r="S28" s="299"/>
      <c r="T28" s="107"/>
      <c r="U28" s="107"/>
      <c r="V28" s="300"/>
      <c r="W28" s="300"/>
      <c r="X28" s="300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284"/>
      <c r="CC28" s="284"/>
      <c r="CD28" s="284"/>
      <c r="CE28" s="284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  <c r="CS28" s="284"/>
      <c r="CT28" s="284"/>
      <c r="CU28" s="284"/>
      <c r="CV28" s="284"/>
      <c r="CW28" s="284"/>
      <c r="CX28" s="284"/>
      <c r="CY28" s="284"/>
      <c r="CZ28" s="284"/>
      <c r="DA28" s="284"/>
      <c r="DB28" s="284"/>
      <c r="DC28" s="284"/>
      <c r="DD28" s="284"/>
      <c r="DE28" s="284"/>
      <c r="DF28" s="284"/>
      <c r="DG28" s="284"/>
      <c r="DH28" s="284"/>
      <c r="DI28" s="284"/>
      <c r="DJ28" s="284"/>
      <c r="DK28" s="284"/>
      <c r="DL28" s="284"/>
      <c r="DM28" s="284"/>
      <c r="DN28" s="284"/>
      <c r="DO28" s="284"/>
      <c r="DP28" s="284"/>
      <c r="DQ28" s="284"/>
      <c r="DR28" s="284"/>
      <c r="DS28" s="284"/>
      <c r="DT28" s="284"/>
      <c r="DU28" s="284"/>
      <c r="DV28" s="284"/>
      <c r="DW28" s="284"/>
      <c r="DX28" s="284"/>
      <c r="DY28" s="284"/>
      <c r="DZ28" s="284"/>
      <c r="EA28" s="284"/>
      <c r="EB28" s="284"/>
      <c r="EC28" s="284"/>
      <c r="ED28" s="284"/>
      <c r="EE28" s="284"/>
      <c r="EF28" s="284"/>
      <c r="EG28" s="284"/>
      <c r="EH28" s="284"/>
      <c r="EI28" s="284"/>
      <c r="EJ28" s="284"/>
      <c r="EK28" s="284"/>
      <c r="EL28" s="284"/>
      <c r="EM28" s="284"/>
      <c r="EN28" s="284"/>
      <c r="EO28" s="284"/>
      <c r="EP28" s="284"/>
      <c r="EQ28" s="284"/>
      <c r="ER28" s="284"/>
      <c r="ES28" s="284"/>
      <c r="ET28" s="284"/>
      <c r="EU28" s="284"/>
      <c r="EV28" s="284"/>
      <c r="EW28" s="284"/>
      <c r="EX28" s="284"/>
      <c r="EY28" s="284"/>
      <c r="EZ28" s="284"/>
      <c r="FA28" s="284"/>
      <c r="FB28" s="284"/>
      <c r="FC28" s="284"/>
      <c r="FD28" s="284"/>
      <c r="FE28" s="284"/>
      <c r="FF28" s="284"/>
      <c r="FG28" s="284"/>
      <c r="FH28" s="284"/>
      <c r="FI28" s="284"/>
      <c r="FJ28" s="284"/>
      <c r="FK28" s="284"/>
      <c r="FL28" s="284"/>
      <c r="FM28" s="284"/>
      <c r="FN28" s="284"/>
      <c r="FO28" s="284"/>
      <c r="FP28" s="284"/>
      <c r="FQ28" s="284"/>
      <c r="FR28" s="284"/>
      <c r="FS28" s="284"/>
      <c r="FT28" s="284"/>
      <c r="FU28" s="284"/>
      <c r="FV28" s="284"/>
      <c r="FW28" s="284"/>
      <c r="FX28" s="284"/>
      <c r="FY28" s="284"/>
      <c r="FZ28" s="284"/>
      <c r="GA28" s="284"/>
      <c r="GB28" s="284"/>
      <c r="GC28" s="284"/>
      <c r="GD28" s="284"/>
      <c r="GE28" s="284"/>
      <c r="GF28" s="284"/>
      <c r="GG28" s="284"/>
      <c r="GH28" s="284"/>
      <c r="GI28" s="284"/>
      <c r="GJ28" s="284"/>
      <c r="GK28" s="284"/>
      <c r="GL28" s="284"/>
      <c r="GM28" s="284"/>
      <c r="GN28" s="284"/>
      <c r="GO28" s="284"/>
      <c r="GP28" s="284"/>
      <c r="GQ28" s="284"/>
      <c r="GR28" s="284"/>
      <c r="GS28" s="284"/>
      <c r="GT28" s="284"/>
      <c r="GU28" s="284"/>
      <c r="GV28" s="284"/>
      <c r="GW28" s="284"/>
      <c r="GX28" s="284"/>
      <c r="GY28" s="284"/>
      <c r="GZ28" s="284"/>
      <c r="HA28" s="284"/>
      <c r="HB28" s="284"/>
      <c r="HC28" s="284"/>
      <c r="HD28" s="284"/>
      <c r="HE28" s="284"/>
      <c r="HF28" s="284"/>
      <c r="HG28" s="284"/>
      <c r="HH28" s="284"/>
      <c r="HI28" s="284"/>
      <c r="HJ28" s="284"/>
      <c r="HK28" s="284"/>
      <c r="HL28" s="284"/>
      <c r="HM28" s="284"/>
      <c r="HN28" s="284"/>
      <c r="HO28" s="284"/>
      <c r="HP28" s="284"/>
      <c r="HQ28" s="284"/>
      <c r="HR28" s="284"/>
      <c r="HS28" s="284"/>
      <c r="HT28" s="284"/>
      <c r="HU28" s="284"/>
      <c r="HV28" s="284"/>
      <c r="HW28" s="284"/>
      <c r="HX28" s="284"/>
      <c r="HY28" s="284"/>
      <c r="HZ28" s="284"/>
      <c r="IA28" s="284"/>
      <c r="IB28" s="284"/>
      <c r="IC28" s="284"/>
      <c r="ID28" s="284"/>
      <c r="IE28" s="284"/>
      <c r="IF28" s="284"/>
      <c r="IG28" s="284"/>
      <c r="IH28" s="284"/>
      <c r="II28" s="284"/>
      <c r="IJ28" s="284"/>
      <c r="IK28" s="284"/>
      <c r="IL28" s="284"/>
      <c r="IM28" s="284"/>
      <c r="IN28" s="284"/>
      <c r="IO28" s="284"/>
      <c r="IP28" s="284"/>
      <c r="IQ28" s="284"/>
      <c r="IR28" s="284"/>
      <c r="IS28" s="284"/>
      <c r="IT28" s="284"/>
      <c r="IU28" s="284"/>
      <c r="IV28" s="284"/>
    </row>
    <row r="29" spans="1:256" s="289" customFormat="1" ht="12.75" customHeight="1" x14ac:dyDescent="0.2">
      <c r="A29" s="301">
        <v>2012</v>
      </c>
      <c r="B29" s="297">
        <v>25218</v>
      </c>
      <c r="C29" s="298">
        <v>-388</v>
      </c>
      <c r="D29" s="298"/>
      <c r="E29" s="298">
        <v>1563</v>
      </c>
      <c r="F29" s="298">
        <v>-1556</v>
      </c>
      <c r="G29" s="298">
        <v>657</v>
      </c>
      <c r="H29" s="298" t="s">
        <v>317</v>
      </c>
      <c r="I29" s="298">
        <v>-1843</v>
      </c>
      <c r="J29" s="297">
        <v>23651</v>
      </c>
      <c r="K29" s="283"/>
      <c r="L29" s="285"/>
      <c r="M29" s="285"/>
      <c r="N29" s="299"/>
      <c r="O29" s="299"/>
      <c r="P29" s="299"/>
      <c r="Q29" s="299"/>
      <c r="R29" s="299"/>
      <c r="S29" s="299"/>
      <c r="T29" s="107"/>
      <c r="U29" s="107"/>
      <c r="V29" s="300"/>
      <c r="W29" s="300"/>
      <c r="X29" s="300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284"/>
      <c r="CC29" s="284"/>
      <c r="CD29" s="284"/>
      <c r="CE29" s="284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  <c r="CS29" s="284"/>
      <c r="CT29" s="284"/>
      <c r="CU29" s="284"/>
      <c r="CV29" s="284"/>
      <c r="CW29" s="284"/>
      <c r="CX29" s="284"/>
      <c r="CY29" s="284"/>
      <c r="CZ29" s="284"/>
      <c r="DA29" s="284"/>
      <c r="DB29" s="284"/>
      <c r="DC29" s="284"/>
      <c r="DD29" s="284"/>
      <c r="DE29" s="284"/>
      <c r="DF29" s="284"/>
      <c r="DG29" s="284"/>
      <c r="DH29" s="284"/>
      <c r="DI29" s="284"/>
      <c r="DJ29" s="284"/>
      <c r="DK29" s="284"/>
      <c r="DL29" s="284"/>
      <c r="DM29" s="284"/>
      <c r="DN29" s="284"/>
      <c r="DO29" s="284"/>
      <c r="DP29" s="284"/>
      <c r="DQ29" s="284"/>
      <c r="DR29" s="284"/>
      <c r="DS29" s="284"/>
      <c r="DT29" s="284"/>
      <c r="DU29" s="284"/>
      <c r="DV29" s="284"/>
      <c r="DW29" s="284"/>
      <c r="DX29" s="284"/>
      <c r="DY29" s="284"/>
      <c r="DZ29" s="284"/>
      <c r="EA29" s="284"/>
      <c r="EB29" s="284"/>
      <c r="EC29" s="284"/>
      <c r="ED29" s="284"/>
      <c r="EE29" s="284"/>
      <c r="EF29" s="284"/>
      <c r="EG29" s="284"/>
      <c r="EH29" s="284"/>
      <c r="EI29" s="284"/>
      <c r="EJ29" s="284"/>
      <c r="EK29" s="284"/>
      <c r="EL29" s="284"/>
      <c r="EM29" s="284"/>
      <c r="EN29" s="284"/>
      <c r="EO29" s="284"/>
      <c r="EP29" s="284"/>
      <c r="EQ29" s="284"/>
      <c r="ER29" s="284"/>
      <c r="ES29" s="284"/>
      <c r="ET29" s="284"/>
      <c r="EU29" s="284"/>
      <c r="EV29" s="284"/>
      <c r="EW29" s="284"/>
      <c r="EX29" s="284"/>
      <c r="EY29" s="284"/>
      <c r="EZ29" s="284"/>
      <c r="FA29" s="284"/>
      <c r="FB29" s="284"/>
      <c r="FC29" s="284"/>
      <c r="FD29" s="284"/>
      <c r="FE29" s="284"/>
      <c r="FF29" s="284"/>
      <c r="FG29" s="284"/>
      <c r="FH29" s="284"/>
      <c r="FI29" s="284"/>
      <c r="FJ29" s="284"/>
      <c r="FK29" s="284"/>
      <c r="FL29" s="284"/>
      <c r="FM29" s="284"/>
      <c r="FN29" s="284"/>
      <c r="FO29" s="284"/>
      <c r="FP29" s="284"/>
      <c r="FQ29" s="284"/>
      <c r="FR29" s="284"/>
      <c r="FS29" s="284"/>
      <c r="FT29" s="284"/>
      <c r="FU29" s="284"/>
      <c r="FV29" s="284"/>
      <c r="FW29" s="284"/>
      <c r="FX29" s="284"/>
      <c r="FY29" s="284"/>
      <c r="FZ29" s="284"/>
      <c r="GA29" s="284"/>
      <c r="GB29" s="284"/>
      <c r="GC29" s="284"/>
      <c r="GD29" s="284"/>
      <c r="GE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</row>
    <row r="30" spans="1:256" s="289" customFormat="1" ht="12.75" customHeight="1" x14ac:dyDescent="0.2">
      <c r="A30" s="301">
        <v>2013</v>
      </c>
      <c r="B30" s="297">
        <v>26566</v>
      </c>
      <c r="C30" s="298">
        <v>-516</v>
      </c>
      <c r="D30" s="298"/>
      <c r="E30" s="298">
        <v>1612</v>
      </c>
      <c r="F30" s="298">
        <v>-1614</v>
      </c>
      <c r="G30" s="298">
        <v>657</v>
      </c>
      <c r="H30" s="298" t="s">
        <v>317</v>
      </c>
      <c r="I30" s="298">
        <v>-2255</v>
      </c>
      <c r="J30" s="297">
        <v>24450</v>
      </c>
      <c r="K30" s="283"/>
      <c r="L30" s="285"/>
      <c r="M30" s="285"/>
      <c r="N30" s="299"/>
      <c r="O30" s="299"/>
      <c r="P30" s="299"/>
      <c r="Q30" s="299"/>
      <c r="R30" s="299"/>
      <c r="S30" s="299"/>
      <c r="T30" s="107"/>
      <c r="U30" s="107"/>
      <c r="V30" s="300"/>
      <c r="W30" s="300"/>
      <c r="X30" s="300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4"/>
      <c r="DC30" s="284"/>
      <c r="DD30" s="284"/>
      <c r="DE30" s="284"/>
      <c r="DF30" s="284"/>
      <c r="DG30" s="284"/>
      <c r="DH30" s="284"/>
      <c r="DI30" s="284"/>
      <c r="DJ30" s="284"/>
      <c r="DK30" s="284"/>
      <c r="DL30" s="284"/>
      <c r="DM30" s="284"/>
      <c r="DN30" s="284"/>
      <c r="DO30" s="284"/>
      <c r="DP30" s="284"/>
      <c r="DQ30" s="284"/>
      <c r="DR30" s="284"/>
      <c r="DS30" s="284"/>
      <c r="DT30" s="284"/>
      <c r="DU30" s="284"/>
      <c r="DV30" s="284"/>
      <c r="DW30" s="284"/>
      <c r="DX30" s="284"/>
      <c r="DY30" s="284"/>
      <c r="DZ30" s="284"/>
      <c r="EA30" s="284"/>
      <c r="EB30" s="284"/>
      <c r="EC30" s="284"/>
      <c r="ED30" s="284"/>
      <c r="EE30" s="284"/>
      <c r="EF30" s="284"/>
      <c r="EG30" s="284"/>
      <c r="EH30" s="284"/>
      <c r="EI30" s="284"/>
      <c r="EJ30" s="284"/>
      <c r="EK30" s="284"/>
      <c r="EL30" s="284"/>
      <c r="EM30" s="284"/>
      <c r="EN30" s="284"/>
      <c r="EO30" s="284"/>
      <c r="EP30" s="284"/>
      <c r="EQ30" s="284"/>
      <c r="ER30" s="284"/>
      <c r="ES30" s="284"/>
      <c r="ET30" s="284"/>
      <c r="EU30" s="284"/>
      <c r="EV30" s="284"/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  <c r="FK30" s="284"/>
      <c r="FL30" s="284"/>
      <c r="FM30" s="284"/>
      <c r="FN30" s="284"/>
      <c r="FO30" s="284"/>
      <c r="FP30" s="284"/>
      <c r="FQ30" s="284"/>
      <c r="FR30" s="284"/>
      <c r="FS30" s="284"/>
      <c r="FT30" s="284"/>
      <c r="FU30" s="284"/>
      <c r="FV30" s="284"/>
      <c r="FW30" s="284"/>
      <c r="FX30" s="284"/>
      <c r="FY30" s="284"/>
      <c r="FZ30" s="284"/>
      <c r="GA30" s="284"/>
      <c r="GB30" s="284"/>
      <c r="GC30" s="284"/>
      <c r="GD30" s="284"/>
      <c r="GE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</row>
    <row r="31" spans="1:256" s="289" customFormat="1" ht="12.75" customHeight="1" x14ac:dyDescent="0.2">
      <c r="A31" s="301">
        <v>2014</v>
      </c>
      <c r="B31" s="297">
        <v>27101</v>
      </c>
      <c r="C31" s="298">
        <v>-335</v>
      </c>
      <c r="D31" s="298"/>
      <c r="E31" s="298">
        <v>2018</v>
      </c>
      <c r="F31" s="298">
        <v>-2022</v>
      </c>
      <c r="G31" s="298">
        <v>638</v>
      </c>
      <c r="H31" s="298">
        <v>911</v>
      </c>
      <c r="I31" s="298">
        <v>-2414</v>
      </c>
      <c r="J31" s="297">
        <v>25897</v>
      </c>
      <c r="K31" s="283"/>
      <c r="L31" s="285"/>
      <c r="M31" s="285"/>
      <c r="N31" s="299"/>
      <c r="O31" s="299"/>
      <c r="P31" s="299"/>
      <c r="Q31" s="299"/>
      <c r="R31" s="299"/>
      <c r="S31" s="299"/>
      <c r="T31" s="107"/>
      <c r="U31" s="107"/>
      <c r="V31" s="300"/>
      <c r="W31" s="300"/>
      <c r="X31" s="300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284"/>
      <c r="BD31" s="284"/>
      <c r="BE31" s="284"/>
      <c r="BF31" s="284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284"/>
      <c r="CC31" s="284"/>
      <c r="CD31" s="284"/>
      <c r="CE31" s="284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  <c r="CS31" s="284"/>
      <c r="CT31" s="284"/>
      <c r="CU31" s="284"/>
      <c r="CV31" s="284"/>
      <c r="CW31" s="284"/>
      <c r="CX31" s="284"/>
      <c r="CY31" s="284"/>
      <c r="CZ31" s="284"/>
      <c r="DA31" s="284"/>
      <c r="DB31" s="284"/>
      <c r="DC31" s="284"/>
      <c r="DD31" s="284"/>
      <c r="DE31" s="284"/>
      <c r="DF31" s="284"/>
      <c r="DG31" s="284"/>
      <c r="DH31" s="284"/>
      <c r="DI31" s="284"/>
      <c r="DJ31" s="284"/>
      <c r="DK31" s="284"/>
      <c r="DL31" s="284"/>
      <c r="DM31" s="284"/>
      <c r="DN31" s="284"/>
      <c r="DO31" s="284"/>
      <c r="DP31" s="284"/>
      <c r="DQ31" s="284"/>
      <c r="DR31" s="284"/>
      <c r="DS31" s="284"/>
      <c r="DT31" s="284"/>
      <c r="DU31" s="284"/>
      <c r="DV31" s="284"/>
      <c r="DW31" s="284"/>
      <c r="DX31" s="284"/>
      <c r="DY31" s="284"/>
      <c r="DZ31" s="284"/>
      <c r="EA31" s="284"/>
      <c r="EB31" s="284"/>
      <c r="EC31" s="284"/>
      <c r="ED31" s="284"/>
      <c r="EE31" s="284"/>
      <c r="EF31" s="284"/>
      <c r="EG31" s="284"/>
      <c r="EH31" s="284"/>
      <c r="EI31" s="284"/>
      <c r="EJ31" s="284"/>
      <c r="EK31" s="284"/>
      <c r="EL31" s="284"/>
      <c r="EM31" s="284"/>
      <c r="EN31" s="284"/>
      <c r="EO31" s="284"/>
      <c r="EP31" s="284"/>
      <c r="EQ31" s="284"/>
      <c r="ER31" s="284"/>
      <c r="ES31" s="284"/>
      <c r="ET31" s="284"/>
      <c r="EU31" s="284"/>
      <c r="EV31" s="284"/>
      <c r="EW31" s="284"/>
      <c r="EX31" s="284"/>
      <c r="EY31" s="284"/>
      <c r="EZ31" s="284"/>
      <c r="FA31" s="284"/>
      <c r="FB31" s="284"/>
      <c r="FC31" s="284"/>
      <c r="FD31" s="284"/>
      <c r="FE31" s="284"/>
      <c r="FF31" s="284"/>
      <c r="FG31" s="284"/>
      <c r="FH31" s="284"/>
      <c r="FI31" s="284"/>
      <c r="FJ31" s="284"/>
      <c r="FK31" s="284"/>
      <c r="FL31" s="284"/>
      <c r="FM31" s="284"/>
      <c r="FN31" s="284"/>
      <c r="FO31" s="284"/>
      <c r="FP31" s="284"/>
      <c r="FQ31" s="284"/>
      <c r="FR31" s="284"/>
      <c r="FS31" s="284"/>
      <c r="FT31" s="284"/>
      <c r="FU31" s="284"/>
      <c r="FV31" s="284"/>
      <c r="FW31" s="284"/>
      <c r="FX31" s="284"/>
      <c r="FY31" s="284"/>
      <c r="FZ31" s="284"/>
      <c r="GA31" s="284"/>
      <c r="GB31" s="284"/>
      <c r="GC31" s="284"/>
      <c r="GD31" s="284"/>
      <c r="GE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</row>
    <row r="32" spans="1:256" s="289" customFormat="1" ht="18" customHeight="1" x14ac:dyDescent="0.2">
      <c r="A32" s="296">
        <v>2015</v>
      </c>
      <c r="B32" s="297">
        <v>28514</v>
      </c>
      <c r="C32" s="298">
        <v>-411</v>
      </c>
      <c r="D32" s="298"/>
      <c r="E32" s="298">
        <v>2015</v>
      </c>
      <c r="F32" s="298">
        <v>-2016</v>
      </c>
      <c r="G32" s="298">
        <v>641</v>
      </c>
      <c r="H32" s="298">
        <v>470</v>
      </c>
      <c r="I32" s="298">
        <v>-4198</v>
      </c>
      <c r="J32" s="297">
        <v>25016</v>
      </c>
      <c r="K32" s="283"/>
      <c r="L32" s="285"/>
      <c r="M32" s="285"/>
      <c r="N32" s="299"/>
      <c r="O32" s="299"/>
      <c r="P32" s="299"/>
      <c r="Q32" s="299"/>
      <c r="R32" s="299"/>
      <c r="S32" s="299"/>
      <c r="T32" s="107"/>
      <c r="U32" s="107"/>
      <c r="V32" s="300"/>
      <c r="W32" s="300"/>
      <c r="X32" s="300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O32" s="284"/>
      <c r="AP32" s="284"/>
      <c r="AQ32" s="284"/>
      <c r="AR32" s="284"/>
      <c r="AS32" s="284"/>
      <c r="AT32" s="284"/>
      <c r="AU32" s="284"/>
      <c r="AV32" s="284"/>
      <c r="AW32" s="284"/>
      <c r="AX32" s="284"/>
      <c r="AY32" s="284"/>
      <c r="AZ32" s="284"/>
      <c r="BA32" s="284"/>
      <c r="BB32" s="284"/>
      <c r="BC32" s="284"/>
      <c r="BD32" s="284"/>
      <c r="BE32" s="284"/>
      <c r="BF32" s="28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  <c r="CS32" s="284"/>
      <c r="CT32" s="284"/>
      <c r="CU32" s="284"/>
      <c r="CV32" s="284"/>
      <c r="CW32" s="284"/>
      <c r="CX32" s="284"/>
      <c r="CY32" s="284"/>
      <c r="CZ32" s="284"/>
      <c r="DA32" s="284"/>
      <c r="DB32" s="284"/>
      <c r="DC32" s="284"/>
      <c r="DD32" s="284"/>
      <c r="DE32" s="284"/>
      <c r="DF32" s="284"/>
      <c r="DG32" s="284"/>
      <c r="DH32" s="284"/>
      <c r="DI32" s="284"/>
      <c r="DJ32" s="284"/>
      <c r="DK32" s="284"/>
      <c r="DL32" s="284"/>
      <c r="DM32" s="284"/>
      <c r="DN32" s="284"/>
      <c r="DO32" s="284"/>
      <c r="DP32" s="284"/>
      <c r="DQ32" s="284"/>
      <c r="DR32" s="284"/>
      <c r="DS32" s="284"/>
      <c r="DT32" s="284"/>
      <c r="DU32" s="284"/>
      <c r="DV32" s="284"/>
      <c r="DW32" s="284"/>
      <c r="DX32" s="284"/>
      <c r="DY32" s="284"/>
      <c r="DZ32" s="284"/>
      <c r="EA32" s="284"/>
      <c r="EB32" s="284"/>
      <c r="EC32" s="284"/>
      <c r="ED32" s="284"/>
      <c r="EE32" s="284"/>
      <c r="EF32" s="284"/>
      <c r="EG32" s="284"/>
      <c r="EH32" s="284"/>
      <c r="EI32" s="284"/>
      <c r="EJ32" s="284"/>
      <c r="EK32" s="284"/>
      <c r="EL32" s="284"/>
      <c r="EM32" s="284"/>
      <c r="EN32" s="284"/>
      <c r="EO32" s="284"/>
      <c r="EP32" s="284"/>
      <c r="EQ32" s="284"/>
      <c r="ER32" s="284"/>
      <c r="ES32" s="284"/>
      <c r="ET32" s="284"/>
      <c r="EU32" s="284"/>
      <c r="EV32" s="284"/>
      <c r="EW32" s="284"/>
      <c r="EX32" s="284"/>
      <c r="EY32" s="284"/>
      <c r="EZ32" s="284"/>
      <c r="FA32" s="284"/>
      <c r="FB32" s="284"/>
      <c r="FC32" s="284"/>
      <c r="FD32" s="284"/>
      <c r="FE32" s="284"/>
      <c r="FF32" s="284"/>
      <c r="FG32" s="284"/>
      <c r="FH32" s="284"/>
      <c r="FI32" s="284"/>
      <c r="FJ32" s="284"/>
      <c r="FK32" s="284"/>
      <c r="FL32" s="284"/>
      <c r="FM32" s="284"/>
      <c r="FN32" s="284"/>
      <c r="FO32" s="284"/>
      <c r="FP32" s="284"/>
      <c r="FQ32" s="284"/>
      <c r="FR32" s="284"/>
      <c r="FS32" s="284"/>
      <c r="FT32" s="284"/>
      <c r="FU32" s="284"/>
      <c r="FV32" s="284"/>
      <c r="FW32" s="284"/>
      <c r="FX32" s="284"/>
      <c r="FY32" s="284"/>
      <c r="FZ32" s="284"/>
      <c r="GA32" s="284"/>
      <c r="GB32" s="284"/>
      <c r="GC32" s="284"/>
      <c r="GD32" s="284"/>
      <c r="GE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</row>
    <row r="33" spans="1:256" s="289" customFormat="1" ht="12.75" customHeight="1" x14ac:dyDescent="0.2">
      <c r="A33" s="301" t="s">
        <v>322</v>
      </c>
      <c r="B33" s="298">
        <v>30383</v>
      </c>
      <c r="C33" s="298">
        <v>-893</v>
      </c>
      <c r="D33" s="298"/>
      <c r="E33" s="298">
        <v>2039</v>
      </c>
      <c r="F33" s="298">
        <v>-2040</v>
      </c>
      <c r="G33" s="298">
        <v>530</v>
      </c>
      <c r="H33" s="298">
        <v>237</v>
      </c>
      <c r="I33" s="298">
        <v>-4697</v>
      </c>
      <c r="J33" s="298">
        <v>25559</v>
      </c>
      <c r="K33" s="283"/>
      <c r="L33" s="285"/>
      <c r="M33" s="285"/>
      <c r="N33" s="299"/>
      <c r="O33" s="299"/>
      <c r="P33" s="299"/>
      <c r="Q33" s="299"/>
      <c r="R33" s="299"/>
      <c r="S33" s="299"/>
      <c r="T33" s="107"/>
      <c r="U33" s="107"/>
      <c r="V33" s="300"/>
      <c r="W33" s="300"/>
      <c r="X33" s="300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284"/>
      <c r="AZ33" s="284"/>
      <c r="BA33" s="284"/>
      <c r="BB33" s="284"/>
      <c r="BC33" s="284"/>
      <c r="BD33" s="284"/>
      <c r="BE33" s="284"/>
      <c r="BF33" s="28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284"/>
      <c r="CC33" s="284"/>
      <c r="CD33" s="284"/>
      <c r="CE33" s="284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  <c r="CS33" s="284"/>
      <c r="CT33" s="284"/>
      <c r="CU33" s="284"/>
      <c r="CV33" s="284"/>
      <c r="CW33" s="284"/>
      <c r="CX33" s="284"/>
      <c r="CY33" s="284"/>
      <c r="CZ33" s="284"/>
      <c r="DA33" s="284"/>
      <c r="DB33" s="284"/>
      <c r="DC33" s="284"/>
      <c r="DD33" s="284"/>
      <c r="DE33" s="284"/>
      <c r="DF33" s="284"/>
      <c r="DG33" s="284"/>
      <c r="DH33" s="284"/>
      <c r="DI33" s="284"/>
      <c r="DJ33" s="284"/>
      <c r="DK33" s="284"/>
      <c r="DL33" s="284"/>
      <c r="DM33" s="284"/>
      <c r="DN33" s="284"/>
      <c r="DO33" s="284"/>
      <c r="DP33" s="284"/>
      <c r="DQ33" s="284"/>
      <c r="DR33" s="284"/>
      <c r="DS33" s="284"/>
      <c r="DT33" s="284"/>
      <c r="DU33" s="284"/>
      <c r="DV33" s="284"/>
      <c r="DW33" s="284"/>
      <c r="DX33" s="284"/>
      <c r="DY33" s="284"/>
      <c r="DZ33" s="284"/>
      <c r="EA33" s="284"/>
      <c r="EB33" s="284"/>
      <c r="EC33" s="284"/>
      <c r="ED33" s="284"/>
      <c r="EE33" s="284"/>
      <c r="EF33" s="284"/>
      <c r="EG33" s="284"/>
      <c r="EH33" s="284"/>
      <c r="EI33" s="284"/>
      <c r="EJ33" s="284"/>
      <c r="EK33" s="284"/>
      <c r="EL33" s="284"/>
      <c r="EM33" s="284"/>
      <c r="EN33" s="284"/>
      <c r="EO33" s="284"/>
      <c r="EP33" s="284"/>
      <c r="EQ33" s="284"/>
      <c r="ER33" s="284"/>
      <c r="ES33" s="284"/>
      <c r="ET33" s="284"/>
      <c r="EU33" s="284"/>
      <c r="EV33" s="284"/>
      <c r="EW33" s="284"/>
      <c r="EX33" s="284"/>
      <c r="EY33" s="284"/>
      <c r="EZ33" s="284"/>
      <c r="FA33" s="284"/>
      <c r="FB33" s="284"/>
      <c r="FC33" s="284"/>
      <c r="FD33" s="284"/>
      <c r="FE33" s="284"/>
      <c r="FF33" s="284"/>
      <c r="FG33" s="284"/>
      <c r="FH33" s="284"/>
      <c r="FI33" s="284"/>
      <c r="FJ33" s="284"/>
      <c r="FK33" s="284"/>
      <c r="FL33" s="284"/>
      <c r="FM33" s="284"/>
      <c r="FN33" s="284"/>
      <c r="FO33" s="284"/>
      <c r="FP33" s="284"/>
      <c r="FQ33" s="284"/>
      <c r="FR33" s="284"/>
      <c r="FS33" s="284"/>
      <c r="FT33" s="284"/>
      <c r="FU33" s="284"/>
      <c r="FV33" s="284"/>
      <c r="FW33" s="284"/>
      <c r="FX33" s="284"/>
      <c r="FY33" s="284"/>
      <c r="FZ33" s="284"/>
      <c r="GA33" s="284"/>
      <c r="GB33" s="284"/>
      <c r="GC33" s="284"/>
      <c r="GD33" s="284"/>
      <c r="GE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</row>
    <row r="34" spans="1:256" s="289" customFormat="1" ht="12.75" customHeight="1" x14ac:dyDescent="0.2">
      <c r="A34" s="301" t="s">
        <v>206</v>
      </c>
      <c r="B34" s="297">
        <v>32087</v>
      </c>
      <c r="C34" s="298">
        <v>-1143</v>
      </c>
      <c r="D34" s="298"/>
      <c r="E34" s="298">
        <v>2143</v>
      </c>
      <c r="F34" s="298">
        <v>-2148</v>
      </c>
      <c r="G34" s="298">
        <v>534</v>
      </c>
      <c r="H34" s="298">
        <v>143</v>
      </c>
      <c r="I34" s="298">
        <v>-3965</v>
      </c>
      <c r="J34" s="297">
        <v>27650</v>
      </c>
      <c r="K34" s="283"/>
      <c r="L34" s="285"/>
      <c r="M34" s="285"/>
      <c r="N34" s="299"/>
      <c r="O34" s="299"/>
      <c r="P34" s="299"/>
      <c r="Q34" s="299"/>
      <c r="R34" s="299"/>
      <c r="S34" s="299"/>
      <c r="T34" s="107"/>
      <c r="U34" s="107"/>
      <c r="V34" s="300"/>
      <c r="W34" s="300"/>
      <c r="X34" s="300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284"/>
      <c r="CC34" s="284"/>
      <c r="CD34" s="284"/>
      <c r="CE34" s="284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  <c r="CS34" s="284"/>
      <c r="CT34" s="284"/>
      <c r="CU34" s="284"/>
      <c r="CV34" s="284"/>
      <c r="CW34" s="284"/>
      <c r="CX34" s="284"/>
      <c r="CY34" s="284"/>
      <c r="CZ34" s="284"/>
      <c r="DA34" s="284"/>
      <c r="DB34" s="284"/>
      <c r="DC34" s="284"/>
      <c r="DD34" s="284"/>
      <c r="DE34" s="284"/>
      <c r="DF34" s="284"/>
      <c r="DG34" s="284"/>
      <c r="DH34" s="284"/>
      <c r="DI34" s="284"/>
      <c r="DJ34" s="284"/>
      <c r="DK34" s="284"/>
      <c r="DL34" s="284"/>
      <c r="DM34" s="284"/>
      <c r="DN34" s="284"/>
      <c r="DO34" s="284"/>
      <c r="DP34" s="284"/>
      <c r="DQ34" s="284"/>
      <c r="DR34" s="284"/>
      <c r="DS34" s="284"/>
      <c r="DT34" s="284"/>
      <c r="DU34" s="284"/>
      <c r="DV34" s="284"/>
      <c r="DW34" s="284"/>
      <c r="DX34" s="284"/>
      <c r="DY34" s="284"/>
      <c r="DZ34" s="284"/>
      <c r="EA34" s="284"/>
      <c r="EB34" s="284"/>
      <c r="EC34" s="284"/>
      <c r="ED34" s="284"/>
      <c r="EE34" s="284"/>
      <c r="EF34" s="284"/>
      <c r="EG34" s="284"/>
      <c r="EH34" s="284"/>
      <c r="EI34" s="284"/>
      <c r="EJ34" s="284"/>
      <c r="EK34" s="284"/>
      <c r="EL34" s="284"/>
      <c r="EM34" s="284"/>
      <c r="EN34" s="284"/>
      <c r="EO34" s="284"/>
      <c r="EP34" s="284"/>
      <c r="EQ34" s="284"/>
      <c r="ER34" s="284"/>
      <c r="ES34" s="284"/>
      <c r="ET34" s="284"/>
      <c r="EU34" s="284"/>
      <c r="EV34" s="284"/>
      <c r="EW34" s="284"/>
      <c r="EX34" s="284"/>
      <c r="EY34" s="284"/>
      <c r="EZ34" s="284"/>
      <c r="FA34" s="284"/>
      <c r="FB34" s="284"/>
      <c r="FC34" s="284"/>
      <c r="FD34" s="284"/>
      <c r="FE34" s="284"/>
      <c r="FF34" s="284"/>
      <c r="FG34" s="284"/>
      <c r="FH34" s="284"/>
      <c r="FI34" s="284"/>
      <c r="FJ34" s="284"/>
      <c r="FK34" s="284"/>
      <c r="FL34" s="284"/>
      <c r="FM34" s="284"/>
      <c r="FN34" s="284"/>
      <c r="FO34" s="284"/>
      <c r="FP34" s="284"/>
      <c r="FQ34" s="284"/>
      <c r="FR34" s="284"/>
      <c r="FS34" s="284"/>
      <c r="FT34" s="284"/>
      <c r="FU34" s="284"/>
      <c r="FV34" s="284"/>
      <c r="FW34" s="284"/>
      <c r="FX34" s="284"/>
      <c r="FY34" s="284"/>
      <c r="FZ34" s="284"/>
      <c r="GA34" s="284"/>
      <c r="GB34" s="284"/>
      <c r="GC34" s="284"/>
      <c r="GD34" s="284"/>
      <c r="GE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</row>
    <row r="35" spans="1:256" s="304" customFormat="1" ht="3.75" customHeight="1" x14ac:dyDescent="0.2">
      <c r="A35" s="2"/>
      <c r="B35" s="302"/>
      <c r="C35" s="302"/>
      <c r="D35" s="302"/>
      <c r="E35" s="302"/>
      <c r="F35" s="302"/>
      <c r="G35" s="302"/>
      <c r="H35" s="302"/>
      <c r="I35" s="302"/>
      <c r="J35" s="303"/>
      <c r="K35" s="283"/>
      <c r="L35" s="285"/>
      <c r="M35" s="285"/>
      <c r="N35" s="299"/>
      <c r="O35" s="299"/>
      <c r="P35" s="299"/>
      <c r="Q35" s="299"/>
      <c r="R35" s="299"/>
      <c r="S35" s="299"/>
      <c r="T35" s="107"/>
      <c r="U35" s="107"/>
      <c r="V35" s="300"/>
      <c r="W35" s="300"/>
      <c r="X35" s="300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  <c r="BS35" s="284"/>
      <c r="BT35" s="284"/>
      <c r="BU35" s="284"/>
      <c r="BV35" s="284"/>
      <c r="BW35" s="284"/>
      <c r="BX35" s="284"/>
      <c r="BY35" s="284"/>
      <c r="BZ35" s="284"/>
      <c r="CA35" s="284"/>
      <c r="CB35" s="284"/>
      <c r="CC35" s="284"/>
      <c r="CD35" s="284"/>
      <c r="CE35" s="284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  <c r="CS35" s="284"/>
      <c r="CT35" s="284"/>
      <c r="CU35" s="284"/>
      <c r="CV35" s="284"/>
      <c r="CW35" s="284"/>
      <c r="CX35" s="284"/>
      <c r="CY35" s="284"/>
      <c r="CZ35" s="284"/>
      <c r="DA35" s="284"/>
      <c r="DB35" s="284"/>
      <c r="DC35" s="284"/>
      <c r="DD35" s="284"/>
      <c r="DE35" s="284"/>
      <c r="DF35" s="284"/>
      <c r="DG35" s="284"/>
      <c r="DH35" s="284"/>
      <c r="DI35" s="284"/>
      <c r="DJ35" s="284"/>
      <c r="DK35" s="284"/>
      <c r="DL35" s="284"/>
      <c r="DM35" s="284"/>
      <c r="DN35" s="284"/>
      <c r="DO35" s="284"/>
      <c r="DP35" s="284"/>
      <c r="DQ35" s="284"/>
      <c r="DR35" s="284"/>
      <c r="DS35" s="284"/>
      <c r="DT35" s="284"/>
      <c r="DU35" s="284"/>
      <c r="DV35" s="284"/>
      <c r="DW35" s="284"/>
      <c r="DX35" s="284"/>
      <c r="DY35" s="284"/>
      <c r="DZ35" s="284"/>
      <c r="EA35" s="284"/>
      <c r="EB35" s="284"/>
      <c r="EC35" s="284"/>
      <c r="ED35" s="284"/>
      <c r="EE35" s="284"/>
      <c r="EF35" s="284"/>
      <c r="EG35" s="284"/>
      <c r="EH35" s="284"/>
      <c r="EI35" s="284"/>
      <c r="EJ35" s="284"/>
      <c r="EK35" s="284"/>
      <c r="EL35" s="284"/>
      <c r="EM35" s="284"/>
      <c r="EN35" s="284"/>
      <c r="EO35" s="284"/>
      <c r="EP35" s="284"/>
      <c r="EQ35" s="284"/>
      <c r="ER35" s="284"/>
      <c r="ES35" s="284"/>
      <c r="ET35" s="284"/>
      <c r="EU35" s="284"/>
      <c r="EV35" s="284"/>
      <c r="EW35" s="284"/>
      <c r="EX35" s="284"/>
      <c r="EY35" s="284"/>
      <c r="EZ35" s="284"/>
      <c r="FA35" s="284"/>
      <c r="FB35" s="284"/>
      <c r="FC35" s="284"/>
      <c r="FD35" s="284"/>
      <c r="FE35" s="284"/>
      <c r="FF35" s="284"/>
      <c r="FG35" s="284"/>
      <c r="FH35" s="284"/>
      <c r="FI35" s="284"/>
      <c r="FJ35" s="284"/>
      <c r="FK35" s="284"/>
      <c r="FL35" s="284"/>
      <c r="FM35" s="284"/>
      <c r="FN35" s="284"/>
      <c r="FO35" s="284"/>
      <c r="FP35" s="284"/>
      <c r="FQ35" s="284"/>
      <c r="FR35" s="284"/>
      <c r="FS35" s="284"/>
      <c r="FT35" s="284"/>
      <c r="FU35" s="284"/>
      <c r="FV35" s="284"/>
      <c r="FW35" s="284"/>
      <c r="FX35" s="284"/>
      <c r="FY35" s="284"/>
      <c r="FZ35" s="284"/>
      <c r="GA35" s="284"/>
      <c r="GB35" s="284"/>
      <c r="GC35" s="284"/>
      <c r="GD35" s="284"/>
      <c r="GE35" s="284"/>
      <c r="GF35" s="284"/>
      <c r="GG35" s="284"/>
      <c r="GH35" s="284"/>
      <c r="GI35" s="284"/>
      <c r="GJ35" s="284"/>
      <c r="GK35" s="284"/>
      <c r="GL35" s="284"/>
      <c r="GM35" s="284"/>
      <c r="GN35" s="284"/>
      <c r="GO35" s="284"/>
      <c r="GP35" s="284"/>
      <c r="GQ35" s="284"/>
      <c r="GR35" s="284"/>
      <c r="GS35" s="284"/>
      <c r="GT35" s="284"/>
      <c r="GU35" s="284"/>
      <c r="GV35" s="284"/>
      <c r="GW35" s="284"/>
      <c r="GX35" s="284"/>
      <c r="GY35" s="284"/>
      <c r="GZ35" s="284"/>
      <c r="HA35" s="284"/>
      <c r="HB35" s="284"/>
      <c r="HC35" s="284"/>
      <c r="HD35" s="284"/>
      <c r="HE35" s="284"/>
      <c r="HF35" s="284"/>
      <c r="HG35" s="284"/>
      <c r="HH35" s="284"/>
      <c r="HI35" s="284"/>
      <c r="HJ35" s="284"/>
      <c r="HK35" s="284"/>
      <c r="HL35" s="284"/>
      <c r="HM35" s="284"/>
      <c r="HN35" s="284"/>
      <c r="HO35" s="284"/>
      <c r="HP35" s="284"/>
      <c r="HQ35" s="284"/>
      <c r="HR35" s="284"/>
      <c r="HS35" s="284"/>
      <c r="HT35" s="284"/>
      <c r="HU35" s="284"/>
      <c r="HV35" s="284"/>
      <c r="HW35" s="284"/>
      <c r="HX35" s="284"/>
      <c r="HY35" s="284"/>
      <c r="HZ35" s="284"/>
      <c r="IA35" s="284"/>
      <c r="IB35" s="284"/>
      <c r="IC35" s="284"/>
      <c r="ID35" s="284"/>
      <c r="IE35" s="284"/>
      <c r="IF35" s="284"/>
      <c r="IG35" s="284"/>
      <c r="IH35" s="284"/>
      <c r="II35" s="284"/>
      <c r="IJ35" s="284"/>
      <c r="IK35" s="284"/>
      <c r="IL35" s="284"/>
      <c r="IM35" s="284"/>
      <c r="IN35" s="284"/>
      <c r="IO35" s="284"/>
      <c r="IP35" s="284"/>
      <c r="IQ35" s="284"/>
      <c r="IR35" s="284"/>
      <c r="IS35" s="284"/>
      <c r="IT35" s="284"/>
      <c r="IU35" s="284"/>
      <c r="IV35" s="284"/>
    </row>
    <row r="36" spans="1:256" s="304" customFormat="1" ht="13.5" customHeight="1" x14ac:dyDescent="0.2">
      <c r="A36" s="305" t="s">
        <v>323</v>
      </c>
      <c r="B36"/>
      <c r="C36"/>
      <c r="D36"/>
      <c r="E36"/>
      <c r="F36"/>
      <c r="G36"/>
      <c r="H36"/>
      <c r="I36"/>
      <c r="J36" s="21"/>
      <c r="K36" s="306"/>
      <c r="L36" s="285"/>
      <c r="M36" s="285"/>
      <c r="N36" s="299"/>
      <c r="O36" s="299"/>
      <c r="P36" s="299"/>
      <c r="Q36" s="299"/>
      <c r="R36" s="299"/>
      <c r="S36" s="299"/>
      <c r="T36" s="107"/>
      <c r="U36" s="1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pans="1:256" s="312" customFormat="1" ht="13.5" customHeight="1" x14ac:dyDescent="0.2">
      <c r="A37" s="305" t="s">
        <v>324</v>
      </c>
      <c r="B37"/>
      <c r="C37"/>
      <c r="D37"/>
      <c r="E37"/>
      <c r="F37"/>
      <c r="G37"/>
      <c r="H37"/>
      <c r="I37"/>
      <c r="J37" s="21"/>
      <c r="K37" s="306"/>
      <c r="L37" s="308"/>
      <c r="M37" s="309"/>
      <c r="N37" s="310"/>
      <c r="O37" s="310"/>
      <c r="P37" s="310"/>
      <c r="Q37" s="310"/>
      <c r="R37" s="310"/>
      <c r="S37" s="310"/>
      <c r="T37" s="311"/>
      <c r="U37" s="311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  <c r="AJ37" s="307"/>
      <c r="AK37" s="307"/>
      <c r="AL37" s="307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7"/>
      <c r="BF37" s="307"/>
      <c r="BG37" s="307"/>
      <c r="BH37" s="307"/>
      <c r="BI37" s="307"/>
      <c r="BJ37" s="307"/>
      <c r="BK37" s="307"/>
      <c r="BL37" s="307"/>
      <c r="BM37" s="307"/>
      <c r="BN37" s="307"/>
      <c r="BO37" s="307"/>
      <c r="BP37" s="307"/>
      <c r="BQ37" s="307"/>
      <c r="BR37" s="307"/>
      <c r="BS37" s="307"/>
      <c r="BT37" s="307"/>
      <c r="BU37" s="307"/>
      <c r="BV37" s="307"/>
      <c r="BW37" s="307"/>
      <c r="BX37" s="307"/>
      <c r="BY37" s="307"/>
      <c r="BZ37" s="307"/>
      <c r="CA37" s="307"/>
      <c r="CB37" s="307"/>
      <c r="CC37" s="307"/>
      <c r="CD37" s="307"/>
      <c r="CE37" s="307"/>
      <c r="CF37" s="307"/>
      <c r="CG37" s="307"/>
      <c r="CH37" s="307"/>
      <c r="CI37" s="307"/>
      <c r="CJ37" s="307"/>
      <c r="CK37" s="307"/>
      <c r="CL37" s="307"/>
      <c r="CM37" s="307"/>
      <c r="CN37" s="307"/>
      <c r="CO37" s="307"/>
      <c r="CP37" s="307"/>
      <c r="CQ37" s="307"/>
      <c r="CR37" s="307"/>
      <c r="CS37" s="307"/>
      <c r="CT37" s="307"/>
      <c r="CU37" s="307"/>
      <c r="CV37" s="307"/>
      <c r="CW37" s="307"/>
      <c r="CX37" s="307"/>
      <c r="CY37" s="307"/>
      <c r="CZ37" s="307"/>
      <c r="DA37" s="307"/>
      <c r="DB37" s="307"/>
      <c r="DC37" s="307"/>
      <c r="DD37" s="307"/>
      <c r="DE37" s="307"/>
      <c r="DF37" s="307"/>
      <c r="DG37" s="307"/>
      <c r="DH37" s="307"/>
      <c r="DI37" s="307"/>
      <c r="DJ37" s="307"/>
      <c r="DK37" s="307"/>
      <c r="DL37" s="307"/>
      <c r="DM37" s="307"/>
      <c r="DN37" s="307"/>
      <c r="DO37" s="307"/>
      <c r="DP37" s="307"/>
      <c r="DQ37" s="307"/>
      <c r="DR37" s="307"/>
      <c r="DS37" s="307"/>
      <c r="DT37" s="307"/>
      <c r="DU37" s="307"/>
      <c r="DV37" s="307"/>
      <c r="DW37" s="307"/>
      <c r="DX37" s="307"/>
      <c r="DY37" s="307"/>
      <c r="DZ37" s="307"/>
      <c r="EA37" s="307"/>
      <c r="EB37" s="307"/>
      <c r="EC37" s="307"/>
      <c r="ED37" s="307"/>
      <c r="EE37" s="307"/>
      <c r="EF37" s="307"/>
      <c r="EG37" s="307"/>
      <c r="EH37" s="307"/>
      <c r="EI37" s="307"/>
      <c r="EJ37" s="307"/>
      <c r="EK37" s="307"/>
      <c r="EL37" s="307"/>
      <c r="EM37" s="307"/>
      <c r="EN37" s="307"/>
      <c r="EO37" s="307"/>
      <c r="EP37" s="307"/>
      <c r="EQ37" s="307"/>
      <c r="ER37" s="307"/>
      <c r="ES37" s="307"/>
      <c r="ET37" s="307"/>
      <c r="EU37" s="307"/>
      <c r="EV37" s="307"/>
      <c r="EW37" s="307"/>
      <c r="EX37" s="307"/>
      <c r="EY37" s="307"/>
      <c r="EZ37" s="307"/>
      <c r="FA37" s="307"/>
      <c r="FB37" s="307"/>
      <c r="FC37" s="307"/>
      <c r="FD37" s="307"/>
      <c r="FE37" s="307"/>
      <c r="FF37" s="307"/>
      <c r="FG37" s="307"/>
      <c r="FH37" s="307"/>
      <c r="FI37" s="307"/>
      <c r="FJ37" s="307"/>
      <c r="FK37" s="307"/>
      <c r="FL37" s="307"/>
      <c r="FM37" s="307"/>
      <c r="FN37" s="307"/>
      <c r="FO37" s="307"/>
      <c r="FP37" s="307"/>
      <c r="FQ37" s="307"/>
      <c r="FR37" s="307"/>
      <c r="FS37" s="307"/>
      <c r="FT37" s="307"/>
      <c r="FU37" s="307"/>
      <c r="FV37" s="307"/>
      <c r="FW37" s="307"/>
      <c r="FX37" s="307"/>
      <c r="FY37" s="307"/>
      <c r="FZ37" s="307"/>
      <c r="GA37" s="307"/>
      <c r="GB37" s="307"/>
      <c r="GC37" s="307"/>
      <c r="GD37" s="307"/>
      <c r="GE37" s="307"/>
      <c r="GF37" s="307"/>
      <c r="GG37" s="307"/>
      <c r="GH37" s="307"/>
      <c r="GI37" s="307"/>
      <c r="GJ37" s="307"/>
      <c r="GK37" s="307"/>
      <c r="GL37" s="307"/>
      <c r="GM37" s="307"/>
      <c r="GN37" s="307"/>
      <c r="GO37" s="307"/>
      <c r="GP37" s="307"/>
      <c r="GQ37" s="307"/>
      <c r="GR37" s="307"/>
      <c r="GS37" s="307"/>
      <c r="GT37" s="307"/>
      <c r="GU37" s="307"/>
      <c r="GV37" s="307"/>
      <c r="GW37" s="307"/>
      <c r="GX37" s="307"/>
      <c r="GY37" s="307"/>
      <c r="GZ37" s="307"/>
      <c r="HA37" s="307"/>
      <c r="HB37" s="307"/>
      <c r="HC37" s="307"/>
      <c r="HD37" s="307"/>
      <c r="HE37" s="307"/>
      <c r="HF37" s="307"/>
      <c r="HG37" s="307"/>
      <c r="HH37" s="307"/>
      <c r="HI37" s="307"/>
      <c r="HJ37" s="307"/>
      <c r="HK37" s="307"/>
      <c r="HL37" s="307"/>
      <c r="HM37" s="307"/>
      <c r="HN37" s="307"/>
      <c r="HO37" s="307"/>
      <c r="HP37" s="307"/>
      <c r="HQ37" s="307"/>
      <c r="HR37" s="307"/>
      <c r="HS37" s="307"/>
      <c r="HT37" s="307"/>
      <c r="HU37" s="307"/>
      <c r="HV37" s="307"/>
      <c r="HW37" s="307"/>
      <c r="HX37" s="307"/>
      <c r="HY37" s="307"/>
      <c r="HZ37" s="307"/>
      <c r="IA37" s="307"/>
      <c r="IB37" s="307"/>
      <c r="IC37" s="307"/>
      <c r="ID37" s="307"/>
      <c r="IE37" s="307"/>
      <c r="IF37" s="307"/>
      <c r="IG37" s="307"/>
      <c r="IH37" s="307"/>
      <c r="II37" s="307"/>
      <c r="IJ37" s="307"/>
      <c r="IK37" s="307"/>
      <c r="IL37" s="307"/>
      <c r="IM37" s="307"/>
      <c r="IN37" s="307"/>
      <c r="IO37" s="307"/>
      <c r="IP37" s="307"/>
      <c r="IQ37" s="307"/>
      <c r="IR37" s="307"/>
      <c r="IS37" s="307"/>
      <c r="IT37" s="307"/>
      <c r="IU37" s="307"/>
      <c r="IV37" s="307"/>
    </row>
    <row r="38" spans="1:256" s="312" customFormat="1" ht="13.5" customHeight="1" x14ac:dyDescent="0.2">
      <c r="A38" s="305" t="s">
        <v>325</v>
      </c>
      <c r="B38"/>
      <c r="C38"/>
      <c r="D38"/>
      <c r="E38"/>
      <c r="F38"/>
      <c r="G38"/>
      <c r="H38"/>
      <c r="I38"/>
      <c r="J38" s="21"/>
      <c r="K38" s="313"/>
      <c r="L38" s="306"/>
      <c r="M38" s="306"/>
      <c r="N38" s="306"/>
      <c r="O38" s="306"/>
      <c r="P38" s="306"/>
      <c r="Q38" s="306"/>
      <c r="R38" s="306"/>
      <c r="S38" s="306"/>
      <c r="T38" s="307"/>
      <c r="U38" s="307"/>
      <c r="V38" s="307"/>
      <c r="W38" s="307"/>
      <c r="X38" s="307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  <c r="AN38" s="314"/>
      <c r="AO38" s="314"/>
      <c r="AP38" s="314"/>
      <c r="AQ38" s="314"/>
      <c r="AR38" s="314"/>
      <c r="AS38" s="314"/>
      <c r="AT38" s="314"/>
      <c r="AU38" s="314"/>
      <c r="AV38" s="314"/>
      <c r="AW38" s="314"/>
      <c r="AX38" s="314"/>
      <c r="AY38" s="314"/>
      <c r="AZ38" s="314"/>
      <c r="BA38" s="314"/>
      <c r="BB38" s="314"/>
      <c r="BC38" s="314"/>
      <c r="BD38" s="314"/>
      <c r="BE38" s="314"/>
      <c r="BF38" s="314"/>
      <c r="BG38" s="314"/>
      <c r="BH38" s="314"/>
      <c r="BI38" s="314"/>
      <c r="BJ38" s="314"/>
      <c r="BK38" s="314"/>
      <c r="BL38" s="314"/>
      <c r="BM38" s="314"/>
      <c r="BN38" s="314"/>
      <c r="BO38" s="314"/>
      <c r="BP38" s="314"/>
      <c r="BQ38" s="314"/>
      <c r="BR38" s="314"/>
      <c r="BS38" s="314"/>
      <c r="BT38" s="314"/>
      <c r="BU38" s="314"/>
      <c r="BV38" s="314"/>
      <c r="BW38" s="314"/>
      <c r="BX38" s="314"/>
      <c r="BY38" s="314"/>
      <c r="BZ38" s="314"/>
      <c r="CA38" s="314"/>
      <c r="CB38" s="314"/>
      <c r="CC38" s="314"/>
      <c r="CD38" s="314"/>
      <c r="CE38" s="314"/>
      <c r="CF38" s="314"/>
      <c r="CG38" s="314"/>
      <c r="CH38" s="314"/>
      <c r="CI38" s="314"/>
      <c r="CJ38" s="314"/>
      <c r="CK38" s="314"/>
      <c r="CL38" s="314"/>
      <c r="CM38" s="314"/>
      <c r="CN38" s="314"/>
      <c r="CO38" s="314"/>
      <c r="CP38" s="314"/>
      <c r="CQ38" s="314"/>
      <c r="CR38" s="314"/>
      <c r="CS38" s="314"/>
      <c r="CT38" s="314"/>
      <c r="CU38" s="314"/>
      <c r="CV38" s="314"/>
      <c r="CW38" s="314"/>
      <c r="CX38" s="314"/>
      <c r="CY38" s="314"/>
      <c r="CZ38" s="314"/>
      <c r="DA38" s="314"/>
      <c r="DB38" s="314"/>
      <c r="DC38" s="314"/>
      <c r="DD38" s="314"/>
      <c r="DE38" s="314"/>
      <c r="DF38" s="314"/>
      <c r="DG38" s="314"/>
      <c r="DH38" s="314"/>
      <c r="DI38" s="314"/>
      <c r="DJ38" s="314"/>
      <c r="DK38" s="314"/>
      <c r="DL38" s="314"/>
      <c r="DM38" s="314"/>
      <c r="DN38" s="314"/>
      <c r="DO38" s="314"/>
      <c r="DP38" s="314"/>
      <c r="DQ38" s="314"/>
      <c r="DR38" s="314"/>
      <c r="DS38" s="314"/>
      <c r="DT38" s="314"/>
      <c r="DU38" s="314"/>
      <c r="DV38" s="314"/>
      <c r="DW38" s="314"/>
      <c r="DX38" s="314"/>
      <c r="DY38" s="314"/>
      <c r="DZ38" s="314"/>
      <c r="EA38" s="314"/>
      <c r="EB38" s="314"/>
      <c r="EC38" s="314"/>
      <c r="ED38" s="314"/>
      <c r="EE38" s="314"/>
      <c r="EF38" s="314"/>
      <c r="EG38" s="314"/>
      <c r="EH38" s="314"/>
      <c r="EI38" s="314"/>
      <c r="EJ38" s="314"/>
      <c r="EK38" s="314"/>
      <c r="EL38" s="314"/>
      <c r="EM38" s="314"/>
      <c r="EN38" s="314"/>
      <c r="EO38" s="314"/>
      <c r="EP38" s="314"/>
      <c r="EQ38" s="314"/>
      <c r="ER38" s="314"/>
      <c r="ES38" s="314"/>
      <c r="ET38" s="314"/>
      <c r="EU38" s="314"/>
      <c r="EV38" s="314"/>
      <c r="EW38" s="314"/>
      <c r="EX38" s="314"/>
      <c r="EY38" s="314"/>
      <c r="EZ38" s="314"/>
      <c r="FA38" s="314"/>
      <c r="FB38" s="314"/>
      <c r="FC38" s="314"/>
      <c r="FD38" s="314"/>
      <c r="FE38" s="314"/>
      <c r="FF38" s="314"/>
      <c r="FG38" s="314"/>
      <c r="FH38" s="314"/>
      <c r="FI38" s="314"/>
      <c r="FJ38" s="314"/>
      <c r="FK38" s="314"/>
      <c r="FL38" s="314"/>
      <c r="FM38" s="314"/>
      <c r="FN38" s="314"/>
      <c r="FO38" s="314"/>
      <c r="FP38" s="314"/>
      <c r="FQ38" s="314"/>
      <c r="FR38" s="314"/>
      <c r="FS38" s="314"/>
      <c r="FT38" s="314"/>
      <c r="FU38" s="314"/>
      <c r="FV38" s="314"/>
      <c r="FW38" s="314"/>
      <c r="FX38" s="314"/>
      <c r="FY38" s="314"/>
      <c r="FZ38" s="314"/>
      <c r="GA38" s="314"/>
      <c r="GB38" s="314"/>
      <c r="GC38" s="314"/>
      <c r="GD38" s="314"/>
      <c r="GE38" s="314"/>
      <c r="GF38" s="314"/>
      <c r="GG38" s="314"/>
      <c r="GH38" s="314"/>
      <c r="GI38" s="314"/>
      <c r="GJ38" s="314"/>
      <c r="GK38" s="314"/>
      <c r="GL38" s="314"/>
      <c r="GM38" s="314"/>
      <c r="GN38" s="314"/>
      <c r="GO38" s="314"/>
      <c r="GP38" s="314"/>
      <c r="GQ38" s="314"/>
      <c r="GR38" s="314"/>
      <c r="GS38" s="314"/>
      <c r="GT38" s="314"/>
      <c r="GU38" s="314"/>
      <c r="GV38" s="314"/>
      <c r="GW38" s="314"/>
      <c r="GX38" s="314"/>
      <c r="GY38" s="314"/>
      <c r="GZ38" s="314"/>
      <c r="HA38" s="314"/>
      <c r="HB38" s="314"/>
      <c r="HC38" s="314"/>
      <c r="HD38" s="314"/>
      <c r="HE38" s="314"/>
      <c r="HF38" s="314"/>
      <c r="HG38" s="314"/>
      <c r="HH38" s="314"/>
      <c r="HI38" s="314"/>
      <c r="HJ38" s="314"/>
      <c r="HK38" s="314"/>
      <c r="HL38" s="314"/>
      <c r="HM38" s="314"/>
      <c r="HN38" s="314"/>
      <c r="HO38" s="314"/>
      <c r="HP38" s="314"/>
      <c r="HQ38" s="314"/>
      <c r="HR38" s="314"/>
      <c r="HS38" s="314"/>
      <c r="HT38" s="314"/>
      <c r="HU38" s="314"/>
      <c r="HV38" s="314"/>
      <c r="HW38" s="314"/>
      <c r="HX38" s="314"/>
      <c r="HY38" s="314"/>
      <c r="HZ38" s="314"/>
      <c r="IA38" s="314"/>
      <c r="IB38" s="314"/>
      <c r="IC38" s="314"/>
      <c r="ID38" s="314"/>
      <c r="IE38" s="314"/>
      <c r="IF38" s="314"/>
      <c r="IG38" s="314"/>
      <c r="IH38" s="314"/>
      <c r="II38" s="314"/>
      <c r="IJ38" s="314"/>
      <c r="IK38" s="314"/>
      <c r="IL38" s="314"/>
      <c r="IM38" s="314"/>
      <c r="IN38" s="314"/>
      <c r="IO38" s="314"/>
      <c r="IP38" s="314"/>
      <c r="IQ38" s="314"/>
      <c r="IR38" s="314"/>
      <c r="IS38" s="314"/>
      <c r="IT38" s="314"/>
      <c r="IU38" s="314"/>
      <c r="IV38" s="314"/>
    </row>
    <row r="39" spans="1:256" s="312" customFormat="1" ht="13.5" customHeight="1" x14ac:dyDescent="0.2">
      <c r="A39" s="305" t="s">
        <v>326</v>
      </c>
      <c r="B39"/>
      <c r="C39"/>
      <c r="D39"/>
      <c r="E39"/>
      <c r="F39"/>
      <c r="G39"/>
      <c r="H39"/>
      <c r="I39"/>
      <c r="J39" s="21"/>
      <c r="K39" s="313"/>
      <c r="L39" s="306"/>
      <c r="M39" s="306"/>
      <c r="N39" s="306"/>
      <c r="O39" s="306"/>
      <c r="P39" s="306"/>
      <c r="Q39" s="306"/>
      <c r="R39" s="306"/>
      <c r="S39" s="306"/>
      <c r="T39" s="307"/>
      <c r="U39" s="307"/>
      <c r="V39" s="307"/>
      <c r="W39" s="307"/>
      <c r="X39" s="307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4"/>
      <c r="BE39" s="314"/>
      <c r="BF39" s="314"/>
      <c r="BG39" s="314"/>
      <c r="BH39" s="314"/>
      <c r="BI39" s="314"/>
      <c r="BJ39" s="314"/>
      <c r="BK39" s="314"/>
      <c r="BL39" s="314"/>
      <c r="BM39" s="314"/>
      <c r="BN39" s="314"/>
      <c r="BO39" s="314"/>
      <c r="BP39" s="314"/>
      <c r="BQ39" s="314"/>
      <c r="BR39" s="314"/>
      <c r="BS39" s="314"/>
      <c r="BT39" s="314"/>
      <c r="BU39" s="314"/>
      <c r="BV39" s="314"/>
      <c r="BW39" s="314"/>
      <c r="BX39" s="314"/>
      <c r="BY39" s="314"/>
      <c r="BZ39" s="314"/>
      <c r="CA39" s="314"/>
      <c r="CB39" s="314"/>
      <c r="CC39" s="314"/>
      <c r="CD39" s="314"/>
      <c r="CE39" s="314"/>
      <c r="CF39" s="314"/>
      <c r="CG39" s="314"/>
      <c r="CH39" s="314"/>
      <c r="CI39" s="314"/>
      <c r="CJ39" s="314"/>
      <c r="CK39" s="314"/>
      <c r="CL39" s="314"/>
      <c r="CM39" s="314"/>
      <c r="CN39" s="314"/>
      <c r="CO39" s="314"/>
      <c r="CP39" s="314"/>
      <c r="CQ39" s="314"/>
      <c r="CR39" s="314"/>
      <c r="CS39" s="314"/>
      <c r="CT39" s="314"/>
      <c r="CU39" s="314"/>
      <c r="CV39" s="314"/>
      <c r="CW39" s="314"/>
      <c r="CX39" s="314"/>
      <c r="CY39" s="314"/>
      <c r="CZ39" s="314"/>
      <c r="DA39" s="314"/>
      <c r="DB39" s="314"/>
      <c r="DC39" s="314"/>
      <c r="DD39" s="314"/>
      <c r="DE39" s="314"/>
      <c r="DF39" s="314"/>
      <c r="DG39" s="314"/>
      <c r="DH39" s="314"/>
      <c r="DI39" s="314"/>
      <c r="DJ39" s="314"/>
      <c r="DK39" s="314"/>
      <c r="DL39" s="314"/>
      <c r="DM39" s="314"/>
      <c r="DN39" s="314"/>
      <c r="DO39" s="314"/>
      <c r="DP39" s="314"/>
      <c r="DQ39" s="314"/>
      <c r="DR39" s="314"/>
      <c r="DS39" s="314"/>
      <c r="DT39" s="314"/>
      <c r="DU39" s="314"/>
      <c r="DV39" s="314"/>
      <c r="DW39" s="314"/>
      <c r="DX39" s="314"/>
      <c r="DY39" s="314"/>
      <c r="DZ39" s="314"/>
      <c r="EA39" s="314"/>
      <c r="EB39" s="314"/>
      <c r="EC39" s="314"/>
      <c r="ED39" s="314"/>
      <c r="EE39" s="314"/>
      <c r="EF39" s="314"/>
      <c r="EG39" s="314"/>
      <c r="EH39" s="314"/>
      <c r="EI39" s="314"/>
      <c r="EJ39" s="314"/>
      <c r="EK39" s="314"/>
      <c r="EL39" s="314"/>
      <c r="EM39" s="314"/>
      <c r="EN39" s="314"/>
      <c r="EO39" s="314"/>
      <c r="EP39" s="314"/>
      <c r="EQ39" s="314"/>
      <c r="ER39" s="314"/>
      <c r="ES39" s="314"/>
      <c r="ET39" s="314"/>
      <c r="EU39" s="314"/>
      <c r="EV39" s="314"/>
      <c r="EW39" s="314"/>
      <c r="EX39" s="314"/>
      <c r="EY39" s="314"/>
      <c r="EZ39" s="314"/>
      <c r="FA39" s="314"/>
      <c r="FB39" s="314"/>
      <c r="FC39" s="314"/>
      <c r="FD39" s="314"/>
      <c r="FE39" s="314"/>
      <c r="FF39" s="314"/>
      <c r="FG39" s="314"/>
      <c r="FH39" s="314"/>
      <c r="FI39" s="314"/>
      <c r="FJ39" s="314"/>
      <c r="FK39" s="314"/>
      <c r="FL39" s="314"/>
      <c r="FM39" s="314"/>
      <c r="FN39" s="314"/>
      <c r="FO39" s="314"/>
      <c r="FP39" s="314"/>
      <c r="FQ39" s="314"/>
      <c r="FR39" s="314"/>
      <c r="FS39" s="314"/>
      <c r="FT39" s="314"/>
      <c r="FU39" s="314"/>
      <c r="FV39" s="314"/>
      <c r="FW39" s="314"/>
      <c r="FX39" s="314"/>
      <c r="FY39" s="314"/>
      <c r="FZ39" s="314"/>
      <c r="GA39" s="314"/>
      <c r="GB39" s="314"/>
      <c r="GC39" s="314"/>
      <c r="GD39" s="314"/>
      <c r="GE39" s="314"/>
      <c r="GF39" s="314"/>
      <c r="GG39" s="314"/>
      <c r="GH39" s="314"/>
      <c r="GI39" s="314"/>
      <c r="GJ39" s="314"/>
      <c r="GK39" s="314"/>
      <c r="GL39" s="314"/>
      <c r="GM39" s="314"/>
      <c r="GN39" s="314"/>
      <c r="GO39" s="314"/>
      <c r="GP39" s="314"/>
      <c r="GQ39" s="314"/>
      <c r="GR39" s="314"/>
      <c r="GS39" s="314"/>
      <c r="GT39" s="314"/>
      <c r="GU39" s="314"/>
      <c r="GV39" s="314"/>
      <c r="GW39" s="314"/>
      <c r="GX39" s="314"/>
      <c r="GY39" s="314"/>
      <c r="GZ39" s="314"/>
      <c r="HA39" s="314"/>
      <c r="HB39" s="314"/>
      <c r="HC39" s="314"/>
      <c r="HD39" s="314"/>
      <c r="HE39" s="314"/>
      <c r="HF39" s="314"/>
      <c r="HG39" s="314"/>
      <c r="HH39" s="314"/>
      <c r="HI39" s="314"/>
      <c r="HJ39" s="314"/>
      <c r="HK39" s="314"/>
      <c r="HL39" s="314"/>
      <c r="HM39" s="314"/>
      <c r="HN39" s="314"/>
      <c r="HO39" s="314"/>
      <c r="HP39" s="314"/>
      <c r="HQ39" s="314"/>
      <c r="HR39" s="314"/>
      <c r="HS39" s="314"/>
      <c r="HT39" s="314"/>
      <c r="HU39" s="314"/>
      <c r="HV39" s="314"/>
      <c r="HW39" s="314"/>
      <c r="HX39" s="314"/>
      <c r="HY39" s="314"/>
      <c r="HZ39" s="314"/>
      <c r="IA39" s="314"/>
      <c r="IB39" s="314"/>
      <c r="IC39" s="314"/>
      <c r="ID39" s="314"/>
      <c r="IE39" s="314"/>
      <c r="IF39" s="314"/>
      <c r="IG39" s="314"/>
      <c r="IH39" s="314"/>
      <c r="II39" s="314"/>
      <c r="IJ39" s="314"/>
      <c r="IK39" s="314"/>
      <c r="IL39" s="314"/>
      <c r="IM39" s="314"/>
      <c r="IN39" s="314"/>
      <c r="IO39" s="314"/>
      <c r="IP39" s="314"/>
      <c r="IQ39" s="314"/>
      <c r="IR39" s="314"/>
      <c r="IS39" s="314"/>
      <c r="IT39" s="314"/>
      <c r="IU39" s="314"/>
      <c r="IV39" s="314"/>
    </row>
    <row r="40" spans="1:256" s="312" customFormat="1" ht="13.5" customHeight="1" x14ac:dyDescent="0.2">
      <c r="A40" s="305" t="s">
        <v>327</v>
      </c>
      <c r="B40"/>
      <c r="C40"/>
      <c r="D40"/>
      <c r="E40"/>
      <c r="F40"/>
      <c r="G40"/>
      <c r="H40"/>
      <c r="I40"/>
      <c r="J40" s="21"/>
      <c r="K40" s="313"/>
      <c r="L40" s="306"/>
      <c r="M40" s="306"/>
      <c r="N40" s="306"/>
      <c r="O40" s="306"/>
      <c r="P40" s="306"/>
      <c r="Q40" s="306"/>
      <c r="R40" s="306"/>
      <c r="S40" s="306"/>
      <c r="T40" s="307"/>
      <c r="U40" s="307"/>
      <c r="V40" s="307"/>
      <c r="W40" s="307"/>
      <c r="X40" s="307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  <c r="BQ40" s="314"/>
      <c r="BR40" s="314"/>
      <c r="BS40" s="314"/>
      <c r="BT40" s="314"/>
      <c r="BU40" s="314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  <c r="CG40" s="314"/>
      <c r="CH40" s="314"/>
      <c r="CI40" s="314"/>
      <c r="CJ40" s="314"/>
      <c r="CK40" s="314"/>
      <c r="CL40" s="314"/>
      <c r="CM40" s="314"/>
      <c r="CN40" s="314"/>
      <c r="CO40" s="314"/>
      <c r="CP40" s="314"/>
      <c r="CQ40" s="314"/>
      <c r="CR40" s="314"/>
      <c r="CS40" s="314"/>
      <c r="CT40" s="314"/>
      <c r="CU40" s="314"/>
      <c r="CV40" s="314"/>
      <c r="CW40" s="314"/>
      <c r="CX40" s="314"/>
      <c r="CY40" s="314"/>
      <c r="CZ40" s="314"/>
      <c r="DA40" s="314"/>
      <c r="DB40" s="314"/>
      <c r="DC40" s="314"/>
      <c r="DD40" s="314"/>
      <c r="DE40" s="314"/>
      <c r="DF40" s="314"/>
      <c r="DG40" s="314"/>
      <c r="DH40" s="314"/>
      <c r="DI40" s="314"/>
      <c r="DJ40" s="314"/>
      <c r="DK40" s="314"/>
      <c r="DL40" s="314"/>
      <c r="DM40" s="314"/>
      <c r="DN40" s="314"/>
      <c r="DO40" s="314"/>
      <c r="DP40" s="314"/>
      <c r="DQ40" s="314"/>
      <c r="DR40" s="314"/>
      <c r="DS40" s="314"/>
      <c r="DT40" s="314"/>
      <c r="DU40" s="314"/>
      <c r="DV40" s="314"/>
      <c r="DW40" s="314"/>
      <c r="DX40" s="314"/>
      <c r="DY40" s="314"/>
      <c r="DZ40" s="314"/>
      <c r="EA40" s="314"/>
      <c r="EB40" s="314"/>
      <c r="EC40" s="314"/>
      <c r="ED40" s="314"/>
      <c r="EE40" s="314"/>
      <c r="EF40" s="314"/>
      <c r="EG40" s="314"/>
      <c r="EH40" s="314"/>
      <c r="EI40" s="314"/>
      <c r="EJ40" s="314"/>
      <c r="EK40" s="314"/>
      <c r="EL40" s="314"/>
      <c r="EM40" s="314"/>
      <c r="EN40" s="314"/>
      <c r="EO40" s="314"/>
      <c r="EP40" s="314"/>
      <c r="EQ40" s="314"/>
      <c r="ER40" s="314"/>
      <c r="ES40" s="314"/>
      <c r="ET40" s="314"/>
      <c r="EU40" s="314"/>
      <c r="EV40" s="314"/>
      <c r="EW40" s="314"/>
      <c r="EX40" s="314"/>
      <c r="EY40" s="314"/>
      <c r="EZ40" s="314"/>
      <c r="FA40" s="314"/>
      <c r="FB40" s="314"/>
      <c r="FC40" s="314"/>
      <c r="FD40" s="314"/>
      <c r="FE40" s="314"/>
      <c r="FF40" s="314"/>
      <c r="FG40" s="314"/>
      <c r="FH40" s="314"/>
      <c r="FI40" s="314"/>
      <c r="FJ40" s="314"/>
      <c r="FK40" s="314"/>
      <c r="FL40" s="314"/>
      <c r="FM40" s="314"/>
      <c r="FN40" s="314"/>
      <c r="FO40" s="314"/>
      <c r="FP40" s="314"/>
      <c r="FQ40" s="314"/>
      <c r="FR40" s="314"/>
      <c r="FS40" s="314"/>
      <c r="FT40" s="314"/>
      <c r="FU40" s="314"/>
      <c r="FV40" s="314"/>
      <c r="FW40" s="314"/>
      <c r="FX40" s="314"/>
      <c r="FY40" s="314"/>
      <c r="FZ40" s="314"/>
      <c r="GA40" s="314"/>
      <c r="GB40" s="314"/>
      <c r="GC40" s="314"/>
      <c r="GD40" s="314"/>
      <c r="GE40" s="314"/>
      <c r="GF40" s="314"/>
      <c r="GG40" s="314"/>
      <c r="GH40" s="314"/>
      <c r="GI40" s="314"/>
      <c r="GJ40" s="314"/>
      <c r="GK40" s="314"/>
      <c r="GL40" s="314"/>
      <c r="GM40" s="314"/>
      <c r="GN40" s="314"/>
      <c r="GO40" s="314"/>
      <c r="GP40" s="314"/>
      <c r="GQ40" s="314"/>
      <c r="GR40" s="314"/>
      <c r="GS40" s="314"/>
      <c r="GT40" s="314"/>
      <c r="GU40" s="314"/>
      <c r="GV40" s="314"/>
      <c r="GW40" s="314"/>
      <c r="GX40" s="314"/>
      <c r="GY40" s="314"/>
      <c r="GZ40" s="314"/>
      <c r="HA40" s="314"/>
      <c r="HB40" s="314"/>
      <c r="HC40" s="314"/>
      <c r="HD40" s="314"/>
      <c r="HE40" s="314"/>
      <c r="HF40" s="314"/>
      <c r="HG40" s="314"/>
      <c r="HH40" s="314"/>
      <c r="HI40" s="314"/>
      <c r="HJ40" s="314"/>
      <c r="HK40" s="314"/>
      <c r="HL40" s="314"/>
      <c r="HM40" s="314"/>
      <c r="HN40" s="314"/>
      <c r="HO40" s="314"/>
      <c r="HP40" s="314"/>
      <c r="HQ40" s="314"/>
      <c r="HR40" s="314"/>
      <c r="HS40" s="314"/>
      <c r="HT40" s="314"/>
      <c r="HU40" s="314"/>
      <c r="HV40" s="314"/>
      <c r="HW40" s="314"/>
      <c r="HX40" s="314"/>
      <c r="HY40" s="314"/>
      <c r="HZ40" s="314"/>
      <c r="IA40" s="314"/>
      <c r="IB40" s="314"/>
      <c r="IC40" s="314"/>
      <c r="ID40" s="314"/>
      <c r="IE40" s="314"/>
      <c r="IF40" s="314"/>
      <c r="IG40" s="314"/>
      <c r="IH40" s="314"/>
      <c r="II40" s="314"/>
      <c r="IJ40" s="314"/>
      <c r="IK40" s="314"/>
      <c r="IL40" s="314"/>
      <c r="IM40" s="314"/>
      <c r="IN40" s="314"/>
      <c r="IO40" s="314"/>
      <c r="IP40" s="314"/>
      <c r="IQ40" s="314"/>
      <c r="IR40" s="314"/>
      <c r="IS40" s="314"/>
      <c r="IT40" s="314"/>
      <c r="IU40" s="314"/>
      <c r="IV40" s="314"/>
    </row>
    <row r="41" spans="1:256" s="312" customFormat="1" ht="12.75" customHeight="1" x14ac:dyDescent="0.2">
      <c r="A41" s="314"/>
      <c r="B41"/>
      <c r="C41"/>
      <c r="D41"/>
      <c r="E41"/>
      <c r="F41"/>
      <c r="G41"/>
      <c r="H41"/>
      <c r="I41"/>
      <c r="J41" s="21"/>
      <c r="K41" s="313"/>
      <c r="L41" s="306"/>
      <c r="M41" s="306"/>
      <c r="N41" s="306"/>
      <c r="O41" s="306"/>
      <c r="P41" s="306"/>
      <c r="Q41" s="306"/>
      <c r="R41" s="306"/>
      <c r="S41" s="306"/>
      <c r="T41" s="307"/>
      <c r="U41" s="307"/>
      <c r="V41" s="307"/>
      <c r="W41" s="307"/>
      <c r="X41" s="307"/>
      <c r="Y41" s="314"/>
      <c r="Z41" s="314"/>
      <c r="AA41" s="314"/>
      <c r="AB41" s="314"/>
      <c r="AC41" s="314"/>
      <c r="AD41" s="314"/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  <c r="AU41" s="314"/>
      <c r="AV41" s="314"/>
      <c r="AW41" s="314"/>
      <c r="AX41" s="314"/>
      <c r="AY41" s="314"/>
      <c r="AZ41" s="314"/>
      <c r="BA41" s="314"/>
      <c r="BB41" s="314"/>
      <c r="BC41" s="314"/>
      <c r="BD41" s="314"/>
      <c r="BE41" s="314"/>
      <c r="BF41" s="314"/>
      <c r="BG41" s="314"/>
      <c r="BH41" s="314"/>
      <c r="BI41" s="314"/>
      <c r="BJ41" s="314"/>
      <c r="BK41" s="314"/>
      <c r="BL41" s="314"/>
      <c r="BM41" s="314"/>
      <c r="BN41" s="314"/>
      <c r="BO41" s="314"/>
      <c r="BP41" s="314"/>
      <c r="BQ41" s="314"/>
      <c r="BR41" s="314"/>
      <c r="BS41" s="314"/>
      <c r="BT41" s="314"/>
      <c r="BU41" s="314"/>
      <c r="BV41" s="314"/>
      <c r="BW41" s="314"/>
      <c r="BX41" s="314"/>
      <c r="BY41" s="314"/>
      <c r="BZ41" s="314"/>
      <c r="CA41" s="314"/>
      <c r="CB41" s="314"/>
      <c r="CC41" s="314"/>
      <c r="CD41" s="314"/>
      <c r="CE41" s="314"/>
      <c r="CF41" s="314"/>
      <c r="CG41" s="314"/>
      <c r="CH41" s="314"/>
      <c r="CI41" s="314"/>
      <c r="CJ41" s="314"/>
      <c r="CK41" s="314"/>
      <c r="CL41" s="314"/>
      <c r="CM41" s="314"/>
      <c r="CN41" s="314"/>
      <c r="CO41" s="314"/>
      <c r="CP41" s="314"/>
      <c r="CQ41" s="314"/>
      <c r="CR41" s="314"/>
      <c r="CS41" s="314"/>
      <c r="CT41" s="314"/>
      <c r="CU41" s="314"/>
      <c r="CV41" s="314"/>
      <c r="CW41" s="314"/>
      <c r="CX41" s="314"/>
      <c r="CY41" s="314"/>
      <c r="CZ41" s="314"/>
      <c r="DA41" s="314"/>
      <c r="DB41" s="314"/>
      <c r="DC41" s="314"/>
      <c r="DD41" s="314"/>
      <c r="DE41" s="314"/>
      <c r="DF41" s="314"/>
      <c r="DG41" s="314"/>
      <c r="DH41" s="314"/>
      <c r="DI41" s="314"/>
      <c r="DJ41" s="314"/>
      <c r="DK41" s="314"/>
      <c r="DL41" s="314"/>
      <c r="DM41" s="314"/>
      <c r="DN41" s="314"/>
      <c r="DO41" s="314"/>
      <c r="DP41" s="314"/>
      <c r="DQ41" s="314"/>
      <c r="DR41" s="314"/>
      <c r="DS41" s="314"/>
      <c r="DT41" s="314"/>
      <c r="DU41" s="314"/>
      <c r="DV41" s="314"/>
      <c r="DW41" s="314"/>
      <c r="DX41" s="314"/>
      <c r="DY41" s="314"/>
      <c r="DZ41" s="314"/>
      <c r="EA41" s="314"/>
      <c r="EB41" s="314"/>
      <c r="EC41" s="314"/>
      <c r="ED41" s="314"/>
      <c r="EE41" s="314"/>
      <c r="EF41" s="314"/>
      <c r="EG41" s="314"/>
      <c r="EH41" s="314"/>
      <c r="EI41" s="314"/>
      <c r="EJ41" s="314"/>
      <c r="EK41" s="314"/>
      <c r="EL41" s="314"/>
      <c r="EM41" s="314"/>
      <c r="EN41" s="314"/>
      <c r="EO41" s="314"/>
      <c r="EP41" s="314"/>
      <c r="EQ41" s="314"/>
      <c r="ER41" s="314"/>
      <c r="ES41" s="314"/>
      <c r="ET41" s="314"/>
      <c r="EU41" s="314"/>
      <c r="EV41" s="314"/>
      <c r="EW41" s="314"/>
      <c r="EX41" s="314"/>
      <c r="EY41" s="314"/>
      <c r="EZ41" s="314"/>
      <c r="FA41" s="314"/>
      <c r="FB41" s="314"/>
      <c r="FC41" s="314"/>
      <c r="FD41" s="314"/>
      <c r="FE41" s="314"/>
      <c r="FF41" s="314"/>
      <c r="FG41" s="314"/>
      <c r="FH41" s="314"/>
      <c r="FI41" s="314"/>
      <c r="FJ41" s="314"/>
      <c r="FK41" s="314"/>
      <c r="FL41" s="314"/>
      <c r="FM41" s="314"/>
      <c r="FN41" s="314"/>
      <c r="FO41" s="314"/>
      <c r="FP41" s="314"/>
      <c r="FQ41" s="314"/>
      <c r="FR41" s="314"/>
      <c r="FS41" s="314"/>
      <c r="FT41" s="314"/>
      <c r="FU41" s="314"/>
      <c r="FV41" s="314"/>
      <c r="FW41" s="314"/>
      <c r="FX41" s="314"/>
      <c r="FY41" s="314"/>
      <c r="FZ41" s="314"/>
      <c r="GA41" s="314"/>
      <c r="GB41" s="314"/>
      <c r="GC41" s="314"/>
      <c r="GD41" s="314"/>
      <c r="GE41" s="314"/>
      <c r="GF41" s="314"/>
      <c r="GG41" s="314"/>
      <c r="GH41" s="314"/>
      <c r="GI41" s="314"/>
      <c r="GJ41" s="314"/>
      <c r="GK41" s="314"/>
      <c r="GL41" s="314"/>
      <c r="GM41" s="314"/>
      <c r="GN41" s="314"/>
      <c r="GO41" s="314"/>
      <c r="GP41" s="314"/>
      <c r="GQ41" s="314"/>
      <c r="GR41" s="314"/>
      <c r="GS41" s="314"/>
      <c r="GT41" s="314"/>
      <c r="GU41" s="314"/>
      <c r="GV41" s="314"/>
      <c r="GW41" s="314"/>
      <c r="GX41" s="314"/>
      <c r="GY41" s="314"/>
      <c r="GZ41" s="314"/>
      <c r="HA41" s="314"/>
      <c r="HB41" s="314"/>
      <c r="HC41" s="314"/>
      <c r="HD41" s="314"/>
      <c r="HE41" s="314"/>
      <c r="HF41" s="314"/>
      <c r="HG41" s="314"/>
      <c r="HH41" s="314"/>
      <c r="HI41" s="314"/>
      <c r="HJ41" s="314"/>
      <c r="HK41" s="314"/>
      <c r="HL41" s="314"/>
      <c r="HM41" s="314"/>
      <c r="HN41" s="314"/>
      <c r="HO41" s="314"/>
      <c r="HP41" s="314"/>
      <c r="HQ41" s="314"/>
      <c r="HR41" s="314"/>
      <c r="HS41" s="314"/>
      <c r="HT41" s="314"/>
      <c r="HU41" s="314"/>
      <c r="HV41" s="314"/>
      <c r="HW41" s="314"/>
      <c r="HX41" s="314"/>
      <c r="HY41" s="314"/>
      <c r="HZ41" s="314"/>
      <c r="IA41" s="314"/>
      <c r="IB41" s="314"/>
      <c r="IC41" s="314"/>
      <c r="ID41" s="314"/>
      <c r="IE41" s="314"/>
      <c r="IF41" s="314"/>
      <c r="IG41" s="314"/>
      <c r="IH41" s="314"/>
      <c r="II41" s="314"/>
      <c r="IJ41" s="314"/>
      <c r="IK41" s="314"/>
      <c r="IL41" s="314"/>
      <c r="IM41" s="314"/>
      <c r="IN41" s="314"/>
      <c r="IO41" s="314"/>
      <c r="IP41" s="314"/>
      <c r="IQ41" s="314"/>
      <c r="IR41" s="314"/>
      <c r="IS41" s="314"/>
      <c r="IT41" s="314"/>
      <c r="IU41" s="314"/>
      <c r="IV41" s="314"/>
    </row>
    <row r="42" spans="1:256" ht="12.75" hidden="1" customHeight="1" x14ac:dyDescent="0.2">
      <c r="A42" s="315"/>
      <c r="B42" s="316"/>
      <c r="C42" s="316"/>
      <c r="D42" s="316"/>
      <c r="E42" s="316"/>
      <c r="F42" s="316"/>
      <c r="G42" s="316"/>
      <c r="H42" s="316"/>
      <c r="I42" s="316"/>
      <c r="J42" s="317"/>
      <c r="K42" s="313"/>
      <c r="L42" s="313"/>
      <c r="M42" s="313"/>
      <c r="N42" s="313"/>
      <c r="O42" s="313"/>
      <c r="P42" s="313"/>
      <c r="Q42" s="313"/>
      <c r="R42" s="313"/>
      <c r="S42" s="313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314"/>
      <c r="AQ42" s="314"/>
      <c r="AR42" s="314"/>
      <c r="AS42" s="314"/>
      <c r="AT42" s="314"/>
      <c r="AU42" s="314"/>
      <c r="AV42" s="314"/>
      <c r="AW42" s="314"/>
      <c r="AX42" s="314"/>
      <c r="AY42" s="314"/>
      <c r="AZ42" s="314"/>
      <c r="BA42" s="314"/>
      <c r="BB42" s="314"/>
      <c r="BC42" s="314"/>
      <c r="BD42" s="314"/>
      <c r="BE42" s="314"/>
      <c r="BF42" s="314"/>
      <c r="BG42" s="314"/>
      <c r="BH42" s="314"/>
      <c r="BI42" s="314"/>
      <c r="BJ42" s="314"/>
      <c r="BK42" s="314"/>
      <c r="BL42" s="314"/>
      <c r="BM42" s="314"/>
      <c r="BN42" s="314"/>
      <c r="BO42" s="314"/>
      <c r="BP42" s="314"/>
      <c r="BQ42" s="314"/>
      <c r="BR42" s="314"/>
      <c r="BS42" s="314"/>
      <c r="BT42" s="314"/>
      <c r="BU42" s="314"/>
      <c r="BV42" s="314"/>
      <c r="BW42" s="314"/>
      <c r="BX42" s="314"/>
      <c r="BY42" s="314"/>
      <c r="BZ42" s="314"/>
      <c r="CA42" s="314"/>
      <c r="CB42" s="314"/>
      <c r="CC42" s="314"/>
      <c r="CD42" s="314"/>
      <c r="CE42" s="314"/>
      <c r="CF42" s="314"/>
      <c r="CG42" s="314"/>
      <c r="CH42" s="314"/>
      <c r="CI42" s="314"/>
      <c r="CJ42" s="314"/>
      <c r="CK42" s="314"/>
      <c r="CL42" s="314"/>
      <c r="CM42" s="314"/>
      <c r="CN42" s="314"/>
      <c r="CO42" s="314"/>
      <c r="CP42" s="314"/>
      <c r="CQ42" s="314"/>
      <c r="CR42" s="314"/>
      <c r="CS42" s="314"/>
      <c r="CT42" s="314"/>
      <c r="CU42" s="314"/>
      <c r="CV42" s="314"/>
      <c r="CW42" s="314"/>
      <c r="CX42" s="314"/>
      <c r="CY42" s="314"/>
      <c r="CZ42" s="314"/>
      <c r="DA42" s="314"/>
      <c r="DB42" s="314"/>
      <c r="DC42" s="314"/>
      <c r="DD42" s="314"/>
      <c r="DE42" s="314"/>
      <c r="DF42" s="314"/>
      <c r="DG42" s="314"/>
      <c r="DH42" s="314"/>
      <c r="DI42" s="314"/>
      <c r="DJ42" s="314"/>
      <c r="DK42" s="314"/>
      <c r="DL42" s="314"/>
      <c r="DM42" s="314"/>
      <c r="DN42" s="314"/>
      <c r="DO42" s="314"/>
      <c r="DP42" s="314"/>
      <c r="DQ42" s="314"/>
      <c r="DR42" s="314"/>
      <c r="DS42" s="314"/>
      <c r="DT42" s="314"/>
      <c r="DU42" s="314"/>
      <c r="DV42" s="314"/>
      <c r="DW42" s="314"/>
      <c r="DX42" s="314"/>
      <c r="DY42" s="314"/>
      <c r="DZ42" s="314"/>
      <c r="EA42" s="314"/>
      <c r="EB42" s="314"/>
      <c r="EC42" s="314"/>
      <c r="ED42" s="314"/>
      <c r="EE42" s="314"/>
      <c r="EF42" s="314"/>
      <c r="EG42" s="314"/>
      <c r="EH42" s="314"/>
      <c r="EI42" s="314"/>
      <c r="EJ42" s="314"/>
      <c r="EK42" s="314"/>
      <c r="EL42" s="314"/>
      <c r="EM42" s="314"/>
      <c r="EN42" s="314"/>
      <c r="EO42" s="314"/>
      <c r="EP42" s="314"/>
      <c r="EQ42" s="314"/>
      <c r="ER42" s="314"/>
      <c r="ES42" s="314"/>
      <c r="ET42" s="314"/>
      <c r="EU42" s="314"/>
      <c r="EV42" s="314"/>
      <c r="EW42" s="314"/>
      <c r="EX42" s="314"/>
      <c r="EY42" s="314"/>
      <c r="EZ42" s="314"/>
      <c r="FA42" s="314"/>
      <c r="FB42" s="314"/>
      <c r="FC42" s="314"/>
      <c r="FD42" s="314"/>
      <c r="FE42" s="314"/>
      <c r="FF42" s="314"/>
      <c r="FG42" s="314"/>
      <c r="FH42" s="314"/>
      <c r="FI42" s="314"/>
      <c r="FJ42" s="314"/>
      <c r="FK42" s="314"/>
      <c r="FL42" s="314"/>
      <c r="FM42" s="314"/>
      <c r="FN42" s="314"/>
      <c r="FO42" s="314"/>
      <c r="FP42" s="314"/>
      <c r="FQ42" s="314"/>
      <c r="FR42" s="314"/>
      <c r="FS42" s="314"/>
      <c r="FT42" s="314"/>
      <c r="FU42" s="314"/>
      <c r="FV42" s="314"/>
      <c r="FW42" s="314"/>
      <c r="FX42" s="314"/>
      <c r="FY42" s="314"/>
      <c r="FZ42" s="314"/>
      <c r="GA42" s="314"/>
      <c r="GB42" s="314"/>
      <c r="GC42" s="314"/>
      <c r="GD42" s="314"/>
      <c r="GE42" s="314"/>
      <c r="GF42" s="314"/>
      <c r="GG42" s="314"/>
      <c r="GH42" s="314"/>
      <c r="GI42" s="314"/>
      <c r="GJ42" s="314"/>
      <c r="GK42" s="314"/>
      <c r="GL42" s="314"/>
      <c r="GM42" s="314"/>
      <c r="GN42" s="314"/>
      <c r="GO42" s="314"/>
      <c r="GP42" s="314"/>
      <c r="GQ42" s="314"/>
      <c r="GR42" s="314"/>
      <c r="GS42" s="314"/>
      <c r="GT42" s="314"/>
      <c r="GU42" s="314"/>
      <c r="GV42" s="314"/>
      <c r="GW42" s="314"/>
      <c r="GX42" s="314"/>
      <c r="GY42" s="314"/>
      <c r="GZ42" s="314"/>
      <c r="HA42" s="314"/>
      <c r="HB42" s="314"/>
      <c r="HC42" s="314"/>
      <c r="HD42" s="314"/>
      <c r="HE42" s="314"/>
      <c r="HF42" s="314"/>
      <c r="HG42" s="314"/>
      <c r="HH42" s="314"/>
      <c r="HI42" s="314"/>
      <c r="HJ42" s="314"/>
      <c r="HK42" s="314"/>
      <c r="HL42" s="314"/>
      <c r="HM42" s="314"/>
      <c r="HN42" s="314"/>
      <c r="HO42" s="314"/>
      <c r="HP42" s="314"/>
      <c r="HQ42" s="314"/>
      <c r="HR42" s="314"/>
      <c r="HS42" s="314"/>
      <c r="HT42" s="314"/>
      <c r="HU42" s="314"/>
      <c r="HV42" s="314"/>
      <c r="HW42" s="314"/>
      <c r="HX42" s="314"/>
      <c r="HY42" s="314"/>
      <c r="HZ42" s="314"/>
      <c r="IA42" s="314"/>
      <c r="IB42" s="314"/>
      <c r="IC42" s="314"/>
      <c r="ID42" s="314"/>
      <c r="IE42" s="314"/>
      <c r="IF42" s="314"/>
      <c r="IG42" s="314"/>
      <c r="IH42" s="314"/>
      <c r="II42" s="314"/>
      <c r="IJ42" s="314"/>
      <c r="IK42" s="314"/>
      <c r="IL42" s="314"/>
      <c r="IM42" s="314"/>
      <c r="IN42" s="314"/>
      <c r="IO42" s="314"/>
      <c r="IP42" s="314"/>
      <c r="IQ42" s="314"/>
      <c r="IR42" s="314"/>
      <c r="IS42" s="314"/>
      <c r="IT42" s="314"/>
      <c r="IU42" s="314"/>
      <c r="IV42" s="314"/>
    </row>
    <row r="43" spans="1:256" s="3" customFormat="1" ht="12.75" hidden="1" customHeight="1" x14ac:dyDescent="0.2">
      <c r="A43" s="315"/>
      <c r="B43"/>
      <c r="C43"/>
      <c r="D43"/>
      <c r="E43"/>
      <c r="F43"/>
      <c r="G43"/>
      <c r="H43"/>
      <c r="I43"/>
      <c r="J43" s="21"/>
      <c r="K43" s="278"/>
      <c r="L43" s="278"/>
      <c r="M43" s="278"/>
      <c r="N43" s="278"/>
      <c r="O43" s="278"/>
      <c r="P43" s="278"/>
      <c r="Q43" s="278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3" customFormat="1" ht="12.75" hidden="1" customHeight="1" x14ac:dyDescent="0.2">
      <c r="A44" s="275"/>
      <c r="B44"/>
      <c r="C44"/>
      <c r="D44"/>
      <c r="E44"/>
      <c r="F44"/>
      <c r="G44"/>
      <c r="H44"/>
      <c r="I44"/>
      <c r="J44" s="21"/>
      <c r="K44" s="316"/>
      <c r="L44" s="316"/>
      <c r="M44" s="316"/>
      <c r="N44" s="316"/>
      <c r="O44" s="316"/>
      <c r="P44" s="316"/>
      <c r="Q44" s="316"/>
      <c r="R44" s="316"/>
      <c r="S44" s="316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  <c r="CI44" s="318"/>
      <c r="CJ44" s="318"/>
      <c r="CK44" s="318"/>
      <c r="CL44" s="318"/>
      <c r="CM44" s="318"/>
      <c r="CN44" s="318"/>
      <c r="CO44" s="318"/>
      <c r="CP44" s="318"/>
      <c r="CQ44" s="318"/>
      <c r="CR44" s="318"/>
      <c r="CS44" s="318"/>
      <c r="CT44" s="318"/>
      <c r="CU44" s="318"/>
      <c r="CV44" s="318"/>
      <c r="CW44" s="318"/>
      <c r="CX44" s="318"/>
      <c r="CY44" s="318"/>
      <c r="CZ44" s="318"/>
      <c r="DA44" s="318"/>
      <c r="DB44" s="318"/>
      <c r="DC44" s="318"/>
      <c r="DD44" s="318"/>
      <c r="DE44" s="318"/>
      <c r="DF44" s="318"/>
      <c r="DG44" s="318"/>
      <c r="DH44" s="318"/>
      <c r="DI44" s="318"/>
      <c r="DJ44" s="318"/>
      <c r="DK44" s="318"/>
      <c r="DL44" s="318"/>
      <c r="DM44" s="318"/>
      <c r="DN44" s="318"/>
      <c r="DO44" s="318"/>
      <c r="DP44" s="318"/>
      <c r="DQ44" s="318"/>
      <c r="DR44" s="318"/>
      <c r="DS44" s="318"/>
      <c r="DT44" s="318"/>
      <c r="DU44" s="318"/>
      <c r="DV44" s="318"/>
      <c r="DW44" s="318"/>
      <c r="DX44" s="318"/>
      <c r="DY44" s="318"/>
      <c r="DZ44" s="318"/>
      <c r="EA44" s="318"/>
      <c r="EB44" s="318"/>
      <c r="EC44" s="318"/>
      <c r="ED44" s="318"/>
      <c r="EE44" s="318"/>
      <c r="EF44" s="318"/>
      <c r="EG44" s="318"/>
      <c r="EH44" s="318"/>
      <c r="EI44" s="318"/>
      <c r="EJ44" s="318"/>
      <c r="EK44" s="318"/>
      <c r="EL44" s="318"/>
      <c r="EM44" s="318"/>
      <c r="EN44" s="318"/>
      <c r="EO44" s="318"/>
      <c r="EP44" s="318"/>
      <c r="EQ44" s="318"/>
      <c r="ER44" s="318"/>
      <c r="ES44" s="318"/>
      <c r="ET44" s="318"/>
      <c r="EU44" s="318"/>
      <c r="EV44" s="318"/>
      <c r="EW44" s="318"/>
      <c r="EX44" s="318"/>
      <c r="EY44" s="318"/>
      <c r="EZ44" s="318"/>
      <c r="FA44" s="318"/>
      <c r="FB44" s="318"/>
      <c r="FC44" s="318"/>
      <c r="FD44" s="318"/>
      <c r="FE44" s="318"/>
      <c r="FF44" s="318"/>
      <c r="FG44" s="318"/>
      <c r="FH44" s="318"/>
      <c r="FI44" s="318"/>
      <c r="FJ44" s="318"/>
      <c r="FK44" s="318"/>
      <c r="FL44" s="318"/>
      <c r="FM44" s="318"/>
      <c r="FN44" s="318"/>
      <c r="FO44" s="318"/>
      <c r="FP44" s="318"/>
      <c r="FQ44" s="318"/>
      <c r="FR44" s="318"/>
      <c r="FS44" s="318"/>
      <c r="FT44" s="318"/>
      <c r="FU44" s="318"/>
      <c r="FV44" s="318"/>
      <c r="FW44" s="318"/>
      <c r="FX44" s="318"/>
      <c r="FY44" s="318"/>
      <c r="FZ44" s="318"/>
      <c r="GA44" s="318"/>
      <c r="GB44" s="318"/>
      <c r="GC44" s="318"/>
      <c r="GD44" s="318"/>
      <c r="GE44" s="318"/>
      <c r="GF44" s="318"/>
      <c r="GG44" s="318"/>
      <c r="GH44" s="318"/>
      <c r="GI44" s="318"/>
      <c r="GJ44" s="318"/>
      <c r="GK44" s="318"/>
      <c r="GL44" s="318"/>
      <c r="GM44" s="318"/>
      <c r="GN44" s="318"/>
      <c r="GO44" s="318"/>
      <c r="GP44" s="318"/>
      <c r="GQ44" s="318"/>
      <c r="GR44" s="318"/>
      <c r="GS44" s="318"/>
      <c r="GT44" s="318"/>
      <c r="GU44" s="318"/>
      <c r="GV44" s="318"/>
      <c r="GW44" s="318"/>
      <c r="GX44" s="318"/>
      <c r="GY44" s="318"/>
      <c r="GZ44" s="318"/>
      <c r="HA44" s="318"/>
      <c r="HB44" s="318"/>
      <c r="HC44" s="318"/>
      <c r="HD44" s="318"/>
      <c r="HE44" s="318"/>
      <c r="HF44" s="318"/>
      <c r="HG44" s="318"/>
      <c r="HH44" s="318"/>
      <c r="HI44" s="318"/>
      <c r="HJ44" s="318"/>
      <c r="HK44" s="318"/>
      <c r="HL44" s="318"/>
      <c r="HM44" s="318"/>
      <c r="HN44" s="318"/>
      <c r="HO44" s="318"/>
      <c r="HP44" s="318"/>
      <c r="HQ44" s="318"/>
      <c r="HR44" s="318"/>
      <c r="HS44" s="318"/>
      <c r="HT44" s="318"/>
      <c r="HU44" s="318"/>
      <c r="HV44" s="318"/>
      <c r="HW44" s="318"/>
      <c r="HX44" s="318"/>
      <c r="HY44" s="318"/>
      <c r="HZ44" s="318"/>
      <c r="IA44" s="318"/>
      <c r="IB44" s="318"/>
      <c r="IC44" s="318"/>
      <c r="ID44" s="318"/>
      <c r="IE44" s="318"/>
      <c r="IF44" s="318"/>
      <c r="IG44" s="318"/>
      <c r="IH44" s="318"/>
      <c r="II44" s="318"/>
      <c r="IJ44" s="318"/>
      <c r="IK44" s="318"/>
      <c r="IL44" s="318"/>
      <c r="IM44" s="318"/>
      <c r="IN44" s="318"/>
      <c r="IO44" s="318"/>
      <c r="IP44" s="318"/>
      <c r="IQ44" s="318"/>
      <c r="IR44" s="318"/>
      <c r="IS44" s="318"/>
      <c r="IT44" s="318"/>
      <c r="IU44" s="318"/>
      <c r="IV44" s="318"/>
    </row>
    <row r="45" spans="1:256" s="3" customFormat="1" ht="12.75" hidden="1" customHeight="1" x14ac:dyDescent="0.2">
      <c r="A45" s="275"/>
      <c r="B45" s="316"/>
      <c r="C45" s="316"/>
      <c r="D45" s="316"/>
      <c r="E45" s="316"/>
      <c r="F45" s="316"/>
      <c r="G45" s="316"/>
      <c r="H45" s="316"/>
      <c r="I45" s="316"/>
      <c r="J45" s="317"/>
      <c r="K45" s="316"/>
      <c r="L45" s="316"/>
      <c r="M45" s="316"/>
      <c r="N45" s="316"/>
      <c r="O45" s="316"/>
      <c r="P45" s="316"/>
      <c r="Q45" s="316"/>
      <c r="R45" s="316"/>
      <c r="S45" s="316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  <c r="AJ45" s="318"/>
      <c r="AK45" s="318"/>
      <c r="AL45" s="318"/>
      <c r="AM45" s="318"/>
      <c r="AN45" s="318"/>
      <c r="AO45" s="318"/>
      <c r="AP45" s="318"/>
      <c r="AQ45" s="318"/>
      <c r="AR45" s="318"/>
      <c r="AS45" s="318"/>
      <c r="AT45" s="318"/>
      <c r="AU45" s="318"/>
      <c r="AV45" s="318"/>
      <c r="AW45" s="318"/>
      <c r="AX45" s="318"/>
      <c r="AY45" s="318"/>
      <c r="AZ45" s="318"/>
      <c r="BA45" s="318"/>
      <c r="BB45" s="318"/>
      <c r="BC45" s="318"/>
      <c r="BD45" s="318"/>
      <c r="BE45" s="318"/>
      <c r="BF45" s="318"/>
      <c r="BG45" s="318"/>
      <c r="BH45" s="318"/>
      <c r="BI45" s="318"/>
      <c r="BJ45" s="318"/>
      <c r="BK45" s="318"/>
      <c r="BL45" s="318"/>
      <c r="BM45" s="318"/>
      <c r="BN45" s="318"/>
      <c r="BO45" s="318"/>
      <c r="BP45" s="318"/>
      <c r="BQ45" s="318"/>
      <c r="BR45" s="318"/>
      <c r="BS45" s="318"/>
      <c r="BT45" s="318"/>
      <c r="BU45" s="318"/>
      <c r="BV45" s="318"/>
      <c r="BW45" s="318"/>
      <c r="BX45" s="318"/>
      <c r="BY45" s="318"/>
      <c r="BZ45" s="318"/>
      <c r="CA45" s="318"/>
      <c r="CB45" s="318"/>
      <c r="CC45" s="318"/>
      <c r="CD45" s="318"/>
      <c r="CE45" s="318"/>
      <c r="CF45" s="318"/>
      <c r="CG45" s="318"/>
      <c r="CH45" s="318"/>
      <c r="CI45" s="318"/>
      <c r="CJ45" s="318"/>
      <c r="CK45" s="318"/>
      <c r="CL45" s="318"/>
      <c r="CM45" s="318"/>
      <c r="CN45" s="318"/>
      <c r="CO45" s="318"/>
      <c r="CP45" s="318"/>
      <c r="CQ45" s="318"/>
      <c r="CR45" s="318"/>
      <c r="CS45" s="318"/>
      <c r="CT45" s="318"/>
      <c r="CU45" s="318"/>
      <c r="CV45" s="318"/>
      <c r="CW45" s="318"/>
      <c r="CX45" s="318"/>
      <c r="CY45" s="318"/>
      <c r="CZ45" s="318"/>
      <c r="DA45" s="318"/>
      <c r="DB45" s="318"/>
      <c r="DC45" s="318"/>
      <c r="DD45" s="318"/>
      <c r="DE45" s="318"/>
      <c r="DF45" s="318"/>
      <c r="DG45" s="318"/>
      <c r="DH45" s="318"/>
      <c r="DI45" s="318"/>
      <c r="DJ45" s="318"/>
      <c r="DK45" s="318"/>
      <c r="DL45" s="318"/>
      <c r="DM45" s="318"/>
      <c r="DN45" s="318"/>
      <c r="DO45" s="318"/>
      <c r="DP45" s="318"/>
      <c r="DQ45" s="318"/>
      <c r="DR45" s="318"/>
      <c r="DS45" s="318"/>
      <c r="DT45" s="318"/>
      <c r="DU45" s="318"/>
      <c r="DV45" s="318"/>
      <c r="DW45" s="318"/>
      <c r="DX45" s="318"/>
      <c r="DY45" s="318"/>
      <c r="DZ45" s="318"/>
      <c r="EA45" s="318"/>
      <c r="EB45" s="318"/>
      <c r="EC45" s="318"/>
      <c r="ED45" s="318"/>
      <c r="EE45" s="318"/>
      <c r="EF45" s="318"/>
      <c r="EG45" s="318"/>
      <c r="EH45" s="318"/>
      <c r="EI45" s="318"/>
      <c r="EJ45" s="318"/>
      <c r="EK45" s="318"/>
      <c r="EL45" s="318"/>
      <c r="EM45" s="318"/>
      <c r="EN45" s="318"/>
      <c r="EO45" s="318"/>
      <c r="EP45" s="318"/>
      <c r="EQ45" s="318"/>
      <c r="ER45" s="318"/>
      <c r="ES45" s="318"/>
      <c r="ET45" s="318"/>
      <c r="EU45" s="318"/>
      <c r="EV45" s="318"/>
      <c r="EW45" s="318"/>
      <c r="EX45" s="318"/>
      <c r="EY45" s="318"/>
      <c r="EZ45" s="318"/>
      <c r="FA45" s="318"/>
      <c r="FB45" s="318"/>
      <c r="FC45" s="318"/>
      <c r="FD45" s="318"/>
      <c r="FE45" s="318"/>
      <c r="FF45" s="318"/>
      <c r="FG45" s="318"/>
      <c r="FH45" s="318"/>
      <c r="FI45" s="318"/>
      <c r="FJ45" s="318"/>
      <c r="FK45" s="318"/>
      <c r="FL45" s="318"/>
      <c r="FM45" s="318"/>
      <c r="FN45" s="318"/>
      <c r="FO45" s="318"/>
      <c r="FP45" s="318"/>
      <c r="FQ45" s="318"/>
      <c r="FR45" s="318"/>
      <c r="FS45" s="318"/>
      <c r="FT45" s="318"/>
      <c r="FU45" s="318"/>
      <c r="FV45" s="318"/>
      <c r="FW45" s="318"/>
      <c r="FX45" s="318"/>
      <c r="FY45" s="318"/>
      <c r="FZ45" s="318"/>
      <c r="GA45" s="318"/>
      <c r="GB45" s="318"/>
      <c r="GC45" s="318"/>
      <c r="GD45" s="318"/>
      <c r="GE45" s="318"/>
      <c r="GF45" s="318"/>
      <c r="GG45" s="318"/>
      <c r="GH45" s="318"/>
      <c r="GI45" s="318"/>
      <c r="GJ45" s="318"/>
      <c r="GK45" s="318"/>
      <c r="GL45" s="318"/>
      <c r="GM45" s="318"/>
      <c r="GN45" s="318"/>
      <c r="GO45" s="318"/>
      <c r="GP45" s="318"/>
      <c r="GQ45" s="318"/>
      <c r="GR45" s="318"/>
      <c r="GS45" s="318"/>
      <c r="GT45" s="318"/>
      <c r="GU45" s="318"/>
      <c r="GV45" s="318"/>
      <c r="GW45" s="318"/>
      <c r="GX45" s="318"/>
      <c r="GY45" s="318"/>
      <c r="GZ45" s="318"/>
      <c r="HA45" s="318"/>
      <c r="HB45" s="318"/>
      <c r="HC45" s="318"/>
      <c r="HD45" s="318"/>
      <c r="HE45" s="318"/>
      <c r="HF45" s="318"/>
      <c r="HG45" s="318"/>
      <c r="HH45" s="318"/>
      <c r="HI45" s="318"/>
      <c r="HJ45" s="318"/>
      <c r="HK45" s="318"/>
      <c r="HL45" s="318"/>
      <c r="HM45" s="318"/>
      <c r="HN45" s="318"/>
      <c r="HO45" s="318"/>
      <c r="HP45" s="318"/>
      <c r="HQ45" s="318"/>
      <c r="HR45" s="318"/>
      <c r="HS45" s="318"/>
      <c r="HT45" s="318"/>
      <c r="HU45" s="318"/>
      <c r="HV45" s="318"/>
      <c r="HW45" s="318"/>
      <c r="HX45" s="318"/>
      <c r="HY45" s="318"/>
      <c r="HZ45" s="318"/>
      <c r="IA45" s="318"/>
      <c r="IB45" s="318"/>
      <c r="IC45" s="318"/>
      <c r="ID45" s="318"/>
      <c r="IE45" s="318"/>
      <c r="IF45" s="318"/>
      <c r="IG45" s="318"/>
      <c r="IH45" s="318"/>
      <c r="II45" s="318"/>
      <c r="IJ45" s="318"/>
      <c r="IK45" s="318"/>
      <c r="IL45" s="318"/>
      <c r="IM45" s="318"/>
      <c r="IN45" s="318"/>
      <c r="IO45" s="318"/>
      <c r="IP45" s="318"/>
      <c r="IQ45" s="318"/>
      <c r="IR45" s="318"/>
      <c r="IS45" s="318"/>
      <c r="IT45" s="318"/>
      <c r="IU45" s="318"/>
      <c r="IV45" s="318"/>
    </row>
    <row r="46" spans="1:256" s="3" customFormat="1" ht="12.75" hidden="1" customHeight="1" x14ac:dyDescent="0.2">
      <c r="A46" s="275"/>
      <c r="B46" s="316"/>
      <c r="C46" s="316"/>
      <c r="D46" s="316"/>
      <c r="E46" s="316"/>
      <c r="F46" s="316"/>
      <c r="G46" s="316"/>
      <c r="H46" s="316"/>
      <c r="I46" s="316"/>
      <c r="J46" s="317"/>
      <c r="K46" s="316"/>
      <c r="L46" s="316"/>
      <c r="M46" s="316"/>
      <c r="N46" s="316"/>
      <c r="O46" s="316"/>
      <c r="P46" s="316"/>
      <c r="Q46" s="316"/>
      <c r="R46" s="316"/>
      <c r="S46" s="316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8"/>
      <c r="BQ46" s="318"/>
      <c r="BR46" s="318"/>
      <c r="BS46" s="318"/>
      <c r="BT46" s="318"/>
      <c r="BU46" s="318"/>
      <c r="BV46" s="318"/>
      <c r="BW46" s="318"/>
      <c r="BX46" s="318"/>
      <c r="BY46" s="318"/>
      <c r="BZ46" s="318"/>
      <c r="CA46" s="318"/>
      <c r="CB46" s="318"/>
      <c r="CC46" s="318"/>
      <c r="CD46" s="318"/>
      <c r="CE46" s="318"/>
      <c r="CF46" s="318"/>
      <c r="CG46" s="318"/>
      <c r="CH46" s="318"/>
      <c r="CI46" s="318"/>
      <c r="CJ46" s="318"/>
      <c r="CK46" s="318"/>
      <c r="CL46" s="318"/>
      <c r="CM46" s="318"/>
      <c r="CN46" s="318"/>
      <c r="CO46" s="318"/>
      <c r="CP46" s="318"/>
      <c r="CQ46" s="318"/>
      <c r="CR46" s="318"/>
      <c r="CS46" s="318"/>
      <c r="CT46" s="318"/>
      <c r="CU46" s="318"/>
      <c r="CV46" s="318"/>
      <c r="CW46" s="318"/>
      <c r="CX46" s="318"/>
      <c r="CY46" s="318"/>
      <c r="CZ46" s="318"/>
      <c r="DA46" s="318"/>
      <c r="DB46" s="318"/>
      <c r="DC46" s="318"/>
      <c r="DD46" s="318"/>
      <c r="DE46" s="318"/>
      <c r="DF46" s="318"/>
      <c r="DG46" s="318"/>
      <c r="DH46" s="318"/>
      <c r="DI46" s="318"/>
      <c r="DJ46" s="318"/>
      <c r="DK46" s="318"/>
      <c r="DL46" s="318"/>
      <c r="DM46" s="318"/>
      <c r="DN46" s="318"/>
      <c r="DO46" s="318"/>
      <c r="DP46" s="318"/>
      <c r="DQ46" s="318"/>
      <c r="DR46" s="318"/>
      <c r="DS46" s="318"/>
      <c r="DT46" s="318"/>
      <c r="DU46" s="318"/>
      <c r="DV46" s="318"/>
      <c r="DW46" s="318"/>
      <c r="DX46" s="318"/>
      <c r="DY46" s="318"/>
      <c r="DZ46" s="318"/>
      <c r="EA46" s="318"/>
      <c r="EB46" s="318"/>
      <c r="EC46" s="318"/>
      <c r="ED46" s="318"/>
      <c r="EE46" s="318"/>
      <c r="EF46" s="318"/>
      <c r="EG46" s="318"/>
      <c r="EH46" s="318"/>
      <c r="EI46" s="318"/>
      <c r="EJ46" s="318"/>
      <c r="EK46" s="318"/>
      <c r="EL46" s="318"/>
      <c r="EM46" s="318"/>
      <c r="EN46" s="318"/>
      <c r="EO46" s="318"/>
      <c r="EP46" s="318"/>
      <c r="EQ46" s="318"/>
      <c r="ER46" s="318"/>
      <c r="ES46" s="318"/>
      <c r="ET46" s="318"/>
      <c r="EU46" s="318"/>
      <c r="EV46" s="318"/>
      <c r="EW46" s="318"/>
      <c r="EX46" s="318"/>
      <c r="EY46" s="318"/>
      <c r="EZ46" s="318"/>
      <c r="FA46" s="318"/>
      <c r="FB46" s="318"/>
      <c r="FC46" s="318"/>
      <c r="FD46" s="318"/>
      <c r="FE46" s="318"/>
      <c r="FF46" s="318"/>
      <c r="FG46" s="318"/>
      <c r="FH46" s="318"/>
      <c r="FI46" s="318"/>
      <c r="FJ46" s="318"/>
      <c r="FK46" s="318"/>
      <c r="FL46" s="318"/>
      <c r="FM46" s="318"/>
      <c r="FN46" s="318"/>
      <c r="FO46" s="318"/>
      <c r="FP46" s="318"/>
      <c r="FQ46" s="318"/>
      <c r="FR46" s="318"/>
      <c r="FS46" s="318"/>
      <c r="FT46" s="318"/>
      <c r="FU46" s="318"/>
      <c r="FV46" s="318"/>
      <c r="FW46" s="318"/>
      <c r="FX46" s="318"/>
      <c r="FY46" s="318"/>
      <c r="FZ46" s="318"/>
      <c r="GA46" s="318"/>
      <c r="GB46" s="318"/>
      <c r="GC46" s="318"/>
      <c r="GD46" s="318"/>
      <c r="GE46" s="318"/>
      <c r="GF46" s="318"/>
      <c r="GG46" s="318"/>
      <c r="GH46" s="318"/>
      <c r="GI46" s="318"/>
      <c r="GJ46" s="318"/>
      <c r="GK46" s="318"/>
      <c r="GL46" s="318"/>
      <c r="GM46" s="318"/>
      <c r="GN46" s="318"/>
      <c r="GO46" s="318"/>
      <c r="GP46" s="318"/>
      <c r="GQ46" s="318"/>
      <c r="GR46" s="318"/>
      <c r="GS46" s="318"/>
      <c r="GT46" s="318"/>
      <c r="GU46" s="318"/>
      <c r="GV46" s="318"/>
      <c r="GW46" s="318"/>
      <c r="GX46" s="318"/>
      <c r="GY46" s="318"/>
      <c r="GZ46" s="318"/>
      <c r="HA46" s="318"/>
      <c r="HB46" s="318"/>
      <c r="HC46" s="318"/>
      <c r="HD46" s="318"/>
      <c r="HE46" s="318"/>
      <c r="HF46" s="318"/>
      <c r="HG46" s="318"/>
      <c r="HH46" s="318"/>
      <c r="HI46" s="318"/>
      <c r="HJ46" s="318"/>
      <c r="HK46" s="318"/>
      <c r="HL46" s="318"/>
      <c r="HM46" s="318"/>
      <c r="HN46" s="318"/>
      <c r="HO46" s="318"/>
      <c r="HP46" s="318"/>
      <c r="HQ46" s="318"/>
      <c r="HR46" s="318"/>
      <c r="HS46" s="318"/>
      <c r="HT46" s="318"/>
      <c r="HU46" s="318"/>
      <c r="HV46" s="318"/>
      <c r="HW46" s="318"/>
      <c r="HX46" s="318"/>
      <c r="HY46" s="318"/>
      <c r="HZ46" s="318"/>
      <c r="IA46" s="318"/>
      <c r="IB46" s="318"/>
      <c r="IC46" s="318"/>
      <c r="ID46" s="318"/>
      <c r="IE46" s="318"/>
      <c r="IF46" s="318"/>
      <c r="IG46" s="318"/>
      <c r="IH46" s="318"/>
      <c r="II46" s="318"/>
      <c r="IJ46" s="318"/>
      <c r="IK46" s="318"/>
      <c r="IL46" s="318"/>
      <c r="IM46" s="318"/>
      <c r="IN46" s="318"/>
      <c r="IO46" s="318"/>
      <c r="IP46" s="318"/>
      <c r="IQ46" s="318"/>
      <c r="IR46" s="318"/>
      <c r="IS46" s="318"/>
      <c r="IT46" s="318"/>
      <c r="IU46" s="318"/>
      <c r="IV46" s="318"/>
    </row>
    <row r="47" spans="1:256" s="3" customFormat="1" ht="12.75" hidden="1" customHeight="1" x14ac:dyDescent="0.2">
      <c r="A47" s="319"/>
      <c r="B47" s="316"/>
      <c r="C47" s="316"/>
      <c r="D47" s="316"/>
      <c r="E47" s="316"/>
      <c r="F47" s="316"/>
      <c r="G47" s="316"/>
      <c r="H47" s="316"/>
      <c r="I47" s="316"/>
      <c r="J47" s="317"/>
      <c r="K47" s="316"/>
      <c r="L47" s="316"/>
      <c r="M47" s="316"/>
      <c r="N47" s="316"/>
      <c r="O47" s="316"/>
      <c r="P47" s="316"/>
      <c r="Q47" s="316"/>
      <c r="R47" s="316"/>
      <c r="S47" s="316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  <c r="AJ47" s="318"/>
      <c r="AK47" s="318"/>
      <c r="AL47" s="318"/>
      <c r="AM47" s="318"/>
      <c r="AN47" s="318"/>
      <c r="AO47" s="318"/>
      <c r="AP47" s="318"/>
      <c r="AQ47" s="318"/>
      <c r="AR47" s="318"/>
      <c r="AS47" s="318"/>
      <c r="AT47" s="318"/>
      <c r="AU47" s="318"/>
      <c r="AV47" s="318"/>
      <c r="AW47" s="318"/>
      <c r="AX47" s="318"/>
      <c r="AY47" s="318"/>
      <c r="AZ47" s="318"/>
      <c r="BA47" s="318"/>
      <c r="BB47" s="318"/>
      <c r="BC47" s="318"/>
      <c r="BD47" s="318"/>
      <c r="BE47" s="318"/>
      <c r="BF47" s="318"/>
      <c r="BG47" s="318"/>
      <c r="BH47" s="318"/>
      <c r="BI47" s="318"/>
      <c r="BJ47" s="318"/>
      <c r="BK47" s="318"/>
      <c r="BL47" s="318"/>
      <c r="BM47" s="318"/>
      <c r="BN47" s="318"/>
      <c r="BO47" s="318"/>
      <c r="BP47" s="318"/>
      <c r="BQ47" s="318"/>
      <c r="BR47" s="318"/>
      <c r="BS47" s="318"/>
      <c r="BT47" s="318"/>
      <c r="BU47" s="318"/>
      <c r="BV47" s="318"/>
      <c r="BW47" s="318"/>
      <c r="BX47" s="318"/>
      <c r="BY47" s="318"/>
      <c r="BZ47" s="318"/>
      <c r="CA47" s="318"/>
      <c r="CB47" s="318"/>
      <c r="CC47" s="318"/>
      <c r="CD47" s="318"/>
      <c r="CE47" s="318"/>
      <c r="CF47" s="318"/>
      <c r="CG47" s="318"/>
      <c r="CH47" s="318"/>
      <c r="CI47" s="318"/>
      <c r="CJ47" s="318"/>
      <c r="CK47" s="318"/>
      <c r="CL47" s="318"/>
      <c r="CM47" s="318"/>
      <c r="CN47" s="318"/>
      <c r="CO47" s="318"/>
      <c r="CP47" s="318"/>
      <c r="CQ47" s="318"/>
      <c r="CR47" s="318"/>
      <c r="CS47" s="318"/>
      <c r="CT47" s="318"/>
      <c r="CU47" s="318"/>
      <c r="CV47" s="318"/>
      <c r="CW47" s="318"/>
      <c r="CX47" s="318"/>
      <c r="CY47" s="318"/>
      <c r="CZ47" s="318"/>
      <c r="DA47" s="318"/>
      <c r="DB47" s="318"/>
      <c r="DC47" s="318"/>
      <c r="DD47" s="318"/>
      <c r="DE47" s="318"/>
      <c r="DF47" s="318"/>
      <c r="DG47" s="318"/>
      <c r="DH47" s="318"/>
      <c r="DI47" s="318"/>
      <c r="DJ47" s="318"/>
      <c r="DK47" s="318"/>
      <c r="DL47" s="318"/>
      <c r="DM47" s="318"/>
      <c r="DN47" s="318"/>
      <c r="DO47" s="318"/>
      <c r="DP47" s="318"/>
      <c r="DQ47" s="318"/>
      <c r="DR47" s="318"/>
      <c r="DS47" s="318"/>
      <c r="DT47" s="318"/>
      <c r="DU47" s="318"/>
      <c r="DV47" s="318"/>
      <c r="DW47" s="318"/>
      <c r="DX47" s="318"/>
      <c r="DY47" s="318"/>
      <c r="DZ47" s="318"/>
      <c r="EA47" s="318"/>
      <c r="EB47" s="318"/>
      <c r="EC47" s="318"/>
      <c r="ED47" s="318"/>
      <c r="EE47" s="318"/>
      <c r="EF47" s="318"/>
      <c r="EG47" s="318"/>
      <c r="EH47" s="318"/>
      <c r="EI47" s="318"/>
      <c r="EJ47" s="318"/>
      <c r="EK47" s="318"/>
      <c r="EL47" s="318"/>
      <c r="EM47" s="318"/>
      <c r="EN47" s="318"/>
      <c r="EO47" s="318"/>
      <c r="EP47" s="318"/>
      <c r="EQ47" s="318"/>
      <c r="ER47" s="318"/>
      <c r="ES47" s="318"/>
      <c r="ET47" s="318"/>
      <c r="EU47" s="318"/>
      <c r="EV47" s="318"/>
      <c r="EW47" s="318"/>
      <c r="EX47" s="318"/>
      <c r="EY47" s="318"/>
      <c r="EZ47" s="318"/>
      <c r="FA47" s="318"/>
      <c r="FB47" s="318"/>
      <c r="FC47" s="318"/>
      <c r="FD47" s="318"/>
      <c r="FE47" s="318"/>
      <c r="FF47" s="318"/>
      <c r="FG47" s="318"/>
      <c r="FH47" s="318"/>
      <c r="FI47" s="318"/>
      <c r="FJ47" s="318"/>
      <c r="FK47" s="318"/>
      <c r="FL47" s="318"/>
      <c r="FM47" s="318"/>
      <c r="FN47" s="318"/>
      <c r="FO47" s="318"/>
      <c r="FP47" s="318"/>
      <c r="FQ47" s="318"/>
      <c r="FR47" s="318"/>
      <c r="FS47" s="318"/>
      <c r="FT47" s="318"/>
      <c r="FU47" s="318"/>
      <c r="FV47" s="318"/>
      <c r="FW47" s="318"/>
      <c r="FX47" s="318"/>
      <c r="FY47" s="318"/>
      <c r="FZ47" s="318"/>
      <c r="GA47" s="318"/>
      <c r="GB47" s="318"/>
      <c r="GC47" s="318"/>
      <c r="GD47" s="318"/>
      <c r="GE47" s="318"/>
      <c r="GF47" s="318"/>
      <c r="GG47" s="318"/>
      <c r="GH47" s="318"/>
      <c r="GI47" s="318"/>
      <c r="GJ47" s="318"/>
      <c r="GK47" s="318"/>
      <c r="GL47" s="318"/>
      <c r="GM47" s="318"/>
      <c r="GN47" s="318"/>
      <c r="GO47" s="318"/>
      <c r="GP47" s="318"/>
      <c r="GQ47" s="318"/>
      <c r="GR47" s="318"/>
      <c r="GS47" s="318"/>
      <c r="GT47" s="318"/>
      <c r="GU47" s="318"/>
      <c r="GV47" s="318"/>
      <c r="GW47" s="318"/>
      <c r="GX47" s="318"/>
      <c r="GY47" s="318"/>
      <c r="GZ47" s="318"/>
      <c r="HA47" s="318"/>
      <c r="HB47" s="318"/>
      <c r="HC47" s="318"/>
      <c r="HD47" s="318"/>
      <c r="HE47" s="318"/>
      <c r="HF47" s="318"/>
      <c r="HG47" s="318"/>
      <c r="HH47" s="318"/>
      <c r="HI47" s="318"/>
      <c r="HJ47" s="318"/>
      <c r="HK47" s="318"/>
      <c r="HL47" s="318"/>
      <c r="HM47" s="318"/>
      <c r="HN47" s="318"/>
      <c r="HO47" s="318"/>
      <c r="HP47" s="318"/>
      <c r="HQ47" s="318"/>
      <c r="HR47" s="318"/>
      <c r="HS47" s="318"/>
      <c r="HT47" s="318"/>
      <c r="HU47" s="318"/>
      <c r="HV47" s="318"/>
      <c r="HW47" s="318"/>
      <c r="HX47" s="318"/>
      <c r="HY47" s="318"/>
      <c r="HZ47" s="318"/>
      <c r="IA47" s="318"/>
      <c r="IB47" s="318"/>
      <c r="IC47" s="318"/>
      <c r="ID47" s="318"/>
      <c r="IE47" s="318"/>
      <c r="IF47" s="318"/>
      <c r="IG47" s="318"/>
      <c r="IH47" s="318"/>
      <c r="II47" s="318"/>
      <c r="IJ47" s="318"/>
      <c r="IK47" s="318"/>
      <c r="IL47" s="318"/>
      <c r="IM47" s="318"/>
      <c r="IN47" s="318"/>
      <c r="IO47" s="318"/>
      <c r="IP47" s="318"/>
      <c r="IQ47" s="318"/>
      <c r="IR47" s="318"/>
      <c r="IS47" s="318"/>
      <c r="IT47" s="318"/>
      <c r="IU47" s="318"/>
      <c r="IV47" s="318"/>
    </row>
    <row r="48" spans="1:256" s="3" customFormat="1" ht="12.75" hidden="1" customHeight="1" x14ac:dyDescent="0.2">
      <c r="A48" s="319"/>
      <c r="B48" s="316"/>
      <c r="C48" s="316"/>
      <c r="D48" s="316"/>
      <c r="E48" s="316"/>
      <c r="F48" s="316"/>
      <c r="G48" s="316"/>
      <c r="H48" s="316"/>
      <c r="I48" s="316"/>
      <c r="J48" s="317"/>
      <c r="K48" s="316"/>
      <c r="L48" s="316"/>
      <c r="M48" s="316"/>
      <c r="N48" s="316"/>
      <c r="O48" s="316"/>
      <c r="P48" s="316"/>
      <c r="Q48" s="316"/>
      <c r="R48" s="316"/>
      <c r="S48" s="316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  <c r="AJ48" s="318"/>
      <c r="AK48" s="318"/>
      <c r="AL48" s="318"/>
      <c r="AM48" s="318"/>
      <c r="AN48" s="318"/>
      <c r="AO48" s="318"/>
      <c r="AP48" s="318"/>
      <c r="AQ48" s="318"/>
      <c r="AR48" s="318"/>
      <c r="AS48" s="318"/>
      <c r="AT48" s="318"/>
      <c r="AU48" s="318"/>
      <c r="AV48" s="318"/>
      <c r="AW48" s="318"/>
      <c r="AX48" s="318"/>
      <c r="AY48" s="318"/>
      <c r="AZ48" s="318"/>
      <c r="BA48" s="318"/>
      <c r="BB48" s="318"/>
      <c r="BC48" s="318"/>
      <c r="BD48" s="318"/>
      <c r="BE48" s="318"/>
      <c r="BF48" s="318"/>
      <c r="BG48" s="318"/>
      <c r="BH48" s="318"/>
      <c r="BI48" s="318"/>
      <c r="BJ48" s="318"/>
      <c r="BK48" s="318"/>
      <c r="BL48" s="318"/>
      <c r="BM48" s="318"/>
      <c r="BN48" s="318"/>
      <c r="BO48" s="318"/>
      <c r="BP48" s="318"/>
      <c r="BQ48" s="318"/>
      <c r="BR48" s="318"/>
      <c r="BS48" s="318"/>
      <c r="BT48" s="318"/>
      <c r="BU48" s="318"/>
      <c r="BV48" s="318"/>
      <c r="BW48" s="318"/>
      <c r="BX48" s="318"/>
      <c r="BY48" s="318"/>
      <c r="BZ48" s="318"/>
      <c r="CA48" s="318"/>
      <c r="CB48" s="318"/>
      <c r="CC48" s="318"/>
      <c r="CD48" s="318"/>
      <c r="CE48" s="318"/>
      <c r="CF48" s="318"/>
      <c r="CG48" s="318"/>
      <c r="CH48" s="318"/>
      <c r="CI48" s="318"/>
      <c r="CJ48" s="318"/>
      <c r="CK48" s="318"/>
      <c r="CL48" s="318"/>
      <c r="CM48" s="318"/>
      <c r="CN48" s="318"/>
      <c r="CO48" s="318"/>
      <c r="CP48" s="318"/>
      <c r="CQ48" s="318"/>
      <c r="CR48" s="318"/>
      <c r="CS48" s="318"/>
      <c r="CT48" s="318"/>
      <c r="CU48" s="318"/>
      <c r="CV48" s="318"/>
      <c r="CW48" s="318"/>
      <c r="CX48" s="318"/>
      <c r="CY48" s="318"/>
      <c r="CZ48" s="318"/>
      <c r="DA48" s="318"/>
      <c r="DB48" s="318"/>
      <c r="DC48" s="318"/>
      <c r="DD48" s="318"/>
      <c r="DE48" s="318"/>
      <c r="DF48" s="318"/>
      <c r="DG48" s="318"/>
      <c r="DH48" s="318"/>
      <c r="DI48" s="318"/>
      <c r="DJ48" s="318"/>
      <c r="DK48" s="318"/>
      <c r="DL48" s="318"/>
      <c r="DM48" s="318"/>
      <c r="DN48" s="318"/>
      <c r="DO48" s="318"/>
      <c r="DP48" s="318"/>
      <c r="DQ48" s="318"/>
      <c r="DR48" s="318"/>
      <c r="DS48" s="318"/>
      <c r="DT48" s="318"/>
      <c r="DU48" s="318"/>
      <c r="DV48" s="318"/>
      <c r="DW48" s="318"/>
      <c r="DX48" s="318"/>
      <c r="DY48" s="318"/>
      <c r="DZ48" s="318"/>
      <c r="EA48" s="318"/>
      <c r="EB48" s="318"/>
      <c r="EC48" s="318"/>
      <c r="ED48" s="318"/>
      <c r="EE48" s="318"/>
      <c r="EF48" s="318"/>
      <c r="EG48" s="318"/>
      <c r="EH48" s="318"/>
      <c r="EI48" s="318"/>
      <c r="EJ48" s="318"/>
      <c r="EK48" s="318"/>
      <c r="EL48" s="318"/>
      <c r="EM48" s="318"/>
      <c r="EN48" s="318"/>
      <c r="EO48" s="318"/>
      <c r="EP48" s="318"/>
      <c r="EQ48" s="318"/>
      <c r="ER48" s="318"/>
      <c r="ES48" s="318"/>
      <c r="ET48" s="318"/>
      <c r="EU48" s="318"/>
      <c r="EV48" s="318"/>
      <c r="EW48" s="318"/>
      <c r="EX48" s="318"/>
      <c r="EY48" s="318"/>
      <c r="EZ48" s="318"/>
      <c r="FA48" s="318"/>
      <c r="FB48" s="318"/>
      <c r="FC48" s="318"/>
      <c r="FD48" s="318"/>
      <c r="FE48" s="318"/>
      <c r="FF48" s="318"/>
      <c r="FG48" s="318"/>
      <c r="FH48" s="318"/>
      <c r="FI48" s="318"/>
      <c r="FJ48" s="318"/>
      <c r="FK48" s="318"/>
      <c r="FL48" s="318"/>
      <c r="FM48" s="318"/>
      <c r="FN48" s="318"/>
      <c r="FO48" s="318"/>
      <c r="FP48" s="318"/>
      <c r="FQ48" s="318"/>
      <c r="FR48" s="318"/>
      <c r="FS48" s="318"/>
      <c r="FT48" s="318"/>
      <c r="FU48" s="318"/>
      <c r="FV48" s="318"/>
      <c r="FW48" s="318"/>
      <c r="FX48" s="318"/>
      <c r="FY48" s="318"/>
      <c r="FZ48" s="318"/>
      <c r="GA48" s="318"/>
      <c r="GB48" s="318"/>
      <c r="GC48" s="318"/>
      <c r="GD48" s="318"/>
      <c r="GE48" s="318"/>
      <c r="GF48" s="318"/>
      <c r="GG48" s="318"/>
      <c r="GH48" s="318"/>
      <c r="GI48" s="318"/>
      <c r="GJ48" s="318"/>
      <c r="GK48" s="318"/>
      <c r="GL48" s="318"/>
      <c r="GM48" s="318"/>
      <c r="GN48" s="318"/>
      <c r="GO48" s="318"/>
      <c r="GP48" s="318"/>
      <c r="GQ48" s="318"/>
      <c r="GR48" s="318"/>
      <c r="GS48" s="318"/>
      <c r="GT48" s="318"/>
      <c r="GU48" s="318"/>
      <c r="GV48" s="318"/>
      <c r="GW48" s="318"/>
      <c r="GX48" s="318"/>
      <c r="GY48" s="318"/>
      <c r="GZ48" s="318"/>
      <c r="HA48" s="318"/>
      <c r="HB48" s="318"/>
      <c r="HC48" s="318"/>
      <c r="HD48" s="318"/>
      <c r="HE48" s="318"/>
      <c r="HF48" s="318"/>
      <c r="HG48" s="318"/>
      <c r="HH48" s="318"/>
      <c r="HI48" s="318"/>
      <c r="HJ48" s="318"/>
      <c r="HK48" s="318"/>
      <c r="HL48" s="318"/>
      <c r="HM48" s="318"/>
      <c r="HN48" s="318"/>
      <c r="HO48" s="318"/>
      <c r="HP48" s="318"/>
      <c r="HQ48" s="318"/>
      <c r="HR48" s="318"/>
      <c r="HS48" s="318"/>
      <c r="HT48" s="318"/>
      <c r="HU48" s="318"/>
      <c r="HV48" s="318"/>
      <c r="HW48" s="318"/>
      <c r="HX48" s="318"/>
      <c r="HY48" s="318"/>
      <c r="HZ48" s="318"/>
      <c r="IA48" s="318"/>
      <c r="IB48" s="318"/>
      <c r="IC48" s="318"/>
      <c r="ID48" s="318"/>
      <c r="IE48" s="318"/>
      <c r="IF48" s="318"/>
      <c r="IG48" s="318"/>
      <c r="IH48" s="318"/>
      <c r="II48" s="318"/>
      <c r="IJ48" s="318"/>
      <c r="IK48" s="318"/>
      <c r="IL48" s="318"/>
      <c r="IM48" s="318"/>
      <c r="IN48" s="318"/>
      <c r="IO48" s="318"/>
      <c r="IP48" s="318"/>
      <c r="IQ48" s="318"/>
      <c r="IR48" s="318"/>
      <c r="IS48" s="318"/>
      <c r="IT48" s="318"/>
      <c r="IU48" s="318"/>
      <c r="IV48" s="318"/>
    </row>
    <row r="49" spans="1:256" s="320" customFormat="1" ht="11.25" hidden="1" customHeight="1" x14ac:dyDescent="0.2">
      <c r="A49" s="319"/>
      <c r="B49" s="316"/>
      <c r="C49" s="316"/>
      <c r="D49" s="316"/>
      <c r="E49" s="316"/>
      <c r="F49" s="316"/>
      <c r="G49" s="316"/>
      <c r="H49" s="316"/>
      <c r="I49" s="316"/>
      <c r="J49" s="317"/>
      <c r="K49" s="316"/>
      <c r="L49" s="316"/>
      <c r="M49" s="316"/>
      <c r="N49" s="316"/>
      <c r="O49" s="316"/>
      <c r="P49" s="316"/>
      <c r="Q49" s="316"/>
      <c r="R49" s="316"/>
      <c r="S49" s="316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8"/>
      <c r="AY49" s="318"/>
      <c r="AZ49" s="318"/>
      <c r="BA49" s="318"/>
      <c r="BB49" s="318"/>
      <c r="BC49" s="318"/>
      <c r="BD49" s="318"/>
      <c r="BE49" s="318"/>
      <c r="BF49" s="318"/>
      <c r="BG49" s="318"/>
      <c r="BH49" s="318"/>
      <c r="BI49" s="318"/>
      <c r="BJ49" s="318"/>
      <c r="BK49" s="318"/>
      <c r="BL49" s="318"/>
      <c r="BM49" s="318"/>
      <c r="BN49" s="318"/>
      <c r="BO49" s="318"/>
      <c r="BP49" s="318"/>
      <c r="BQ49" s="318"/>
      <c r="BR49" s="318"/>
      <c r="BS49" s="318"/>
      <c r="BT49" s="318"/>
      <c r="BU49" s="318"/>
      <c r="BV49" s="318"/>
      <c r="BW49" s="318"/>
      <c r="BX49" s="318"/>
      <c r="BY49" s="318"/>
      <c r="BZ49" s="318"/>
      <c r="CA49" s="318"/>
      <c r="CB49" s="318"/>
      <c r="CC49" s="318"/>
      <c r="CD49" s="318"/>
      <c r="CE49" s="318"/>
      <c r="CF49" s="318"/>
      <c r="CG49" s="318"/>
      <c r="CH49" s="318"/>
      <c r="CI49" s="318"/>
      <c r="CJ49" s="318"/>
      <c r="CK49" s="318"/>
      <c r="CL49" s="318"/>
      <c r="CM49" s="318"/>
      <c r="CN49" s="318"/>
      <c r="CO49" s="318"/>
      <c r="CP49" s="318"/>
      <c r="CQ49" s="318"/>
      <c r="CR49" s="318"/>
      <c r="CS49" s="318"/>
      <c r="CT49" s="318"/>
      <c r="CU49" s="318"/>
      <c r="CV49" s="318"/>
      <c r="CW49" s="318"/>
      <c r="CX49" s="318"/>
      <c r="CY49" s="318"/>
      <c r="CZ49" s="318"/>
      <c r="DA49" s="318"/>
      <c r="DB49" s="318"/>
      <c r="DC49" s="318"/>
      <c r="DD49" s="318"/>
      <c r="DE49" s="318"/>
      <c r="DF49" s="318"/>
      <c r="DG49" s="318"/>
      <c r="DH49" s="318"/>
      <c r="DI49" s="318"/>
      <c r="DJ49" s="318"/>
      <c r="DK49" s="318"/>
      <c r="DL49" s="318"/>
      <c r="DM49" s="318"/>
      <c r="DN49" s="318"/>
      <c r="DO49" s="318"/>
      <c r="DP49" s="318"/>
      <c r="DQ49" s="318"/>
      <c r="DR49" s="318"/>
      <c r="DS49" s="318"/>
      <c r="DT49" s="318"/>
      <c r="DU49" s="318"/>
      <c r="DV49" s="318"/>
      <c r="DW49" s="318"/>
      <c r="DX49" s="318"/>
      <c r="DY49" s="318"/>
      <c r="DZ49" s="318"/>
      <c r="EA49" s="318"/>
      <c r="EB49" s="318"/>
      <c r="EC49" s="318"/>
      <c r="ED49" s="318"/>
      <c r="EE49" s="318"/>
      <c r="EF49" s="318"/>
      <c r="EG49" s="318"/>
      <c r="EH49" s="318"/>
      <c r="EI49" s="318"/>
      <c r="EJ49" s="318"/>
      <c r="EK49" s="318"/>
      <c r="EL49" s="318"/>
      <c r="EM49" s="318"/>
      <c r="EN49" s="318"/>
      <c r="EO49" s="318"/>
      <c r="EP49" s="318"/>
      <c r="EQ49" s="318"/>
      <c r="ER49" s="318"/>
      <c r="ES49" s="318"/>
      <c r="ET49" s="318"/>
      <c r="EU49" s="318"/>
      <c r="EV49" s="318"/>
      <c r="EW49" s="318"/>
      <c r="EX49" s="318"/>
      <c r="EY49" s="318"/>
      <c r="EZ49" s="318"/>
      <c r="FA49" s="318"/>
      <c r="FB49" s="318"/>
      <c r="FC49" s="318"/>
      <c r="FD49" s="318"/>
      <c r="FE49" s="318"/>
      <c r="FF49" s="318"/>
      <c r="FG49" s="318"/>
      <c r="FH49" s="318"/>
      <c r="FI49" s="318"/>
      <c r="FJ49" s="318"/>
      <c r="FK49" s="318"/>
      <c r="FL49" s="318"/>
      <c r="FM49" s="318"/>
      <c r="FN49" s="318"/>
      <c r="FO49" s="318"/>
      <c r="FP49" s="318"/>
      <c r="FQ49" s="318"/>
      <c r="FR49" s="318"/>
      <c r="FS49" s="318"/>
      <c r="FT49" s="318"/>
      <c r="FU49" s="318"/>
      <c r="FV49" s="318"/>
      <c r="FW49" s="318"/>
      <c r="FX49" s="318"/>
      <c r="FY49" s="318"/>
      <c r="FZ49" s="318"/>
      <c r="GA49" s="318"/>
      <c r="GB49" s="318"/>
      <c r="GC49" s="318"/>
      <c r="GD49" s="318"/>
      <c r="GE49" s="318"/>
      <c r="GF49" s="318"/>
      <c r="GG49" s="318"/>
      <c r="GH49" s="318"/>
      <c r="GI49" s="318"/>
      <c r="GJ49" s="318"/>
      <c r="GK49" s="318"/>
      <c r="GL49" s="318"/>
      <c r="GM49" s="318"/>
      <c r="GN49" s="318"/>
      <c r="GO49" s="318"/>
      <c r="GP49" s="318"/>
      <c r="GQ49" s="318"/>
      <c r="GR49" s="318"/>
      <c r="GS49" s="318"/>
      <c r="GT49" s="318"/>
      <c r="GU49" s="318"/>
      <c r="GV49" s="318"/>
      <c r="GW49" s="318"/>
      <c r="GX49" s="318"/>
      <c r="GY49" s="318"/>
      <c r="GZ49" s="318"/>
      <c r="HA49" s="318"/>
      <c r="HB49" s="318"/>
      <c r="HC49" s="318"/>
      <c r="HD49" s="318"/>
      <c r="HE49" s="318"/>
      <c r="HF49" s="318"/>
      <c r="HG49" s="318"/>
      <c r="HH49" s="318"/>
      <c r="HI49" s="318"/>
      <c r="HJ49" s="318"/>
      <c r="HK49" s="318"/>
      <c r="HL49" s="318"/>
      <c r="HM49" s="318"/>
      <c r="HN49" s="318"/>
      <c r="HO49" s="318"/>
      <c r="HP49" s="318"/>
      <c r="HQ49" s="318"/>
      <c r="HR49" s="318"/>
      <c r="HS49" s="318"/>
      <c r="HT49" s="318"/>
      <c r="HU49" s="318"/>
      <c r="HV49" s="318"/>
      <c r="HW49" s="318"/>
      <c r="HX49" s="318"/>
      <c r="HY49" s="318"/>
      <c r="HZ49" s="318"/>
      <c r="IA49" s="318"/>
      <c r="IB49" s="318"/>
      <c r="IC49" s="318"/>
      <c r="ID49" s="318"/>
      <c r="IE49" s="318"/>
      <c r="IF49" s="318"/>
      <c r="IG49" s="318"/>
      <c r="IH49" s="318"/>
      <c r="II49" s="318"/>
      <c r="IJ49" s="318"/>
      <c r="IK49" s="318"/>
      <c r="IL49" s="318"/>
      <c r="IM49" s="318"/>
      <c r="IN49" s="318"/>
      <c r="IO49" s="318"/>
      <c r="IP49" s="318"/>
      <c r="IQ49" s="318"/>
      <c r="IR49" s="318"/>
      <c r="IS49" s="318"/>
      <c r="IT49" s="318"/>
      <c r="IU49" s="318"/>
      <c r="IV49" s="318"/>
    </row>
    <row r="50" spans="1:256" s="320" customFormat="1" ht="11.25" hidden="1" customHeight="1" x14ac:dyDescent="0.2">
      <c r="A50" s="275"/>
      <c r="B50" s="275"/>
      <c r="C50" s="275"/>
      <c r="D50" s="275"/>
      <c r="E50" s="275"/>
      <c r="F50" s="275"/>
      <c r="G50" s="275"/>
      <c r="H50" s="275"/>
      <c r="I50" s="275"/>
      <c r="J50" s="276"/>
      <c r="K50" s="321"/>
      <c r="L50" s="321"/>
      <c r="M50" s="321"/>
      <c r="N50" s="321"/>
      <c r="O50" s="321"/>
      <c r="P50" s="321"/>
      <c r="Q50" s="321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5"/>
      <c r="AQ50" s="275"/>
      <c r="AR50" s="275"/>
      <c r="AS50" s="275"/>
      <c r="AT50" s="275"/>
      <c r="AU50" s="275"/>
      <c r="AV50" s="275"/>
      <c r="AW50" s="275"/>
      <c r="AX50" s="275"/>
      <c r="AY50" s="275"/>
      <c r="AZ50" s="275"/>
      <c r="BA50" s="275"/>
      <c r="BB50" s="275"/>
      <c r="BC50" s="275"/>
      <c r="BD50" s="275"/>
      <c r="BE50" s="275"/>
      <c r="BF50" s="275"/>
      <c r="BG50" s="275"/>
      <c r="BH50" s="275"/>
      <c r="BI50" s="275"/>
      <c r="BJ50" s="275"/>
      <c r="BK50" s="275"/>
      <c r="BL50" s="275"/>
      <c r="BM50" s="275"/>
      <c r="BN50" s="275"/>
      <c r="BO50" s="275"/>
      <c r="BP50" s="275"/>
      <c r="BQ50" s="275"/>
      <c r="BR50" s="275"/>
      <c r="BS50" s="275"/>
      <c r="BT50" s="275"/>
      <c r="BU50" s="275"/>
      <c r="BV50" s="275"/>
      <c r="BW50" s="275"/>
      <c r="BX50" s="275"/>
      <c r="BY50" s="275"/>
      <c r="BZ50" s="275"/>
      <c r="CA50" s="275"/>
      <c r="CB50" s="275"/>
      <c r="CC50" s="275"/>
      <c r="CD50" s="275"/>
      <c r="CE50" s="275"/>
      <c r="CF50" s="275"/>
      <c r="CG50" s="275"/>
      <c r="CH50" s="275"/>
      <c r="CI50" s="275"/>
      <c r="CJ50" s="275"/>
      <c r="CK50" s="275"/>
      <c r="CL50" s="275"/>
      <c r="CM50" s="275"/>
      <c r="CN50" s="275"/>
      <c r="CO50" s="275"/>
      <c r="CP50" s="275"/>
      <c r="CQ50" s="275"/>
      <c r="CR50" s="275"/>
      <c r="CS50" s="275"/>
      <c r="CT50" s="275"/>
      <c r="CU50" s="275"/>
      <c r="CV50" s="275"/>
      <c r="CW50" s="275"/>
      <c r="CX50" s="275"/>
      <c r="CY50" s="275"/>
      <c r="CZ50" s="275"/>
      <c r="DA50" s="275"/>
      <c r="DB50" s="275"/>
      <c r="DC50" s="275"/>
      <c r="DD50" s="275"/>
      <c r="DE50" s="275"/>
      <c r="DF50" s="275"/>
      <c r="DG50" s="275"/>
      <c r="DH50" s="275"/>
      <c r="DI50" s="275"/>
      <c r="DJ50" s="275"/>
      <c r="DK50" s="275"/>
      <c r="DL50" s="275"/>
      <c r="DM50" s="275"/>
      <c r="DN50" s="275"/>
      <c r="DO50" s="275"/>
      <c r="DP50" s="275"/>
      <c r="DQ50" s="275"/>
      <c r="DR50" s="275"/>
      <c r="DS50" s="275"/>
      <c r="DT50" s="275"/>
      <c r="DU50" s="275"/>
      <c r="DV50" s="275"/>
      <c r="DW50" s="275"/>
      <c r="DX50" s="275"/>
      <c r="DY50" s="275"/>
      <c r="DZ50" s="275"/>
      <c r="EA50" s="275"/>
      <c r="EB50" s="275"/>
      <c r="EC50" s="275"/>
      <c r="ED50" s="275"/>
      <c r="EE50" s="275"/>
      <c r="EF50" s="275"/>
      <c r="EG50" s="275"/>
      <c r="EH50" s="275"/>
      <c r="EI50" s="275"/>
      <c r="EJ50" s="275"/>
      <c r="EK50" s="275"/>
      <c r="EL50" s="275"/>
      <c r="EM50" s="275"/>
      <c r="EN50" s="275"/>
      <c r="EO50" s="275"/>
      <c r="EP50" s="275"/>
      <c r="EQ50" s="275"/>
      <c r="ER50" s="275"/>
      <c r="ES50" s="275"/>
      <c r="ET50" s="275"/>
      <c r="EU50" s="275"/>
      <c r="EV50" s="275"/>
      <c r="EW50" s="275"/>
      <c r="EX50" s="275"/>
      <c r="EY50" s="275"/>
      <c r="EZ50" s="275"/>
      <c r="FA50" s="275"/>
      <c r="FB50" s="275"/>
      <c r="FC50" s="275"/>
      <c r="FD50" s="275"/>
      <c r="FE50" s="275"/>
      <c r="FF50" s="275"/>
      <c r="FG50" s="275"/>
      <c r="FH50" s="275"/>
      <c r="FI50" s="275"/>
      <c r="FJ50" s="275"/>
      <c r="FK50" s="275"/>
      <c r="FL50" s="275"/>
      <c r="FM50" s="275"/>
      <c r="FN50" s="275"/>
      <c r="FO50" s="275"/>
      <c r="FP50" s="275"/>
      <c r="FQ50" s="275"/>
      <c r="FR50" s="275"/>
      <c r="FS50" s="275"/>
      <c r="FT50" s="275"/>
      <c r="FU50" s="275"/>
      <c r="FV50" s="275"/>
      <c r="FW50" s="275"/>
      <c r="FX50" s="275"/>
      <c r="FY50" s="275"/>
      <c r="FZ50" s="275"/>
      <c r="GA50" s="275"/>
      <c r="GB50" s="275"/>
      <c r="GC50" s="275"/>
      <c r="GD50" s="275"/>
      <c r="GE50" s="275"/>
      <c r="GF50" s="275"/>
      <c r="GG50" s="275"/>
      <c r="GH50" s="275"/>
      <c r="GI50" s="275"/>
      <c r="GJ50" s="275"/>
      <c r="GK50" s="275"/>
      <c r="GL50" s="275"/>
      <c r="GM50" s="275"/>
      <c r="GN50" s="275"/>
      <c r="GO50" s="275"/>
      <c r="GP50" s="275"/>
      <c r="GQ50" s="275"/>
      <c r="GR50" s="275"/>
      <c r="GS50" s="275"/>
      <c r="GT50" s="275"/>
      <c r="GU50" s="275"/>
      <c r="GV50" s="275"/>
      <c r="GW50" s="275"/>
      <c r="GX50" s="275"/>
      <c r="GY50" s="275"/>
      <c r="GZ50" s="275"/>
      <c r="HA50" s="275"/>
      <c r="HB50" s="275"/>
      <c r="HC50" s="275"/>
      <c r="HD50" s="275"/>
      <c r="HE50" s="275"/>
      <c r="HF50" s="275"/>
      <c r="HG50" s="275"/>
      <c r="HH50" s="275"/>
      <c r="HI50" s="275"/>
      <c r="HJ50" s="275"/>
      <c r="HK50" s="275"/>
      <c r="HL50" s="275"/>
      <c r="HM50" s="275"/>
      <c r="HN50" s="275"/>
      <c r="HO50" s="275"/>
      <c r="HP50" s="275"/>
      <c r="HQ50" s="275"/>
      <c r="HR50" s="275"/>
      <c r="HS50" s="275"/>
      <c r="HT50" s="275"/>
      <c r="HU50" s="275"/>
      <c r="HV50" s="275"/>
      <c r="HW50" s="275"/>
      <c r="HX50" s="275"/>
      <c r="HY50" s="275"/>
      <c r="HZ50" s="275"/>
      <c r="IA50" s="275"/>
      <c r="IB50" s="275"/>
      <c r="IC50" s="275"/>
      <c r="ID50" s="275"/>
      <c r="IE50" s="275"/>
      <c r="IF50" s="275"/>
      <c r="IG50" s="275"/>
      <c r="IH50" s="275"/>
      <c r="II50" s="275"/>
      <c r="IJ50" s="275"/>
      <c r="IK50" s="275"/>
      <c r="IL50" s="275"/>
      <c r="IM50" s="275"/>
      <c r="IN50" s="275"/>
      <c r="IO50" s="275"/>
      <c r="IP50" s="275"/>
      <c r="IQ50" s="275"/>
      <c r="IR50" s="275"/>
      <c r="IS50" s="275"/>
      <c r="IT50" s="275"/>
      <c r="IU50" s="275"/>
      <c r="IV50" s="275"/>
    </row>
    <row r="51" spans="1:256" ht="12.75" hidden="1" customHeight="1" x14ac:dyDescent="0.2">
      <c r="A51" s="275"/>
      <c r="B51" s="275"/>
      <c r="C51" s="275"/>
      <c r="D51" s="275"/>
      <c r="E51" s="275"/>
      <c r="F51" s="275"/>
      <c r="G51" s="275"/>
      <c r="H51" s="275"/>
      <c r="I51" s="275"/>
      <c r="J51" s="276"/>
      <c r="K51" s="321"/>
      <c r="L51" s="321"/>
      <c r="M51" s="321"/>
      <c r="N51" s="321"/>
      <c r="O51" s="321"/>
      <c r="P51" s="321"/>
      <c r="Q51" s="321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5"/>
      <c r="AQ51" s="275"/>
      <c r="AR51" s="275"/>
      <c r="AS51" s="275"/>
      <c r="AT51" s="275"/>
      <c r="AU51" s="275"/>
      <c r="AV51" s="275"/>
      <c r="AW51" s="275"/>
      <c r="AX51" s="275"/>
      <c r="AY51" s="275"/>
      <c r="AZ51" s="275"/>
      <c r="BA51" s="275"/>
      <c r="BB51" s="275"/>
      <c r="BC51" s="275"/>
      <c r="BD51" s="275"/>
      <c r="BE51" s="275"/>
      <c r="BF51" s="275"/>
      <c r="BG51" s="275"/>
      <c r="BH51" s="275"/>
      <c r="BI51" s="275"/>
      <c r="BJ51" s="275"/>
      <c r="BK51" s="275"/>
      <c r="BL51" s="275"/>
      <c r="BM51" s="275"/>
      <c r="BN51" s="275"/>
      <c r="BO51" s="275"/>
      <c r="BP51" s="275"/>
      <c r="BQ51" s="275"/>
      <c r="BR51" s="275"/>
      <c r="BS51" s="275"/>
      <c r="BT51" s="275"/>
      <c r="BU51" s="275"/>
      <c r="BV51" s="275"/>
      <c r="BW51" s="275"/>
      <c r="BX51" s="275"/>
      <c r="BY51" s="275"/>
      <c r="BZ51" s="275"/>
      <c r="CA51" s="275"/>
      <c r="CB51" s="275"/>
      <c r="CC51" s="275"/>
      <c r="CD51" s="275"/>
      <c r="CE51" s="275"/>
      <c r="CF51" s="275"/>
      <c r="CG51" s="275"/>
      <c r="CH51" s="275"/>
      <c r="CI51" s="275"/>
      <c r="CJ51" s="275"/>
      <c r="CK51" s="275"/>
      <c r="CL51" s="275"/>
      <c r="CM51" s="275"/>
      <c r="CN51" s="275"/>
      <c r="CO51" s="275"/>
      <c r="CP51" s="275"/>
      <c r="CQ51" s="275"/>
      <c r="CR51" s="275"/>
      <c r="CS51" s="275"/>
      <c r="CT51" s="275"/>
      <c r="CU51" s="275"/>
      <c r="CV51" s="275"/>
      <c r="CW51" s="275"/>
      <c r="CX51" s="275"/>
      <c r="CY51" s="275"/>
      <c r="CZ51" s="275"/>
      <c r="DA51" s="275"/>
      <c r="DB51" s="275"/>
      <c r="DC51" s="275"/>
      <c r="DD51" s="275"/>
      <c r="DE51" s="275"/>
      <c r="DF51" s="275"/>
      <c r="DG51" s="275"/>
      <c r="DH51" s="275"/>
      <c r="DI51" s="275"/>
      <c r="DJ51" s="275"/>
      <c r="DK51" s="275"/>
      <c r="DL51" s="275"/>
      <c r="DM51" s="275"/>
      <c r="DN51" s="275"/>
      <c r="DO51" s="275"/>
      <c r="DP51" s="275"/>
      <c r="DQ51" s="275"/>
      <c r="DR51" s="275"/>
      <c r="DS51" s="275"/>
      <c r="DT51" s="275"/>
      <c r="DU51" s="275"/>
      <c r="DV51" s="275"/>
      <c r="DW51" s="275"/>
      <c r="DX51" s="275"/>
      <c r="DY51" s="275"/>
      <c r="DZ51" s="275"/>
      <c r="EA51" s="275"/>
      <c r="EB51" s="275"/>
      <c r="EC51" s="275"/>
      <c r="ED51" s="275"/>
      <c r="EE51" s="275"/>
      <c r="EF51" s="275"/>
      <c r="EG51" s="275"/>
      <c r="EH51" s="275"/>
      <c r="EI51" s="275"/>
      <c r="EJ51" s="275"/>
      <c r="EK51" s="275"/>
      <c r="EL51" s="275"/>
      <c r="EM51" s="275"/>
      <c r="EN51" s="275"/>
      <c r="EO51" s="275"/>
      <c r="EP51" s="275"/>
      <c r="EQ51" s="275"/>
      <c r="ER51" s="275"/>
      <c r="ES51" s="275"/>
      <c r="ET51" s="275"/>
      <c r="EU51" s="275"/>
      <c r="EV51" s="275"/>
      <c r="EW51" s="275"/>
      <c r="EX51" s="275"/>
      <c r="EY51" s="275"/>
      <c r="EZ51" s="275"/>
      <c r="FA51" s="275"/>
      <c r="FB51" s="275"/>
      <c r="FC51" s="275"/>
      <c r="FD51" s="275"/>
      <c r="FE51" s="275"/>
      <c r="FF51" s="275"/>
      <c r="FG51" s="275"/>
      <c r="FH51" s="275"/>
      <c r="FI51" s="275"/>
      <c r="FJ51" s="275"/>
      <c r="FK51" s="275"/>
      <c r="FL51" s="275"/>
      <c r="FM51" s="275"/>
      <c r="FN51" s="275"/>
      <c r="FO51" s="275"/>
      <c r="FP51" s="275"/>
      <c r="FQ51" s="275"/>
      <c r="FR51" s="275"/>
      <c r="FS51" s="275"/>
      <c r="FT51" s="275"/>
      <c r="FU51" s="275"/>
      <c r="FV51" s="275"/>
      <c r="FW51" s="275"/>
      <c r="FX51" s="275"/>
      <c r="FY51" s="275"/>
      <c r="FZ51" s="275"/>
      <c r="GA51" s="275"/>
      <c r="GB51" s="275"/>
      <c r="GC51" s="275"/>
      <c r="GD51" s="275"/>
      <c r="GE51" s="275"/>
      <c r="GF51" s="275"/>
      <c r="GG51" s="275"/>
      <c r="GH51" s="275"/>
      <c r="GI51" s="275"/>
      <c r="GJ51" s="275"/>
      <c r="GK51" s="275"/>
      <c r="GL51" s="275"/>
      <c r="GM51" s="275"/>
      <c r="GN51" s="275"/>
      <c r="GO51" s="275"/>
      <c r="GP51" s="275"/>
      <c r="GQ51" s="275"/>
      <c r="GR51" s="275"/>
      <c r="GS51" s="275"/>
      <c r="GT51" s="275"/>
      <c r="GU51" s="275"/>
      <c r="GV51" s="275"/>
      <c r="GW51" s="275"/>
      <c r="GX51" s="275"/>
      <c r="GY51" s="275"/>
      <c r="GZ51" s="275"/>
      <c r="HA51" s="275"/>
      <c r="HB51" s="275"/>
      <c r="HC51" s="275"/>
      <c r="HD51" s="275"/>
      <c r="HE51" s="275"/>
      <c r="HF51" s="275"/>
      <c r="HG51" s="275"/>
      <c r="HH51" s="275"/>
      <c r="HI51" s="275"/>
      <c r="HJ51" s="275"/>
      <c r="HK51" s="275"/>
      <c r="HL51" s="275"/>
      <c r="HM51" s="275"/>
      <c r="HN51" s="275"/>
      <c r="HO51" s="275"/>
      <c r="HP51" s="275"/>
      <c r="HQ51" s="275"/>
      <c r="HR51" s="275"/>
      <c r="HS51" s="275"/>
      <c r="HT51" s="275"/>
      <c r="HU51" s="275"/>
      <c r="HV51" s="275"/>
      <c r="HW51" s="275"/>
      <c r="HX51" s="275"/>
      <c r="HY51" s="275"/>
      <c r="HZ51" s="275"/>
      <c r="IA51" s="275"/>
      <c r="IB51" s="275"/>
      <c r="IC51" s="275"/>
      <c r="ID51" s="275"/>
      <c r="IE51" s="275"/>
      <c r="IF51" s="275"/>
      <c r="IG51" s="275"/>
      <c r="IH51" s="275"/>
      <c r="II51" s="275"/>
      <c r="IJ51" s="275"/>
      <c r="IK51" s="275"/>
      <c r="IL51" s="275"/>
      <c r="IM51" s="275"/>
      <c r="IN51" s="275"/>
      <c r="IO51" s="275"/>
      <c r="IP51" s="275"/>
      <c r="IQ51" s="275"/>
      <c r="IR51" s="275"/>
      <c r="IS51" s="275"/>
      <c r="IT51" s="275"/>
      <c r="IU51" s="275"/>
      <c r="IV51" s="275"/>
    </row>
    <row r="52" spans="1:256" ht="12.75" hidden="1" customHeight="1" x14ac:dyDescent="0.2"/>
    <row r="53" spans="1:256" ht="12.75" hidden="1" customHeight="1" x14ac:dyDescent="0.2">
      <c r="J53"/>
      <c r="K53"/>
      <c r="L53"/>
      <c r="M53"/>
      <c r="N53"/>
      <c r="O53"/>
      <c r="P53"/>
      <c r="Q53"/>
    </row>
    <row r="54" spans="1:256" ht="12.75" hidden="1" customHeight="1" x14ac:dyDescent="0.2">
      <c r="J54"/>
      <c r="K54"/>
      <c r="L54"/>
      <c r="M54"/>
      <c r="N54"/>
      <c r="O54"/>
      <c r="P54"/>
      <c r="Q54"/>
    </row>
    <row r="55" spans="1:256" ht="12.75" hidden="1" customHeight="1" x14ac:dyDescent="0.2">
      <c r="J55"/>
      <c r="K55"/>
      <c r="L55"/>
      <c r="M55"/>
      <c r="N55"/>
      <c r="O55"/>
      <c r="P55"/>
      <c r="Q55"/>
    </row>
    <row r="56" spans="1:256" ht="12.75" hidden="1" customHeight="1" x14ac:dyDescent="0.2">
      <c r="J56"/>
      <c r="K56"/>
      <c r="L56"/>
      <c r="M56"/>
      <c r="N56"/>
      <c r="O56"/>
      <c r="P56"/>
      <c r="Q56"/>
    </row>
  </sheetData>
  <mergeCells count="4">
    <mergeCell ref="B3:C3"/>
    <mergeCell ref="E3:F3"/>
    <mergeCell ref="B4:C4"/>
    <mergeCell ref="E4:F4"/>
  </mergeCells>
  <conditionalFormatting sqref="L14:U16 N35:U37 L35:M36 L21:U21">
    <cfRule type="cellIs" dxfId="23" priority="24" stopIfTrue="1" operator="lessThan">
      <formula>0</formula>
    </cfRule>
  </conditionalFormatting>
  <conditionalFormatting sqref="J14:J16 E14:E16 B14:B16 G14:H16">
    <cfRule type="cellIs" dxfId="22" priority="23" stopIfTrue="1" operator="lessThan">
      <formula>0</formula>
    </cfRule>
  </conditionalFormatting>
  <conditionalFormatting sqref="L8:U12">
    <cfRule type="cellIs" dxfId="21" priority="22" stopIfTrue="1" operator="lessThan">
      <formula>0</formula>
    </cfRule>
  </conditionalFormatting>
  <conditionalFormatting sqref="J8:J12 E8:E12 B8:B12 G8:H12">
    <cfRule type="cellIs" dxfId="20" priority="21" stopIfTrue="1" operator="lessThan">
      <formula>0</formula>
    </cfRule>
  </conditionalFormatting>
  <conditionalFormatting sqref="L17:U17">
    <cfRule type="cellIs" dxfId="19" priority="20" stopIfTrue="1" operator="lessThan">
      <formula>0</formula>
    </cfRule>
  </conditionalFormatting>
  <conditionalFormatting sqref="J17 E17 B17 G17:H17">
    <cfRule type="cellIs" dxfId="18" priority="19" stopIfTrue="1" operator="lessThan">
      <formula>0</formula>
    </cfRule>
  </conditionalFormatting>
  <conditionalFormatting sqref="L13:U13">
    <cfRule type="cellIs" dxfId="17" priority="18" stopIfTrue="1" operator="lessThan">
      <formula>0</formula>
    </cfRule>
  </conditionalFormatting>
  <conditionalFormatting sqref="J13 E13 B13 G13:H13">
    <cfRule type="cellIs" dxfId="16" priority="17" stopIfTrue="1" operator="lessThan">
      <formula>0</formula>
    </cfRule>
  </conditionalFormatting>
  <conditionalFormatting sqref="L18:U18">
    <cfRule type="cellIs" dxfId="15" priority="16" stopIfTrue="1" operator="lessThan">
      <formula>0</formula>
    </cfRule>
  </conditionalFormatting>
  <conditionalFormatting sqref="J18 E18 B18 G18:H18">
    <cfRule type="cellIs" dxfId="14" priority="15" stopIfTrue="1" operator="lessThan">
      <formula>0</formula>
    </cfRule>
  </conditionalFormatting>
  <conditionalFormatting sqref="L28:U30">
    <cfRule type="cellIs" dxfId="13" priority="14" stopIfTrue="1" operator="lessThan">
      <formula>0</formula>
    </cfRule>
  </conditionalFormatting>
  <conditionalFormatting sqref="J28:J30 E28:E30 B28:B30 G28:H30">
    <cfRule type="cellIs" dxfId="12" priority="13" stopIfTrue="1" operator="lessThan">
      <formula>0</formula>
    </cfRule>
  </conditionalFormatting>
  <conditionalFormatting sqref="L22:U26">
    <cfRule type="cellIs" dxfId="11" priority="12" stopIfTrue="1" operator="lessThan">
      <formula>0</formula>
    </cfRule>
  </conditionalFormatting>
  <conditionalFormatting sqref="J22:J26 E22:E26 B22:B26 G22:H26">
    <cfRule type="cellIs" dxfId="10" priority="11" stopIfTrue="1" operator="lessThan">
      <formula>0</formula>
    </cfRule>
  </conditionalFormatting>
  <conditionalFormatting sqref="L31:U31">
    <cfRule type="cellIs" dxfId="9" priority="10" stopIfTrue="1" operator="lessThan">
      <formula>0</formula>
    </cfRule>
  </conditionalFormatting>
  <conditionalFormatting sqref="J31 E31 B31 G31:H31">
    <cfRule type="cellIs" dxfId="8" priority="9" stopIfTrue="1" operator="lessThan">
      <formula>0</formula>
    </cfRule>
  </conditionalFormatting>
  <conditionalFormatting sqref="L27:U27">
    <cfRule type="cellIs" dxfId="7" priority="8" stopIfTrue="1" operator="lessThan">
      <formula>0</formula>
    </cfRule>
  </conditionalFormatting>
  <conditionalFormatting sqref="J27 E27 B27 G27:H27">
    <cfRule type="cellIs" dxfId="6" priority="7" stopIfTrue="1" operator="lessThan">
      <formula>0</formula>
    </cfRule>
  </conditionalFormatting>
  <conditionalFormatting sqref="L32:U32">
    <cfRule type="cellIs" dxfId="5" priority="6" stopIfTrue="1" operator="lessThan">
      <formula>0</formula>
    </cfRule>
  </conditionalFormatting>
  <conditionalFormatting sqref="J32 E32 B32 G32:H32">
    <cfRule type="cellIs" dxfId="4" priority="5" stopIfTrue="1" operator="lessThan">
      <formula>0</formula>
    </cfRule>
  </conditionalFormatting>
  <conditionalFormatting sqref="L19:U20">
    <cfRule type="cellIs" dxfId="3" priority="4" stopIfTrue="1" operator="lessThan">
      <formula>0</formula>
    </cfRule>
  </conditionalFormatting>
  <conditionalFormatting sqref="J19:J20 E19:E20 B19:B20 G19:H20">
    <cfRule type="cellIs" dxfId="2" priority="3" stopIfTrue="1" operator="lessThan">
      <formula>0</formula>
    </cfRule>
  </conditionalFormatting>
  <conditionalFormatting sqref="L33:U34">
    <cfRule type="cellIs" dxfId="1" priority="2" stopIfTrue="1" operator="lessThan">
      <formula>0</formula>
    </cfRule>
  </conditionalFormatting>
  <conditionalFormatting sqref="J33:J34 E33:E34 B33:B34 G33:H34">
    <cfRule type="cellIs" dxfId="0" priority="1" stopIfTrue="1" operator="lessThan">
      <formula>0</formula>
    </cfRule>
  </conditionalFormatting>
  <pageMargins left="0.70866141732283472" right="0.39370078740157483" top="1.5748031496062993" bottom="0.98425196850393704" header="0.51181102362204722" footer="0.51181102362204722"/>
  <pageSetup paperSize="9" scale="98" orientation="portrait" r:id="rId1"/>
  <headerFooter alignWithMargins="0">
    <oddHeader>&amp;LStatistiska centralbyrån
Offentlig ekonomi och
mikrosimuleringar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7109375" style="83" customWidth="1"/>
    <col min="2" max="7" width="15.28515625" style="83" customWidth="1"/>
    <col min="8" max="8" width="3.28515625" style="83" customWidth="1"/>
    <col min="9" max="9" width="8.7109375" style="83" customWidth="1"/>
    <col min="10" max="10" width="17" style="83" customWidth="1"/>
    <col min="11" max="11" width="4.42578125" style="83" customWidth="1"/>
    <col min="12" max="12" width="9.140625" style="83" hidden="1"/>
    <col min="13" max="256" width="9.140625" style="99" hidden="1"/>
    <col min="257" max="257" width="16.7109375" style="99" hidden="1"/>
    <col min="258" max="263" width="15.28515625" style="99" hidden="1"/>
    <col min="264" max="264" width="3.28515625" style="99" hidden="1"/>
    <col min="265" max="265" width="8.7109375" style="99" hidden="1"/>
    <col min="266" max="266" width="17" style="99" hidden="1"/>
    <col min="267" max="512" width="9.140625" style="99" hidden="1"/>
    <col min="513" max="513" width="16.7109375" style="99" hidden="1"/>
    <col min="514" max="519" width="15.28515625" style="99" hidden="1"/>
    <col min="520" max="520" width="3.28515625" style="99" hidden="1"/>
    <col min="521" max="521" width="8.7109375" style="99" hidden="1"/>
    <col min="522" max="522" width="17" style="99" hidden="1"/>
    <col min="523" max="768" width="9.140625" style="99" hidden="1"/>
    <col min="769" max="769" width="16.7109375" style="99" hidden="1"/>
    <col min="770" max="775" width="15.28515625" style="99" hidden="1"/>
    <col min="776" max="776" width="3.28515625" style="99" hidden="1"/>
    <col min="777" max="777" width="8.7109375" style="99" hidden="1"/>
    <col min="778" max="778" width="17" style="99" hidden="1"/>
    <col min="779" max="1024" width="9.140625" style="99" hidden="1"/>
    <col min="1025" max="1025" width="16.7109375" style="99" hidden="1"/>
    <col min="1026" max="1031" width="15.28515625" style="99" hidden="1"/>
    <col min="1032" max="1032" width="3.28515625" style="99" hidden="1"/>
    <col min="1033" max="1033" width="8.7109375" style="99" hidden="1"/>
    <col min="1034" max="1034" width="17" style="99" hidden="1"/>
    <col min="1035" max="1280" width="9.140625" style="99" hidden="1"/>
    <col min="1281" max="1281" width="16.7109375" style="99" hidden="1"/>
    <col min="1282" max="1287" width="15.28515625" style="99" hidden="1"/>
    <col min="1288" max="1288" width="3.28515625" style="99" hidden="1"/>
    <col min="1289" max="1289" width="8.7109375" style="99" hidden="1"/>
    <col min="1290" max="1290" width="17" style="99" hidden="1"/>
    <col min="1291" max="1536" width="9.140625" style="99" hidden="1"/>
    <col min="1537" max="1537" width="16.7109375" style="99" hidden="1"/>
    <col min="1538" max="1543" width="15.28515625" style="99" hidden="1"/>
    <col min="1544" max="1544" width="3.28515625" style="99" hidden="1"/>
    <col min="1545" max="1545" width="8.7109375" style="99" hidden="1"/>
    <col min="1546" max="1546" width="17" style="99" hidden="1"/>
    <col min="1547" max="1792" width="9.140625" style="99" hidden="1"/>
    <col min="1793" max="1793" width="16.7109375" style="99" hidden="1"/>
    <col min="1794" max="1799" width="15.28515625" style="99" hidden="1"/>
    <col min="1800" max="1800" width="3.28515625" style="99" hidden="1"/>
    <col min="1801" max="1801" width="8.7109375" style="99" hidden="1"/>
    <col min="1802" max="1802" width="17" style="99" hidden="1"/>
    <col min="1803" max="2048" width="9.140625" style="99" hidden="1"/>
    <col min="2049" max="2049" width="16.7109375" style="99" hidden="1"/>
    <col min="2050" max="2055" width="15.28515625" style="99" hidden="1"/>
    <col min="2056" max="2056" width="3.28515625" style="99" hidden="1"/>
    <col min="2057" max="2057" width="8.7109375" style="99" hidden="1"/>
    <col min="2058" max="2058" width="17" style="99" hidden="1"/>
    <col min="2059" max="2304" width="9.140625" style="99" hidden="1"/>
    <col min="2305" max="2305" width="16.7109375" style="99" hidden="1"/>
    <col min="2306" max="2311" width="15.28515625" style="99" hidden="1"/>
    <col min="2312" max="2312" width="3.28515625" style="99" hidden="1"/>
    <col min="2313" max="2313" width="8.7109375" style="99" hidden="1"/>
    <col min="2314" max="2314" width="17" style="99" hidden="1"/>
    <col min="2315" max="2560" width="9.140625" style="99" hidden="1"/>
    <col min="2561" max="2561" width="16.7109375" style="99" hidden="1"/>
    <col min="2562" max="2567" width="15.28515625" style="99" hidden="1"/>
    <col min="2568" max="2568" width="3.28515625" style="99" hidden="1"/>
    <col min="2569" max="2569" width="8.7109375" style="99" hidden="1"/>
    <col min="2570" max="2570" width="17" style="99" hidden="1"/>
    <col min="2571" max="2816" width="9.140625" style="99" hidden="1"/>
    <col min="2817" max="2817" width="16.7109375" style="99" hidden="1"/>
    <col min="2818" max="2823" width="15.28515625" style="99" hidden="1"/>
    <col min="2824" max="2824" width="3.28515625" style="99" hidden="1"/>
    <col min="2825" max="2825" width="8.7109375" style="99" hidden="1"/>
    <col min="2826" max="2826" width="17" style="99" hidden="1"/>
    <col min="2827" max="3072" width="9.140625" style="99" hidden="1"/>
    <col min="3073" max="3073" width="16.7109375" style="99" hidden="1"/>
    <col min="3074" max="3079" width="15.28515625" style="99" hidden="1"/>
    <col min="3080" max="3080" width="3.28515625" style="99" hidden="1"/>
    <col min="3081" max="3081" width="8.7109375" style="99" hidden="1"/>
    <col min="3082" max="3082" width="17" style="99" hidden="1"/>
    <col min="3083" max="3328" width="9.140625" style="99" hidden="1"/>
    <col min="3329" max="3329" width="16.7109375" style="99" hidden="1"/>
    <col min="3330" max="3335" width="15.28515625" style="99" hidden="1"/>
    <col min="3336" max="3336" width="3.28515625" style="99" hidden="1"/>
    <col min="3337" max="3337" width="8.7109375" style="99" hidden="1"/>
    <col min="3338" max="3338" width="17" style="99" hidden="1"/>
    <col min="3339" max="3584" width="9.140625" style="99" hidden="1"/>
    <col min="3585" max="3585" width="16.7109375" style="99" hidden="1"/>
    <col min="3586" max="3591" width="15.28515625" style="99" hidden="1"/>
    <col min="3592" max="3592" width="3.28515625" style="99" hidden="1"/>
    <col min="3593" max="3593" width="8.7109375" style="99" hidden="1"/>
    <col min="3594" max="3594" width="17" style="99" hidden="1"/>
    <col min="3595" max="3840" width="9.140625" style="99" hidden="1"/>
    <col min="3841" max="3841" width="16.7109375" style="99" hidden="1"/>
    <col min="3842" max="3847" width="15.28515625" style="99" hidden="1"/>
    <col min="3848" max="3848" width="3.28515625" style="99" hidden="1"/>
    <col min="3849" max="3849" width="8.7109375" style="99" hidden="1"/>
    <col min="3850" max="3850" width="17" style="99" hidden="1"/>
    <col min="3851" max="4096" width="9.140625" style="99" hidden="1"/>
    <col min="4097" max="4097" width="16.7109375" style="99" hidden="1"/>
    <col min="4098" max="4103" width="15.28515625" style="99" hidden="1"/>
    <col min="4104" max="4104" width="3.28515625" style="99" hidden="1"/>
    <col min="4105" max="4105" width="8.7109375" style="99" hidden="1"/>
    <col min="4106" max="4106" width="17" style="99" hidden="1"/>
    <col min="4107" max="4352" width="9.140625" style="99" hidden="1"/>
    <col min="4353" max="4353" width="16.7109375" style="99" hidden="1"/>
    <col min="4354" max="4359" width="15.28515625" style="99" hidden="1"/>
    <col min="4360" max="4360" width="3.28515625" style="99" hidden="1"/>
    <col min="4361" max="4361" width="8.7109375" style="99" hidden="1"/>
    <col min="4362" max="4362" width="17" style="99" hidden="1"/>
    <col min="4363" max="4608" width="9.140625" style="99" hidden="1"/>
    <col min="4609" max="4609" width="16.7109375" style="99" hidden="1"/>
    <col min="4610" max="4615" width="15.28515625" style="99" hidden="1"/>
    <col min="4616" max="4616" width="3.28515625" style="99" hidden="1"/>
    <col min="4617" max="4617" width="8.7109375" style="99" hidden="1"/>
    <col min="4618" max="4618" width="17" style="99" hidden="1"/>
    <col min="4619" max="4864" width="9.140625" style="99" hidden="1"/>
    <col min="4865" max="4865" width="16.7109375" style="99" hidden="1"/>
    <col min="4866" max="4871" width="15.28515625" style="99" hidden="1"/>
    <col min="4872" max="4872" width="3.28515625" style="99" hidden="1"/>
    <col min="4873" max="4873" width="8.7109375" style="99" hidden="1"/>
    <col min="4874" max="4874" width="17" style="99" hidden="1"/>
    <col min="4875" max="5120" width="9.140625" style="99" hidden="1"/>
    <col min="5121" max="5121" width="16.7109375" style="99" hidden="1"/>
    <col min="5122" max="5127" width="15.28515625" style="99" hidden="1"/>
    <col min="5128" max="5128" width="3.28515625" style="99" hidden="1"/>
    <col min="5129" max="5129" width="8.7109375" style="99" hidden="1"/>
    <col min="5130" max="5130" width="17" style="99" hidden="1"/>
    <col min="5131" max="5376" width="9.140625" style="99" hidden="1"/>
    <col min="5377" max="5377" width="16.7109375" style="99" hidden="1"/>
    <col min="5378" max="5383" width="15.28515625" style="99" hidden="1"/>
    <col min="5384" max="5384" width="3.28515625" style="99" hidden="1"/>
    <col min="5385" max="5385" width="8.7109375" style="99" hidden="1"/>
    <col min="5386" max="5386" width="17" style="99" hidden="1"/>
    <col min="5387" max="5632" width="9.140625" style="99" hidden="1"/>
    <col min="5633" max="5633" width="16.7109375" style="99" hidden="1"/>
    <col min="5634" max="5639" width="15.28515625" style="99" hidden="1"/>
    <col min="5640" max="5640" width="3.28515625" style="99" hidden="1"/>
    <col min="5641" max="5641" width="8.7109375" style="99" hidden="1"/>
    <col min="5642" max="5642" width="17" style="99" hidden="1"/>
    <col min="5643" max="5888" width="9.140625" style="99" hidden="1"/>
    <col min="5889" max="5889" width="16.7109375" style="99" hidden="1"/>
    <col min="5890" max="5895" width="15.28515625" style="99" hidden="1"/>
    <col min="5896" max="5896" width="3.28515625" style="99" hidden="1"/>
    <col min="5897" max="5897" width="8.7109375" style="99" hidden="1"/>
    <col min="5898" max="5898" width="17" style="99" hidden="1"/>
    <col min="5899" max="6144" width="9.140625" style="99" hidden="1"/>
    <col min="6145" max="6145" width="16.7109375" style="99" hidden="1"/>
    <col min="6146" max="6151" width="15.28515625" style="99" hidden="1"/>
    <col min="6152" max="6152" width="3.28515625" style="99" hidden="1"/>
    <col min="6153" max="6153" width="8.7109375" style="99" hidden="1"/>
    <col min="6154" max="6154" width="17" style="99" hidden="1"/>
    <col min="6155" max="6400" width="9.140625" style="99" hidden="1"/>
    <col min="6401" max="6401" width="16.7109375" style="99" hidden="1"/>
    <col min="6402" max="6407" width="15.28515625" style="99" hidden="1"/>
    <col min="6408" max="6408" width="3.28515625" style="99" hidden="1"/>
    <col min="6409" max="6409" width="8.7109375" style="99" hidden="1"/>
    <col min="6410" max="6410" width="17" style="99" hidden="1"/>
    <col min="6411" max="6656" width="9.140625" style="99" hidden="1"/>
    <col min="6657" max="6657" width="16.7109375" style="99" hidden="1"/>
    <col min="6658" max="6663" width="15.28515625" style="99" hidden="1"/>
    <col min="6664" max="6664" width="3.28515625" style="99" hidden="1"/>
    <col min="6665" max="6665" width="8.7109375" style="99" hidden="1"/>
    <col min="6666" max="6666" width="17" style="99" hidden="1"/>
    <col min="6667" max="6912" width="9.140625" style="99" hidden="1"/>
    <col min="6913" max="6913" width="16.7109375" style="99" hidden="1"/>
    <col min="6914" max="6919" width="15.28515625" style="99" hidden="1"/>
    <col min="6920" max="6920" width="3.28515625" style="99" hidden="1"/>
    <col min="6921" max="6921" width="8.7109375" style="99" hidden="1"/>
    <col min="6922" max="6922" width="17" style="99" hidden="1"/>
    <col min="6923" max="7168" width="9.140625" style="99" hidden="1"/>
    <col min="7169" max="7169" width="16.7109375" style="99" hidden="1"/>
    <col min="7170" max="7175" width="15.28515625" style="99" hidden="1"/>
    <col min="7176" max="7176" width="3.28515625" style="99" hidden="1"/>
    <col min="7177" max="7177" width="8.7109375" style="99" hidden="1"/>
    <col min="7178" max="7178" width="17" style="99" hidden="1"/>
    <col min="7179" max="7424" width="9.140625" style="99" hidden="1"/>
    <col min="7425" max="7425" width="16.7109375" style="99" hidden="1"/>
    <col min="7426" max="7431" width="15.28515625" style="99" hidden="1"/>
    <col min="7432" max="7432" width="3.28515625" style="99" hidden="1"/>
    <col min="7433" max="7433" width="8.7109375" style="99" hidden="1"/>
    <col min="7434" max="7434" width="17" style="99" hidden="1"/>
    <col min="7435" max="7680" width="9.140625" style="99" hidden="1"/>
    <col min="7681" max="7681" width="16.7109375" style="99" hidden="1"/>
    <col min="7682" max="7687" width="15.28515625" style="99" hidden="1"/>
    <col min="7688" max="7688" width="3.28515625" style="99" hidden="1"/>
    <col min="7689" max="7689" width="8.7109375" style="99" hidden="1"/>
    <col min="7690" max="7690" width="17" style="99" hidden="1"/>
    <col min="7691" max="7936" width="9.140625" style="99" hidden="1"/>
    <col min="7937" max="7937" width="16.7109375" style="99" hidden="1"/>
    <col min="7938" max="7943" width="15.28515625" style="99" hidden="1"/>
    <col min="7944" max="7944" width="3.28515625" style="99" hidden="1"/>
    <col min="7945" max="7945" width="8.7109375" style="99" hidden="1"/>
    <col min="7946" max="7946" width="17" style="99" hidden="1"/>
    <col min="7947" max="8192" width="9.140625" style="99" hidden="1"/>
    <col min="8193" max="8193" width="16.7109375" style="99" hidden="1"/>
    <col min="8194" max="8199" width="15.28515625" style="99" hidden="1"/>
    <col min="8200" max="8200" width="3.28515625" style="99" hidden="1"/>
    <col min="8201" max="8201" width="8.7109375" style="99" hidden="1"/>
    <col min="8202" max="8202" width="17" style="99" hidden="1"/>
    <col min="8203" max="8448" width="9.140625" style="99" hidden="1"/>
    <col min="8449" max="8449" width="16.7109375" style="99" hidden="1"/>
    <col min="8450" max="8455" width="15.28515625" style="99" hidden="1"/>
    <col min="8456" max="8456" width="3.28515625" style="99" hidden="1"/>
    <col min="8457" max="8457" width="8.7109375" style="99" hidden="1"/>
    <col min="8458" max="8458" width="17" style="99" hidden="1"/>
    <col min="8459" max="8704" width="9.140625" style="99" hidden="1"/>
    <col min="8705" max="8705" width="16.7109375" style="99" hidden="1"/>
    <col min="8706" max="8711" width="15.28515625" style="99" hidden="1"/>
    <col min="8712" max="8712" width="3.28515625" style="99" hidden="1"/>
    <col min="8713" max="8713" width="8.7109375" style="99" hidden="1"/>
    <col min="8714" max="8714" width="17" style="99" hidden="1"/>
    <col min="8715" max="8960" width="9.140625" style="99" hidden="1"/>
    <col min="8961" max="8961" width="16.7109375" style="99" hidden="1"/>
    <col min="8962" max="8967" width="15.28515625" style="99" hidden="1"/>
    <col min="8968" max="8968" width="3.28515625" style="99" hidden="1"/>
    <col min="8969" max="8969" width="8.7109375" style="99" hidden="1"/>
    <col min="8970" max="8970" width="17" style="99" hidden="1"/>
    <col min="8971" max="9216" width="9.140625" style="99" hidden="1"/>
    <col min="9217" max="9217" width="16.7109375" style="99" hidden="1"/>
    <col min="9218" max="9223" width="15.28515625" style="99" hidden="1"/>
    <col min="9224" max="9224" width="3.28515625" style="99" hidden="1"/>
    <col min="9225" max="9225" width="8.7109375" style="99" hidden="1"/>
    <col min="9226" max="9226" width="17" style="99" hidden="1"/>
    <col min="9227" max="9472" width="9.140625" style="99" hidden="1"/>
    <col min="9473" max="9473" width="16.7109375" style="99" hidden="1"/>
    <col min="9474" max="9479" width="15.28515625" style="99" hidden="1"/>
    <col min="9480" max="9480" width="3.28515625" style="99" hidden="1"/>
    <col min="9481" max="9481" width="8.7109375" style="99" hidden="1"/>
    <col min="9482" max="9482" width="17" style="99" hidden="1"/>
    <col min="9483" max="9728" width="9.140625" style="99" hidden="1"/>
    <col min="9729" max="9729" width="16.7109375" style="99" hidden="1"/>
    <col min="9730" max="9735" width="15.28515625" style="99" hidden="1"/>
    <col min="9736" max="9736" width="3.28515625" style="99" hidden="1"/>
    <col min="9737" max="9737" width="8.7109375" style="99" hidden="1"/>
    <col min="9738" max="9738" width="17" style="99" hidden="1"/>
    <col min="9739" max="9984" width="9.140625" style="99" hidden="1"/>
    <col min="9985" max="9985" width="16.7109375" style="99" hidden="1"/>
    <col min="9986" max="9991" width="15.28515625" style="99" hidden="1"/>
    <col min="9992" max="9992" width="3.28515625" style="99" hidden="1"/>
    <col min="9993" max="9993" width="8.7109375" style="99" hidden="1"/>
    <col min="9994" max="9994" width="17" style="99" hidden="1"/>
    <col min="9995" max="10240" width="9.140625" style="99" hidden="1"/>
    <col min="10241" max="10241" width="16.7109375" style="99" hidden="1"/>
    <col min="10242" max="10247" width="15.28515625" style="99" hidden="1"/>
    <col min="10248" max="10248" width="3.28515625" style="99" hidden="1"/>
    <col min="10249" max="10249" width="8.7109375" style="99" hidden="1"/>
    <col min="10250" max="10250" width="17" style="99" hidden="1"/>
    <col min="10251" max="10496" width="9.140625" style="99" hidden="1"/>
    <col min="10497" max="10497" width="16.7109375" style="99" hidden="1"/>
    <col min="10498" max="10503" width="15.28515625" style="99" hidden="1"/>
    <col min="10504" max="10504" width="3.28515625" style="99" hidden="1"/>
    <col min="10505" max="10505" width="8.7109375" style="99" hidden="1"/>
    <col min="10506" max="10506" width="17" style="99" hidden="1"/>
    <col min="10507" max="10752" width="9.140625" style="99" hidden="1"/>
    <col min="10753" max="10753" width="16.7109375" style="99" hidden="1"/>
    <col min="10754" max="10759" width="15.28515625" style="99" hidden="1"/>
    <col min="10760" max="10760" width="3.28515625" style="99" hidden="1"/>
    <col min="10761" max="10761" width="8.7109375" style="99" hidden="1"/>
    <col min="10762" max="10762" width="17" style="99" hidden="1"/>
    <col min="10763" max="11008" width="9.140625" style="99" hidden="1"/>
    <col min="11009" max="11009" width="16.7109375" style="99" hidden="1"/>
    <col min="11010" max="11015" width="15.28515625" style="99" hidden="1"/>
    <col min="11016" max="11016" width="3.28515625" style="99" hidden="1"/>
    <col min="11017" max="11017" width="8.7109375" style="99" hidden="1"/>
    <col min="11018" max="11018" width="17" style="99" hidden="1"/>
    <col min="11019" max="11264" width="9.140625" style="99" hidden="1"/>
    <col min="11265" max="11265" width="16.7109375" style="99" hidden="1"/>
    <col min="11266" max="11271" width="15.28515625" style="99" hidden="1"/>
    <col min="11272" max="11272" width="3.28515625" style="99" hidden="1"/>
    <col min="11273" max="11273" width="8.7109375" style="99" hidden="1"/>
    <col min="11274" max="11274" width="17" style="99" hidden="1"/>
    <col min="11275" max="11520" width="9.140625" style="99" hidden="1"/>
    <col min="11521" max="11521" width="16.7109375" style="99" hidden="1"/>
    <col min="11522" max="11527" width="15.28515625" style="99" hidden="1"/>
    <col min="11528" max="11528" width="3.28515625" style="99" hidden="1"/>
    <col min="11529" max="11529" width="8.7109375" style="99" hidden="1"/>
    <col min="11530" max="11530" width="17" style="99" hidden="1"/>
    <col min="11531" max="11776" width="9.140625" style="99" hidden="1"/>
    <col min="11777" max="11777" width="16.7109375" style="99" hidden="1"/>
    <col min="11778" max="11783" width="15.28515625" style="99" hidden="1"/>
    <col min="11784" max="11784" width="3.28515625" style="99" hidden="1"/>
    <col min="11785" max="11785" width="8.7109375" style="99" hidden="1"/>
    <col min="11786" max="11786" width="17" style="99" hidden="1"/>
    <col min="11787" max="12032" width="9.140625" style="99" hidden="1"/>
    <col min="12033" max="12033" width="16.7109375" style="99" hidden="1"/>
    <col min="12034" max="12039" width="15.28515625" style="99" hidden="1"/>
    <col min="12040" max="12040" width="3.28515625" style="99" hidden="1"/>
    <col min="12041" max="12041" width="8.7109375" style="99" hidden="1"/>
    <col min="12042" max="12042" width="17" style="99" hidden="1"/>
    <col min="12043" max="12288" width="9.140625" style="99" hidden="1"/>
    <col min="12289" max="12289" width="16.7109375" style="99" hidden="1"/>
    <col min="12290" max="12295" width="15.28515625" style="99" hidden="1"/>
    <col min="12296" max="12296" width="3.28515625" style="99" hidden="1"/>
    <col min="12297" max="12297" width="8.7109375" style="99" hidden="1"/>
    <col min="12298" max="12298" width="17" style="99" hidden="1"/>
    <col min="12299" max="12544" width="9.140625" style="99" hidden="1"/>
    <col min="12545" max="12545" width="16.7109375" style="99" hidden="1"/>
    <col min="12546" max="12551" width="15.28515625" style="99" hidden="1"/>
    <col min="12552" max="12552" width="3.28515625" style="99" hidden="1"/>
    <col min="12553" max="12553" width="8.7109375" style="99" hidden="1"/>
    <col min="12554" max="12554" width="17" style="99" hidden="1"/>
    <col min="12555" max="12800" width="9.140625" style="99" hidden="1"/>
    <col min="12801" max="12801" width="16.7109375" style="99" hidden="1"/>
    <col min="12802" max="12807" width="15.28515625" style="99" hidden="1"/>
    <col min="12808" max="12808" width="3.28515625" style="99" hidden="1"/>
    <col min="12809" max="12809" width="8.7109375" style="99" hidden="1"/>
    <col min="12810" max="12810" width="17" style="99" hidden="1"/>
    <col min="12811" max="13056" width="9.140625" style="99" hidden="1"/>
    <col min="13057" max="13057" width="16.7109375" style="99" hidden="1"/>
    <col min="13058" max="13063" width="15.28515625" style="99" hidden="1"/>
    <col min="13064" max="13064" width="3.28515625" style="99" hidden="1"/>
    <col min="13065" max="13065" width="8.7109375" style="99" hidden="1"/>
    <col min="13066" max="13066" width="17" style="99" hidden="1"/>
    <col min="13067" max="13312" width="9.140625" style="99" hidden="1"/>
    <col min="13313" max="13313" width="16.7109375" style="99" hidden="1"/>
    <col min="13314" max="13319" width="15.28515625" style="99" hidden="1"/>
    <col min="13320" max="13320" width="3.28515625" style="99" hidden="1"/>
    <col min="13321" max="13321" width="8.7109375" style="99" hidden="1"/>
    <col min="13322" max="13322" width="17" style="99" hidden="1"/>
    <col min="13323" max="13568" width="9.140625" style="99" hidden="1"/>
    <col min="13569" max="13569" width="16.7109375" style="99" hidden="1"/>
    <col min="13570" max="13575" width="15.28515625" style="99" hidden="1"/>
    <col min="13576" max="13576" width="3.28515625" style="99" hidden="1"/>
    <col min="13577" max="13577" width="8.7109375" style="99" hidden="1"/>
    <col min="13578" max="13578" width="17" style="99" hidden="1"/>
    <col min="13579" max="13824" width="9.140625" style="99" hidden="1"/>
    <col min="13825" max="13825" width="16.7109375" style="99" hidden="1"/>
    <col min="13826" max="13831" width="15.28515625" style="99" hidden="1"/>
    <col min="13832" max="13832" width="3.28515625" style="99" hidden="1"/>
    <col min="13833" max="13833" width="8.7109375" style="99" hidden="1"/>
    <col min="13834" max="13834" width="17" style="99" hidden="1"/>
    <col min="13835" max="14080" width="9.140625" style="99" hidden="1"/>
    <col min="14081" max="14081" width="16.7109375" style="99" hidden="1"/>
    <col min="14082" max="14087" width="15.28515625" style="99" hidden="1"/>
    <col min="14088" max="14088" width="3.28515625" style="99" hidden="1"/>
    <col min="14089" max="14089" width="8.7109375" style="99" hidden="1"/>
    <col min="14090" max="14090" width="17" style="99" hidden="1"/>
    <col min="14091" max="14336" width="9.140625" style="99" hidden="1"/>
    <col min="14337" max="14337" width="16.7109375" style="99" hidden="1"/>
    <col min="14338" max="14343" width="15.28515625" style="99" hidden="1"/>
    <col min="14344" max="14344" width="3.28515625" style="99" hidden="1"/>
    <col min="14345" max="14345" width="8.7109375" style="99" hidden="1"/>
    <col min="14346" max="14346" width="17" style="99" hidden="1"/>
    <col min="14347" max="14592" width="9.140625" style="99" hidden="1"/>
    <col min="14593" max="14593" width="16.7109375" style="99" hidden="1"/>
    <col min="14594" max="14599" width="15.28515625" style="99" hidden="1"/>
    <col min="14600" max="14600" width="3.28515625" style="99" hidden="1"/>
    <col min="14601" max="14601" width="8.7109375" style="99" hidden="1"/>
    <col min="14602" max="14602" width="17" style="99" hidden="1"/>
    <col min="14603" max="14848" width="9.140625" style="99" hidden="1"/>
    <col min="14849" max="14849" width="16.7109375" style="99" hidden="1"/>
    <col min="14850" max="14855" width="15.28515625" style="99" hidden="1"/>
    <col min="14856" max="14856" width="3.28515625" style="99" hidden="1"/>
    <col min="14857" max="14857" width="8.7109375" style="99" hidden="1"/>
    <col min="14858" max="14858" width="17" style="99" hidden="1"/>
    <col min="14859" max="15104" width="9.140625" style="99" hidden="1"/>
    <col min="15105" max="15105" width="16.7109375" style="99" hidden="1"/>
    <col min="15106" max="15111" width="15.28515625" style="99" hidden="1"/>
    <col min="15112" max="15112" width="3.28515625" style="99" hidden="1"/>
    <col min="15113" max="15113" width="8.7109375" style="99" hidden="1"/>
    <col min="15114" max="15114" width="17" style="99" hidden="1"/>
    <col min="15115" max="15360" width="9.140625" style="99" hidden="1"/>
    <col min="15361" max="15361" width="16.7109375" style="99" hidden="1"/>
    <col min="15362" max="15367" width="15.28515625" style="99" hidden="1"/>
    <col min="15368" max="15368" width="3.28515625" style="99" hidden="1"/>
    <col min="15369" max="15369" width="8.7109375" style="99" hidden="1"/>
    <col min="15370" max="15370" width="17" style="99" hidden="1"/>
    <col min="15371" max="15616" width="9.140625" style="99" hidden="1"/>
    <col min="15617" max="15617" width="16.7109375" style="99" hidden="1"/>
    <col min="15618" max="15623" width="15.28515625" style="99" hidden="1"/>
    <col min="15624" max="15624" width="3.28515625" style="99" hidden="1"/>
    <col min="15625" max="15625" width="8.7109375" style="99" hidden="1"/>
    <col min="15626" max="15626" width="17" style="99" hidden="1"/>
    <col min="15627" max="15872" width="9.140625" style="99" hidden="1"/>
    <col min="15873" max="15873" width="16.7109375" style="99" hidden="1"/>
    <col min="15874" max="15879" width="15.28515625" style="99" hidden="1"/>
    <col min="15880" max="15880" width="3.28515625" style="99" hidden="1"/>
    <col min="15881" max="15881" width="8.7109375" style="99" hidden="1"/>
    <col min="15882" max="15882" width="17" style="99" hidden="1"/>
    <col min="15883" max="16128" width="9.140625" style="99" hidden="1"/>
    <col min="16129" max="16129" width="16.7109375" style="99" hidden="1"/>
    <col min="16130" max="16135" width="15.28515625" style="99" hidden="1"/>
    <col min="16136" max="16136" width="3.28515625" style="99" hidden="1"/>
    <col min="16137" max="16137" width="8.7109375" style="99" hidden="1"/>
    <col min="16138" max="16138" width="17" style="99" hidden="1"/>
    <col min="16139" max="16384" width="9.140625" style="99" hidden="1"/>
  </cols>
  <sheetData>
    <row r="1" spans="1:39" ht="12" x14ac:dyDescent="0.2"/>
    <row r="2" spans="1:39" ht="16.5" thickBot="1" x14ac:dyDescent="0.3">
      <c r="A2" s="42" t="str">
        <f>"Tabell 1    Kommunalekonomisk utjämning för landsting, utjämningsåret "&amp;Innehåll!C28</f>
        <v>Tabell 1    Kommunalekonomisk utjämning för landsting, utjämningsåret 2017</v>
      </c>
      <c r="B2" s="42"/>
      <c r="C2" s="84"/>
      <c r="D2" s="84"/>
      <c r="E2" s="84"/>
      <c r="F2" s="84"/>
      <c r="G2" s="84"/>
      <c r="H2" s="84"/>
      <c r="I2" s="84"/>
      <c r="J2" s="84"/>
    </row>
    <row r="3" spans="1:39" ht="12.75" x14ac:dyDescent="0.2">
      <c r="A3" s="47" t="s">
        <v>67</v>
      </c>
      <c r="B3" s="15" t="s">
        <v>38</v>
      </c>
      <c r="C3" s="85" t="s">
        <v>39</v>
      </c>
      <c r="D3" s="85" t="s">
        <v>97</v>
      </c>
      <c r="E3" s="85" t="s">
        <v>98</v>
      </c>
      <c r="F3" s="85" t="s">
        <v>99</v>
      </c>
      <c r="G3" s="85" t="s">
        <v>100</v>
      </c>
      <c r="H3" s="85"/>
      <c r="I3" s="322" t="str">
        <f>IF(Innehåll!C29="utfall","Utfall","Preliminärt utfall")</f>
        <v>Utfall</v>
      </c>
      <c r="J3" s="322"/>
    </row>
    <row r="4" spans="1:39" ht="12.75" x14ac:dyDescent="0.2">
      <c r="A4" s="22"/>
      <c r="B4" s="86" t="str">
        <f>IF(Innehåll!C29="prel","den 30 juni","den 1 nov.")</f>
        <v>den 1 nov.</v>
      </c>
      <c r="C4" s="87" t="s">
        <v>40</v>
      </c>
      <c r="D4" s="87" t="s">
        <v>40</v>
      </c>
      <c r="E4" s="87" t="s">
        <v>101</v>
      </c>
      <c r="F4" s="87" t="s">
        <v>101</v>
      </c>
      <c r="G4" s="16" t="s">
        <v>41</v>
      </c>
      <c r="H4" s="16"/>
      <c r="I4" s="16" t="s">
        <v>42</v>
      </c>
      <c r="J4" s="88" t="s">
        <v>43</v>
      </c>
    </row>
    <row r="5" spans="1:39" ht="12.75" x14ac:dyDescent="0.2">
      <c r="A5" s="22" t="s">
        <v>24</v>
      </c>
      <c r="B5" s="17">
        <f>Innehåll!C28-1</f>
        <v>2016</v>
      </c>
      <c r="C5" s="16" t="s">
        <v>41</v>
      </c>
      <c r="D5" s="16" t="s">
        <v>41</v>
      </c>
      <c r="E5" s="16" t="s">
        <v>44</v>
      </c>
      <c r="F5" s="16" t="s">
        <v>44</v>
      </c>
      <c r="G5" s="88" t="s">
        <v>102</v>
      </c>
      <c r="H5" s="88"/>
      <c r="I5" s="88"/>
      <c r="J5" s="16"/>
    </row>
    <row r="6" spans="1:39" ht="14.25" x14ac:dyDescent="0.2">
      <c r="A6" s="22" t="s">
        <v>29</v>
      </c>
      <c r="B6" s="17"/>
      <c r="C6" s="16" t="s">
        <v>45</v>
      </c>
      <c r="D6" s="16" t="s">
        <v>45</v>
      </c>
      <c r="E6" s="16"/>
      <c r="F6" s="16"/>
      <c r="G6" s="16" t="s">
        <v>103</v>
      </c>
      <c r="H6" s="16"/>
      <c r="I6" s="88"/>
      <c r="J6" s="16"/>
    </row>
    <row r="7" spans="1:39" ht="12.75" x14ac:dyDescent="0.2">
      <c r="A7" s="89"/>
      <c r="B7" s="16"/>
      <c r="C7" s="16" t="s">
        <v>44</v>
      </c>
      <c r="D7" s="16" t="s">
        <v>44</v>
      </c>
      <c r="E7" s="16"/>
      <c r="F7" s="16"/>
      <c r="G7" s="16" t="s">
        <v>44</v>
      </c>
      <c r="H7" s="16"/>
      <c r="I7" s="89"/>
      <c r="J7" s="89"/>
    </row>
    <row r="8" spans="1:39" ht="12.75" x14ac:dyDescent="0.2">
      <c r="A8" s="18"/>
      <c r="B8" s="90"/>
      <c r="C8" s="91" t="s">
        <v>105</v>
      </c>
      <c r="D8" s="91" t="s">
        <v>104</v>
      </c>
      <c r="E8" s="91"/>
      <c r="F8" s="91"/>
      <c r="G8" s="91"/>
      <c r="H8" s="91"/>
      <c r="I8" s="92"/>
      <c r="J8" s="92"/>
    </row>
    <row r="9" spans="1:39" ht="17.25" customHeight="1" x14ac:dyDescent="0.2">
      <c r="A9" s="19" t="s">
        <v>219</v>
      </c>
      <c r="B9" s="20">
        <v>9967637</v>
      </c>
      <c r="C9" s="20"/>
      <c r="D9" s="20"/>
      <c r="E9" s="20"/>
      <c r="F9" s="20"/>
      <c r="G9" s="20"/>
      <c r="H9" s="93"/>
      <c r="I9" s="89"/>
      <c r="J9" s="20">
        <v>27650029998</v>
      </c>
    </row>
    <row r="10" spans="1:39" s="104" customFormat="1" ht="15.75" customHeight="1" x14ac:dyDescent="0.2">
      <c r="A10" s="94" t="s">
        <v>220</v>
      </c>
      <c r="B10" s="93">
        <v>2264111</v>
      </c>
      <c r="C10" s="93">
        <v>-505</v>
      </c>
      <c r="D10" s="93">
        <v>236</v>
      </c>
      <c r="E10" s="93">
        <v>0</v>
      </c>
      <c r="F10" s="93">
        <v>0</v>
      </c>
      <c r="G10" s="93">
        <v>-397.83092933661197</v>
      </c>
      <c r="H10" s="93"/>
      <c r="I10" s="93">
        <v>-666.83092933661203</v>
      </c>
      <c r="J10" s="93">
        <v>-1509779242</v>
      </c>
      <c r="K10" s="38"/>
      <c r="L10" s="93"/>
      <c r="M10" s="100"/>
      <c r="N10" s="100"/>
      <c r="O10" s="100"/>
      <c r="P10" s="100"/>
      <c r="Q10" s="100"/>
      <c r="R10" s="100"/>
      <c r="S10" s="100"/>
      <c r="T10" s="101"/>
      <c r="U10" s="102"/>
      <c r="V10" s="101"/>
      <c r="W10" s="103"/>
      <c r="X10" s="103"/>
      <c r="Y10" s="103"/>
      <c r="AA10" s="105"/>
      <c r="AB10" s="105"/>
      <c r="AC10" s="105"/>
      <c r="AD10" s="106"/>
      <c r="AE10" s="105"/>
      <c r="AF10" s="105"/>
      <c r="AG10" s="105"/>
      <c r="AH10" s="105"/>
      <c r="AI10" s="105"/>
      <c r="AJ10" s="105"/>
      <c r="AK10" s="105"/>
      <c r="AM10" s="107"/>
    </row>
    <row r="11" spans="1:39" s="104" customFormat="1" ht="12.75" x14ac:dyDescent="0.2">
      <c r="A11" s="94" t="s">
        <v>221</v>
      </c>
      <c r="B11" s="93">
        <v>360124</v>
      </c>
      <c r="C11" s="93">
        <v>3211</v>
      </c>
      <c r="D11" s="93">
        <v>-1097</v>
      </c>
      <c r="E11" s="93">
        <v>0</v>
      </c>
      <c r="F11" s="93">
        <v>0</v>
      </c>
      <c r="G11" s="93">
        <v>-397.83092933661197</v>
      </c>
      <c r="H11" s="93"/>
      <c r="I11" s="93">
        <v>1716.1690706633899</v>
      </c>
      <c r="J11" s="93">
        <v>618033670</v>
      </c>
      <c r="K11" s="38"/>
      <c r="L11" s="93"/>
      <c r="M11" s="100"/>
      <c r="N11" s="100"/>
      <c r="O11" s="100"/>
      <c r="P11" s="100"/>
      <c r="Q11" s="100"/>
      <c r="R11" s="100"/>
      <c r="S11" s="100"/>
      <c r="T11" s="101"/>
      <c r="U11" s="108"/>
      <c r="V11" s="101"/>
      <c r="W11" s="103"/>
      <c r="X11" s="103"/>
      <c r="Y11" s="103"/>
      <c r="AA11" s="105"/>
      <c r="AB11" s="105"/>
      <c r="AC11" s="105"/>
      <c r="AD11" s="106"/>
      <c r="AE11" s="105"/>
      <c r="AF11" s="105"/>
      <c r="AG11" s="105"/>
      <c r="AH11" s="105"/>
      <c r="AI11" s="105"/>
      <c r="AJ11" s="105"/>
      <c r="AK11" s="105"/>
      <c r="AM11" s="107"/>
    </row>
    <row r="12" spans="1:39" s="104" customFormat="1" ht="12.75" x14ac:dyDescent="0.2">
      <c r="A12" s="94" t="s">
        <v>222</v>
      </c>
      <c r="B12" s="93">
        <v>287086</v>
      </c>
      <c r="C12" s="93">
        <v>4637</v>
      </c>
      <c r="D12" s="93">
        <v>698</v>
      </c>
      <c r="E12" s="93">
        <v>0</v>
      </c>
      <c r="F12" s="93">
        <v>0</v>
      </c>
      <c r="G12" s="93">
        <v>-397.83092933661197</v>
      </c>
      <c r="H12" s="93"/>
      <c r="I12" s="93">
        <v>4937.1690706633899</v>
      </c>
      <c r="J12" s="93">
        <v>1417392120</v>
      </c>
      <c r="K12" s="38"/>
      <c r="L12" s="93"/>
      <c r="M12" s="100"/>
      <c r="N12" s="100"/>
      <c r="O12" s="100"/>
      <c r="P12" s="100"/>
      <c r="Q12" s="100"/>
      <c r="R12" s="100"/>
      <c r="S12" s="100"/>
      <c r="T12" s="101"/>
      <c r="U12" s="109"/>
      <c r="V12" s="101"/>
      <c r="W12" s="103"/>
      <c r="X12" s="103"/>
      <c r="Y12" s="103"/>
      <c r="AA12" s="105"/>
      <c r="AB12" s="105"/>
      <c r="AC12" s="105"/>
      <c r="AD12" s="106"/>
      <c r="AE12" s="105"/>
      <c r="AF12" s="105"/>
      <c r="AG12" s="105"/>
      <c r="AH12" s="105"/>
      <c r="AI12" s="105"/>
      <c r="AJ12" s="105"/>
      <c r="AK12" s="105"/>
      <c r="AM12" s="107"/>
    </row>
    <row r="13" spans="1:39" s="104" customFormat="1" ht="12.75" x14ac:dyDescent="0.2">
      <c r="A13" s="94" t="s">
        <v>223</v>
      </c>
      <c r="B13" s="93">
        <v>450973</v>
      </c>
      <c r="C13" s="93">
        <v>4702</v>
      </c>
      <c r="D13" s="93">
        <v>-238</v>
      </c>
      <c r="E13" s="93">
        <v>0</v>
      </c>
      <c r="F13" s="93">
        <v>0</v>
      </c>
      <c r="G13" s="93">
        <v>-397.83092933661197</v>
      </c>
      <c r="H13" s="93"/>
      <c r="I13" s="93">
        <v>4066.1690706633899</v>
      </c>
      <c r="J13" s="93">
        <v>1833732464</v>
      </c>
      <c r="K13" s="38"/>
      <c r="L13" s="93"/>
      <c r="M13" s="100"/>
      <c r="N13" s="100"/>
      <c r="O13" s="100"/>
      <c r="P13" s="100"/>
      <c r="Q13" s="100"/>
      <c r="R13" s="100"/>
      <c r="S13" s="100"/>
      <c r="T13" s="101"/>
      <c r="U13" s="102"/>
      <c r="V13" s="101"/>
      <c r="W13" s="103"/>
      <c r="X13" s="103"/>
      <c r="Y13" s="103"/>
      <c r="AA13" s="105"/>
      <c r="AB13" s="105"/>
      <c r="AC13" s="105"/>
      <c r="AD13" s="106"/>
      <c r="AE13" s="105"/>
      <c r="AF13" s="105"/>
      <c r="AG13" s="105"/>
      <c r="AH13" s="105"/>
      <c r="AI13" s="105"/>
      <c r="AJ13" s="105"/>
      <c r="AK13" s="105"/>
      <c r="AM13" s="107"/>
    </row>
    <row r="14" spans="1:39" s="104" customFormat="1" ht="12.75" x14ac:dyDescent="0.2">
      <c r="A14" s="94" t="s">
        <v>224</v>
      </c>
      <c r="B14" s="93">
        <v>352002</v>
      </c>
      <c r="C14" s="93">
        <v>4682</v>
      </c>
      <c r="D14" s="93">
        <v>-830</v>
      </c>
      <c r="E14" s="93">
        <v>0</v>
      </c>
      <c r="F14" s="93">
        <v>0</v>
      </c>
      <c r="G14" s="93">
        <v>-397.83092933661197</v>
      </c>
      <c r="H14" s="93"/>
      <c r="I14" s="93">
        <v>3454.1690706633899</v>
      </c>
      <c r="J14" s="93">
        <v>1215874421</v>
      </c>
      <c r="K14" s="38"/>
      <c r="L14" s="93"/>
      <c r="M14" s="100"/>
      <c r="N14" s="100"/>
      <c r="O14" s="100"/>
      <c r="P14" s="100"/>
      <c r="Q14" s="100"/>
      <c r="R14" s="100"/>
      <c r="S14" s="100"/>
      <c r="T14" s="101"/>
      <c r="U14" s="108"/>
      <c r="V14" s="101"/>
      <c r="W14" s="103"/>
      <c r="X14" s="103"/>
      <c r="Y14" s="103"/>
      <c r="AA14" s="105"/>
      <c r="AB14" s="105"/>
      <c r="AC14" s="105"/>
      <c r="AD14" s="106"/>
      <c r="AE14" s="105"/>
      <c r="AF14" s="105"/>
      <c r="AG14" s="105"/>
      <c r="AH14" s="105"/>
      <c r="AI14" s="105"/>
      <c r="AJ14" s="105"/>
      <c r="AK14" s="105"/>
      <c r="AM14" s="107"/>
    </row>
    <row r="15" spans="1:39" s="104" customFormat="1" ht="15.75" customHeight="1" x14ac:dyDescent="0.2">
      <c r="A15" s="94" t="s">
        <v>225</v>
      </c>
      <c r="B15" s="93">
        <v>193906</v>
      </c>
      <c r="C15" s="93">
        <v>4794</v>
      </c>
      <c r="D15" s="93">
        <v>-939</v>
      </c>
      <c r="E15" s="93">
        <v>230</v>
      </c>
      <c r="F15" s="93">
        <v>0</v>
      </c>
      <c r="G15" s="93">
        <v>-397.83092933661197</v>
      </c>
      <c r="H15" s="93"/>
      <c r="I15" s="93">
        <v>3687.1690706633899</v>
      </c>
      <c r="J15" s="93">
        <v>714964206</v>
      </c>
      <c r="K15" s="38"/>
      <c r="L15" s="93"/>
      <c r="M15" s="100"/>
      <c r="N15" s="100"/>
      <c r="O15" s="100"/>
      <c r="P15" s="100"/>
      <c r="Q15" s="100"/>
      <c r="R15" s="100"/>
      <c r="S15" s="100"/>
      <c r="T15" s="101"/>
      <c r="U15" s="102"/>
      <c r="V15" s="101"/>
      <c r="W15" s="103"/>
      <c r="X15" s="103"/>
      <c r="Y15" s="103"/>
      <c r="AA15" s="105"/>
      <c r="AB15" s="105"/>
      <c r="AC15" s="105"/>
      <c r="AD15" s="106"/>
      <c r="AE15" s="105"/>
      <c r="AF15" s="105"/>
      <c r="AG15" s="105"/>
      <c r="AH15" s="105"/>
      <c r="AI15" s="105"/>
      <c r="AJ15" s="105"/>
      <c r="AK15" s="105"/>
      <c r="AM15" s="107"/>
    </row>
    <row r="16" spans="1:39" s="104" customFormat="1" ht="12.75" x14ac:dyDescent="0.2">
      <c r="A16" s="94" t="s">
        <v>226</v>
      </c>
      <c r="B16" s="93">
        <v>240586</v>
      </c>
      <c r="C16" s="93">
        <v>4528</v>
      </c>
      <c r="D16" s="93">
        <v>609</v>
      </c>
      <c r="E16" s="93">
        <v>0</v>
      </c>
      <c r="F16" s="93">
        <v>0</v>
      </c>
      <c r="G16" s="93">
        <v>-397.83092933661197</v>
      </c>
      <c r="H16" s="93"/>
      <c r="I16" s="93">
        <v>4739.1690706633899</v>
      </c>
      <c r="J16" s="93">
        <v>1140177730</v>
      </c>
      <c r="K16" s="38"/>
      <c r="L16" s="93"/>
      <c r="M16" s="100"/>
      <c r="N16" s="100"/>
      <c r="O16" s="100"/>
      <c r="P16" s="100"/>
      <c r="Q16" s="100"/>
      <c r="R16" s="100"/>
      <c r="S16" s="100"/>
      <c r="T16" s="101"/>
      <c r="U16" s="109"/>
      <c r="V16" s="101"/>
      <c r="W16" s="103"/>
      <c r="X16" s="103"/>
      <c r="Y16" s="103"/>
      <c r="AA16" s="105"/>
      <c r="AB16" s="105"/>
      <c r="AC16" s="105"/>
      <c r="AD16" s="106"/>
      <c r="AE16" s="105"/>
      <c r="AF16" s="105"/>
      <c r="AG16" s="105"/>
      <c r="AH16" s="105"/>
      <c r="AI16" s="105"/>
      <c r="AJ16" s="105"/>
      <c r="AK16" s="105"/>
      <c r="AM16" s="107"/>
    </row>
    <row r="17" spans="1:39" s="104" customFormat="1" ht="12.75" x14ac:dyDescent="0.2">
      <c r="A17" s="94" t="s">
        <v>227</v>
      </c>
      <c r="B17" s="93">
        <v>57834</v>
      </c>
      <c r="C17" s="93">
        <v>5673</v>
      </c>
      <c r="D17" s="93">
        <v>624</v>
      </c>
      <c r="E17" s="93">
        <v>1426</v>
      </c>
      <c r="F17" s="93">
        <v>0</v>
      </c>
      <c r="G17" s="93">
        <v>-397.83092933661197</v>
      </c>
      <c r="H17" s="93"/>
      <c r="I17" s="93">
        <v>7325.1690706633899</v>
      </c>
      <c r="J17" s="93">
        <v>423643828</v>
      </c>
      <c r="K17" s="38"/>
      <c r="L17" s="93"/>
      <c r="M17" s="100"/>
      <c r="N17" s="100"/>
      <c r="O17" s="100"/>
      <c r="P17" s="100"/>
      <c r="Q17" s="100"/>
      <c r="R17" s="100"/>
      <c r="S17" s="100"/>
      <c r="T17" s="101"/>
      <c r="U17" s="109"/>
      <c r="V17" s="101"/>
      <c r="W17" s="103"/>
      <c r="X17" s="103"/>
      <c r="Y17" s="103"/>
      <c r="AA17" s="105"/>
      <c r="AB17" s="105"/>
      <c r="AC17" s="105"/>
      <c r="AD17" s="106"/>
      <c r="AE17" s="105"/>
      <c r="AF17" s="105"/>
      <c r="AG17" s="105"/>
      <c r="AH17" s="105"/>
      <c r="AI17" s="105"/>
      <c r="AJ17" s="105"/>
      <c r="AK17" s="105"/>
      <c r="AM17" s="107"/>
    </row>
    <row r="18" spans="1:39" s="104" customFormat="1" ht="12.75" x14ac:dyDescent="0.2">
      <c r="A18" s="94" t="s">
        <v>228</v>
      </c>
      <c r="B18" s="93">
        <v>157889</v>
      </c>
      <c r="C18" s="93">
        <v>5078</v>
      </c>
      <c r="D18" s="93">
        <v>292</v>
      </c>
      <c r="E18" s="93">
        <v>501</v>
      </c>
      <c r="F18" s="93">
        <v>0</v>
      </c>
      <c r="G18" s="93">
        <v>-397.83092933661197</v>
      </c>
      <c r="H18" s="93"/>
      <c r="I18" s="93">
        <v>5473.1690706633899</v>
      </c>
      <c r="J18" s="93">
        <v>864153191</v>
      </c>
      <c r="K18" s="38"/>
      <c r="L18" s="93"/>
      <c r="M18" s="100"/>
      <c r="N18" s="100"/>
      <c r="O18" s="100"/>
      <c r="P18" s="100"/>
      <c r="Q18" s="100"/>
      <c r="R18" s="100"/>
      <c r="S18" s="100"/>
      <c r="T18" s="101"/>
      <c r="U18" s="109"/>
      <c r="V18" s="101"/>
      <c r="W18" s="103"/>
      <c r="X18" s="103"/>
      <c r="Y18" s="103"/>
      <c r="AA18" s="105"/>
      <c r="AB18" s="105"/>
      <c r="AC18" s="105"/>
      <c r="AD18" s="106"/>
      <c r="AE18" s="105"/>
      <c r="AF18" s="105"/>
      <c r="AG18" s="105"/>
      <c r="AH18" s="105"/>
      <c r="AI18" s="105"/>
      <c r="AJ18" s="105"/>
      <c r="AK18" s="105"/>
      <c r="AM18" s="107"/>
    </row>
    <row r="19" spans="1:39" s="104" customFormat="1" ht="12.75" x14ac:dyDescent="0.2">
      <c r="A19" s="94" t="s">
        <v>229</v>
      </c>
      <c r="B19" s="93">
        <v>1319663</v>
      </c>
      <c r="C19" s="93">
        <v>4676</v>
      </c>
      <c r="D19" s="93">
        <v>-120</v>
      </c>
      <c r="E19" s="93">
        <v>0</v>
      </c>
      <c r="F19" s="93">
        <v>0</v>
      </c>
      <c r="G19" s="93">
        <v>-397.83092933661197</v>
      </c>
      <c r="H19" s="93"/>
      <c r="I19" s="93">
        <v>4158.1690706633899</v>
      </c>
      <c r="J19" s="93">
        <v>5487381870</v>
      </c>
      <c r="K19" s="38"/>
      <c r="L19" s="93"/>
      <c r="M19" s="100"/>
      <c r="N19" s="100"/>
      <c r="O19" s="100"/>
      <c r="P19" s="100"/>
      <c r="Q19" s="100"/>
      <c r="R19" s="100"/>
      <c r="S19" s="100"/>
      <c r="T19" s="101"/>
      <c r="U19" s="109"/>
      <c r="V19" s="101"/>
      <c r="W19" s="103"/>
      <c r="X19" s="103"/>
      <c r="Y19" s="103"/>
      <c r="AA19" s="105"/>
      <c r="AB19" s="105"/>
      <c r="AC19" s="105"/>
      <c r="AD19" s="106"/>
      <c r="AE19" s="105"/>
      <c r="AF19" s="105"/>
      <c r="AG19" s="105"/>
      <c r="AH19" s="105"/>
      <c r="AI19" s="105"/>
      <c r="AJ19" s="105"/>
      <c r="AK19" s="105"/>
      <c r="AM19" s="107"/>
    </row>
    <row r="20" spans="1:39" s="104" customFormat="1" ht="15.75" customHeight="1" x14ac:dyDescent="0.2">
      <c r="A20" s="94" t="s">
        <v>230</v>
      </c>
      <c r="B20" s="93">
        <v>319305</v>
      </c>
      <c r="C20" s="93">
        <v>3467</v>
      </c>
      <c r="D20" s="93">
        <v>-719</v>
      </c>
      <c r="E20" s="93">
        <v>0</v>
      </c>
      <c r="F20" s="93">
        <v>0</v>
      </c>
      <c r="G20" s="93">
        <v>-397.83092933661197</v>
      </c>
      <c r="H20" s="93"/>
      <c r="I20" s="93">
        <v>2350.1690706633899</v>
      </c>
      <c r="J20" s="93">
        <v>750420735</v>
      </c>
      <c r="K20" s="38"/>
      <c r="L20" s="93"/>
      <c r="M20" s="100"/>
      <c r="N20" s="100"/>
      <c r="O20" s="100"/>
      <c r="P20" s="100"/>
      <c r="Q20" s="100"/>
      <c r="R20" s="100"/>
      <c r="S20" s="100"/>
      <c r="T20" s="101"/>
      <c r="U20" s="102"/>
      <c r="V20" s="101"/>
      <c r="W20" s="103"/>
      <c r="X20" s="103"/>
      <c r="Y20" s="103"/>
      <c r="AA20" s="105"/>
      <c r="AB20" s="105"/>
      <c r="AC20" s="105"/>
      <c r="AD20" s="106"/>
      <c r="AE20" s="105"/>
      <c r="AF20" s="105"/>
      <c r="AG20" s="105"/>
      <c r="AH20" s="105"/>
      <c r="AI20" s="105"/>
      <c r="AJ20" s="105"/>
      <c r="AK20" s="105"/>
      <c r="AM20" s="107"/>
    </row>
    <row r="21" spans="1:39" s="104" customFormat="1" ht="12.75" x14ac:dyDescent="0.2">
      <c r="A21" s="94" t="s">
        <v>231</v>
      </c>
      <c r="B21" s="93">
        <v>1668389</v>
      </c>
      <c r="C21" s="93">
        <v>3500</v>
      </c>
      <c r="D21" s="93">
        <v>-358</v>
      </c>
      <c r="E21" s="93">
        <v>0</v>
      </c>
      <c r="F21" s="93">
        <v>0</v>
      </c>
      <c r="G21" s="93">
        <v>-397.83092933661197</v>
      </c>
      <c r="H21" s="93"/>
      <c r="I21" s="93">
        <v>2744.1690706633899</v>
      </c>
      <c r="J21" s="93">
        <v>4578341492</v>
      </c>
      <c r="K21" s="38"/>
      <c r="L21" s="93"/>
      <c r="M21" s="100"/>
      <c r="N21" s="100"/>
      <c r="O21" s="100"/>
      <c r="P21" s="100"/>
      <c r="Q21" s="100"/>
      <c r="R21" s="100"/>
      <c r="S21" s="100"/>
      <c r="T21" s="101"/>
      <c r="U21" s="109"/>
      <c r="V21" s="101"/>
      <c r="W21" s="103"/>
      <c r="X21" s="103"/>
      <c r="Y21" s="103"/>
      <c r="AA21" s="105"/>
      <c r="AB21" s="105"/>
      <c r="AC21" s="105"/>
      <c r="AD21" s="106"/>
      <c r="AE21" s="105"/>
      <c r="AF21" s="105"/>
      <c r="AG21" s="105"/>
      <c r="AH21" s="105"/>
      <c r="AI21" s="105"/>
      <c r="AJ21" s="105"/>
      <c r="AK21" s="105"/>
      <c r="AM21" s="107"/>
    </row>
    <row r="22" spans="1:39" s="104" customFormat="1" ht="12.75" x14ac:dyDescent="0.2">
      <c r="A22" s="94" t="s">
        <v>232</v>
      </c>
      <c r="B22" s="93">
        <v>278252</v>
      </c>
      <c r="C22" s="93">
        <v>4779</v>
      </c>
      <c r="D22" s="93">
        <v>539</v>
      </c>
      <c r="E22" s="93">
        <v>0</v>
      </c>
      <c r="F22" s="93">
        <v>0</v>
      </c>
      <c r="G22" s="93">
        <v>-397.83092933661197</v>
      </c>
      <c r="H22" s="93"/>
      <c r="I22" s="93">
        <v>4920.1690706633899</v>
      </c>
      <c r="J22" s="93">
        <v>1369046884</v>
      </c>
      <c r="K22" s="38"/>
      <c r="L22" s="93"/>
      <c r="M22" s="100"/>
      <c r="N22" s="100"/>
      <c r="O22" s="100"/>
      <c r="P22" s="100"/>
      <c r="Q22" s="100"/>
      <c r="R22" s="100"/>
      <c r="S22" s="100"/>
      <c r="T22" s="101"/>
      <c r="U22" s="109"/>
      <c r="V22" s="101"/>
      <c r="W22" s="103"/>
      <c r="X22" s="103"/>
      <c r="Y22" s="103"/>
      <c r="AA22" s="105"/>
      <c r="AB22" s="105"/>
      <c r="AC22" s="105"/>
      <c r="AD22" s="106"/>
      <c r="AE22" s="105"/>
      <c r="AF22" s="105"/>
      <c r="AG22" s="105"/>
      <c r="AH22" s="105"/>
      <c r="AI22" s="105"/>
      <c r="AJ22" s="105"/>
      <c r="AK22" s="105"/>
      <c r="AM22" s="107"/>
    </row>
    <row r="23" spans="1:39" s="104" customFormat="1" ht="12.75" x14ac:dyDescent="0.2">
      <c r="A23" s="94" t="s">
        <v>233</v>
      </c>
      <c r="B23" s="93">
        <v>294146</v>
      </c>
      <c r="C23" s="93">
        <v>5049</v>
      </c>
      <c r="D23" s="93">
        <v>87</v>
      </c>
      <c r="E23" s="93">
        <v>0</v>
      </c>
      <c r="F23" s="93">
        <v>0</v>
      </c>
      <c r="G23" s="93">
        <v>-397.83092933661197</v>
      </c>
      <c r="H23" s="93"/>
      <c r="I23" s="93">
        <v>4738.1690706633899</v>
      </c>
      <c r="J23" s="93">
        <v>1393713479</v>
      </c>
      <c r="K23" s="38"/>
      <c r="L23" s="93"/>
      <c r="M23" s="100"/>
      <c r="N23" s="100"/>
      <c r="O23" s="100"/>
      <c r="P23" s="100"/>
      <c r="Q23" s="100"/>
      <c r="R23" s="100"/>
      <c r="S23" s="100"/>
      <c r="T23" s="101"/>
      <c r="U23" s="109"/>
      <c r="V23" s="101"/>
      <c r="W23" s="103"/>
      <c r="X23" s="103"/>
      <c r="Y23" s="103"/>
      <c r="AA23" s="105"/>
      <c r="AB23" s="105"/>
      <c r="AC23" s="105"/>
      <c r="AD23" s="106"/>
      <c r="AE23" s="105"/>
      <c r="AF23" s="105"/>
      <c r="AG23" s="105"/>
      <c r="AH23" s="105"/>
      <c r="AI23" s="105"/>
      <c r="AJ23" s="105"/>
      <c r="AK23" s="105"/>
      <c r="AM23" s="107"/>
    </row>
    <row r="24" spans="1:39" s="104" customFormat="1" ht="12.75" x14ac:dyDescent="0.2">
      <c r="A24" s="94" t="s">
        <v>234</v>
      </c>
      <c r="B24" s="93">
        <v>266930</v>
      </c>
      <c r="C24" s="93">
        <v>3656</v>
      </c>
      <c r="D24" s="93">
        <v>776</v>
      </c>
      <c r="E24" s="93">
        <v>0</v>
      </c>
      <c r="F24" s="93">
        <v>0</v>
      </c>
      <c r="G24" s="93">
        <v>-397.83092933661197</v>
      </c>
      <c r="H24" s="93"/>
      <c r="I24" s="93">
        <v>4034.1690706633899</v>
      </c>
      <c r="J24" s="93">
        <v>1076840750</v>
      </c>
      <c r="K24" s="38"/>
      <c r="L24" s="93"/>
      <c r="M24" s="100"/>
      <c r="N24" s="100"/>
      <c r="O24" s="100"/>
      <c r="P24" s="100"/>
      <c r="Q24" s="100"/>
      <c r="R24" s="100"/>
      <c r="S24" s="100"/>
      <c r="T24" s="101"/>
      <c r="U24" s="109"/>
      <c r="V24" s="101"/>
      <c r="W24" s="103"/>
      <c r="X24" s="103"/>
      <c r="Y24" s="103"/>
      <c r="AA24" s="105"/>
      <c r="AB24" s="105"/>
      <c r="AC24" s="105"/>
      <c r="AD24" s="106"/>
      <c r="AE24" s="105"/>
      <c r="AF24" s="105"/>
      <c r="AG24" s="105"/>
      <c r="AH24" s="105"/>
      <c r="AI24" s="105"/>
      <c r="AJ24" s="105"/>
      <c r="AK24" s="105"/>
      <c r="AM24" s="107"/>
    </row>
    <row r="25" spans="1:39" s="104" customFormat="1" ht="15.75" customHeight="1" x14ac:dyDescent="0.2">
      <c r="A25" s="94" t="s">
        <v>235</v>
      </c>
      <c r="B25" s="93">
        <v>283543</v>
      </c>
      <c r="C25" s="93">
        <v>4494</v>
      </c>
      <c r="D25" s="93">
        <v>603</v>
      </c>
      <c r="E25" s="93">
        <v>0</v>
      </c>
      <c r="F25" s="93">
        <v>0</v>
      </c>
      <c r="G25" s="93">
        <v>-397.83092933661197</v>
      </c>
      <c r="H25" s="93"/>
      <c r="I25" s="93">
        <v>4699.1690706633899</v>
      </c>
      <c r="J25" s="93">
        <v>1332416496</v>
      </c>
      <c r="K25" s="38"/>
      <c r="L25" s="93"/>
      <c r="M25" s="100"/>
      <c r="N25" s="100"/>
      <c r="O25" s="100"/>
      <c r="P25" s="100"/>
      <c r="Q25" s="100"/>
      <c r="R25" s="100"/>
      <c r="S25" s="100"/>
      <c r="T25" s="101"/>
      <c r="U25" s="102"/>
      <c r="V25" s="101"/>
      <c r="W25" s="103"/>
      <c r="X25" s="103"/>
      <c r="Y25" s="103"/>
      <c r="AA25" s="105"/>
      <c r="AB25" s="105"/>
      <c r="AC25" s="105"/>
      <c r="AD25" s="106"/>
      <c r="AE25" s="105"/>
      <c r="AF25" s="105"/>
      <c r="AG25" s="105"/>
      <c r="AH25" s="105"/>
      <c r="AI25" s="105"/>
      <c r="AJ25" s="105"/>
      <c r="AK25" s="105"/>
      <c r="AM25" s="107"/>
    </row>
    <row r="26" spans="1:39" s="104" customFormat="1" ht="12.75" x14ac:dyDescent="0.2">
      <c r="A26" s="94" t="s">
        <v>236</v>
      </c>
      <c r="B26" s="93">
        <v>283955</v>
      </c>
      <c r="C26" s="93">
        <v>4938</v>
      </c>
      <c r="D26" s="93">
        <v>735</v>
      </c>
      <c r="E26" s="93">
        <v>0</v>
      </c>
      <c r="F26" s="93">
        <v>0</v>
      </c>
      <c r="G26" s="93">
        <v>-397.83092933661197</v>
      </c>
      <c r="H26" s="93"/>
      <c r="I26" s="93">
        <v>5275.1690706633899</v>
      </c>
      <c r="J26" s="93">
        <v>1497910633</v>
      </c>
      <c r="K26" s="38"/>
      <c r="L26" s="93"/>
      <c r="M26" s="100"/>
      <c r="N26" s="100"/>
      <c r="O26" s="100"/>
      <c r="P26" s="100"/>
      <c r="Q26" s="100"/>
      <c r="R26" s="100"/>
      <c r="S26" s="100"/>
      <c r="T26" s="101"/>
      <c r="U26" s="109"/>
      <c r="V26" s="101"/>
      <c r="W26" s="103"/>
      <c r="X26" s="103"/>
      <c r="Y26" s="103"/>
      <c r="AA26" s="105"/>
      <c r="AB26" s="105"/>
      <c r="AC26" s="105"/>
      <c r="AD26" s="106"/>
      <c r="AE26" s="105"/>
      <c r="AF26" s="105"/>
      <c r="AG26" s="105"/>
      <c r="AH26" s="105"/>
      <c r="AI26" s="105"/>
      <c r="AJ26" s="105"/>
      <c r="AK26" s="105"/>
      <c r="AM26" s="107"/>
    </row>
    <row r="27" spans="1:39" s="104" customFormat="1" ht="12.75" x14ac:dyDescent="0.2">
      <c r="A27" s="94" t="s">
        <v>237</v>
      </c>
      <c r="B27" s="93">
        <v>245066</v>
      </c>
      <c r="C27" s="93">
        <v>3311</v>
      </c>
      <c r="D27" s="93">
        <v>415</v>
      </c>
      <c r="E27" s="93">
        <v>0</v>
      </c>
      <c r="F27" s="93">
        <v>0</v>
      </c>
      <c r="G27" s="93">
        <v>-397.83092933661197</v>
      </c>
      <c r="H27" s="93"/>
      <c r="I27" s="93">
        <v>3328.1690706633899</v>
      </c>
      <c r="J27" s="93">
        <v>815621081</v>
      </c>
      <c r="K27" s="38"/>
      <c r="L27" s="93"/>
      <c r="M27" s="100"/>
      <c r="N27" s="100"/>
      <c r="O27" s="100"/>
      <c r="P27" s="100"/>
      <c r="Q27" s="100"/>
      <c r="R27" s="100"/>
      <c r="S27" s="100"/>
      <c r="T27" s="101"/>
      <c r="U27" s="109"/>
      <c r="V27" s="101"/>
      <c r="W27" s="103"/>
      <c r="X27" s="103"/>
      <c r="Y27" s="103"/>
      <c r="AA27" s="105"/>
      <c r="AB27" s="105"/>
      <c r="AC27" s="105"/>
      <c r="AD27" s="106"/>
      <c r="AE27" s="105"/>
      <c r="AF27" s="105"/>
      <c r="AG27" s="105"/>
      <c r="AH27" s="105"/>
      <c r="AI27" s="105"/>
      <c r="AJ27" s="105"/>
      <c r="AK27" s="105"/>
      <c r="AM27" s="107"/>
    </row>
    <row r="28" spans="1:39" s="104" customFormat="1" ht="12.75" x14ac:dyDescent="0.2">
      <c r="A28" s="94" t="s">
        <v>238</v>
      </c>
      <c r="B28" s="93">
        <v>128276</v>
      </c>
      <c r="C28" s="93">
        <v>4965</v>
      </c>
      <c r="D28" s="93">
        <v>393</v>
      </c>
      <c r="E28" s="93">
        <v>784</v>
      </c>
      <c r="F28" s="93">
        <v>0</v>
      </c>
      <c r="G28" s="93">
        <v>-397.83092933661197</v>
      </c>
      <c r="H28" s="93"/>
      <c r="I28" s="93">
        <v>5744.1690706633899</v>
      </c>
      <c r="J28" s="93">
        <v>736839032</v>
      </c>
      <c r="K28" s="38"/>
      <c r="L28" s="93"/>
      <c r="M28" s="100"/>
      <c r="N28" s="100"/>
      <c r="O28" s="100"/>
      <c r="P28" s="100"/>
      <c r="Q28" s="100"/>
      <c r="R28" s="100"/>
      <c r="S28" s="100"/>
      <c r="T28" s="101"/>
      <c r="U28" s="109"/>
      <c r="V28" s="101"/>
      <c r="W28" s="103"/>
      <c r="X28" s="103"/>
      <c r="Y28" s="103"/>
      <c r="AA28" s="105"/>
      <c r="AB28" s="105"/>
      <c r="AC28" s="105"/>
      <c r="AD28" s="106"/>
      <c r="AE28" s="105"/>
      <c r="AF28" s="105"/>
      <c r="AG28" s="105"/>
      <c r="AH28" s="105"/>
      <c r="AI28" s="105"/>
      <c r="AJ28" s="105"/>
      <c r="AK28" s="105"/>
      <c r="AM28" s="107"/>
    </row>
    <row r="29" spans="1:39" s="104" customFormat="1" ht="12.75" x14ac:dyDescent="0.2">
      <c r="A29" s="94" t="s">
        <v>239</v>
      </c>
      <c r="B29" s="93">
        <v>265355</v>
      </c>
      <c r="C29" s="93">
        <v>3738</v>
      </c>
      <c r="D29" s="93">
        <v>-703</v>
      </c>
      <c r="E29" s="93">
        <v>242</v>
      </c>
      <c r="F29" s="93">
        <v>540</v>
      </c>
      <c r="G29" s="93">
        <v>-397.83092933661197</v>
      </c>
      <c r="H29" s="93"/>
      <c r="I29" s="93">
        <v>3419.1690706633899</v>
      </c>
      <c r="J29" s="93">
        <v>907293609</v>
      </c>
      <c r="K29" s="38"/>
      <c r="L29" s="93"/>
      <c r="M29" s="100"/>
      <c r="N29" s="100"/>
      <c r="O29" s="100"/>
      <c r="P29" s="100"/>
      <c r="Q29" s="100"/>
      <c r="R29" s="100"/>
      <c r="S29" s="100"/>
      <c r="T29" s="101"/>
      <c r="U29" s="109"/>
      <c r="V29" s="101"/>
      <c r="W29" s="103"/>
      <c r="X29" s="103"/>
      <c r="Y29" s="103"/>
      <c r="AA29" s="105"/>
      <c r="AB29" s="105"/>
      <c r="AC29" s="105"/>
      <c r="AD29" s="106"/>
      <c r="AE29" s="105"/>
      <c r="AF29" s="105"/>
      <c r="AG29" s="105"/>
      <c r="AH29" s="105"/>
      <c r="AI29" s="105"/>
      <c r="AJ29" s="105"/>
      <c r="AK29" s="105"/>
      <c r="AM29" s="107"/>
    </row>
    <row r="30" spans="1:39" s="104" customFormat="1" ht="15.75" customHeight="1" x14ac:dyDescent="0.2">
      <c r="A30" s="94" t="s">
        <v>240</v>
      </c>
      <c r="B30" s="93">
        <v>250246</v>
      </c>
      <c r="C30" s="93">
        <v>2628</v>
      </c>
      <c r="D30" s="93">
        <v>1058</v>
      </c>
      <c r="E30" s="93">
        <v>652</v>
      </c>
      <c r="F30" s="93">
        <v>0</v>
      </c>
      <c r="G30" s="93">
        <v>-397.83092933661197</v>
      </c>
      <c r="H30" s="93"/>
      <c r="I30" s="93">
        <v>3940.1690706633899</v>
      </c>
      <c r="J30" s="93">
        <v>986011549</v>
      </c>
      <c r="K30" s="38"/>
      <c r="L30" s="93"/>
      <c r="M30" s="100"/>
      <c r="N30" s="100"/>
      <c r="O30" s="100"/>
      <c r="P30" s="100"/>
      <c r="Q30" s="100"/>
      <c r="R30" s="100"/>
      <c r="S30" s="100"/>
      <c r="T30" s="101"/>
      <c r="U30" s="102"/>
      <c r="V30" s="101"/>
      <c r="W30" s="103"/>
      <c r="X30" s="103"/>
      <c r="Y30" s="103"/>
      <c r="AA30" s="105"/>
      <c r="AB30" s="105"/>
      <c r="AC30" s="105"/>
      <c r="AD30" s="106"/>
      <c r="AE30" s="105"/>
      <c r="AF30" s="105"/>
      <c r="AG30" s="105"/>
      <c r="AH30" s="105"/>
      <c r="AI30" s="105"/>
      <c r="AJ30" s="105"/>
      <c r="AK30" s="105"/>
      <c r="AM30" s="107"/>
    </row>
    <row r="31" spans="1:39" ht="13.5" thickBot="1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</row>
    <row r="32" spans="1:39" ht="12.75" customHeight="1" x14ac:dyDescent="0.2">
      <c r="A32" s="96" t="str">
        <f>"1) Regleringsposten redovisas avrundad. Faktiskt belopp är "&amp;G10&amp;" kronor per invånare"</f>
        <v>1) Regleringsposten redovisas avrundad. Faktiskt belopp är -397,830929336612 kronor per invånare</v>
      </c>
      <c r="B32" s="97"/>
      <c r="C32" s="97"/>
      <c r="D32" s="97"/>
      <c r="E32" s="97"/>
      <c r="F32" s="110"/>
      <c r="G32" s="97"/>
      <c r="H32" s="97"/>
      <c r="I32" s="97"/>
      <c r="J32" s="97"/>
      <c r="K32" s="98"/>
      <c r="L32" s="98"/>
    </row>
    <row r="33" s="99" customFormat="1" ht="12" hidden="1" x14ac:dyDescent="0.2"/>
  </sheetData>
  <mergeCells count="1">
    <mergeCell ref="I3:J3"/>
  </mergeCells>
  <conditionalFormatting sqref="H9:I9">
    <cfRule type="cellIs" dxfId="238" priority="67" stopIfTrue="1" operator="lessThan">
      <formula>0</formula>
    </cfRule>
  </conditionalFormatting>
  <conditionalFormatting sqref="K11:L14 H11:H14 H16:H19 K16:L19 K21:L24 H21:H24 H26:H29 K26:L29">
    <cfRule type="cellIs" dxfId="237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236" priority="66" stopIfTrue="1" operator="lessThan">
      <formula>0</formula>
    </cfRule>
  </conditionalFormatting>
  <conditionalFormatting sqref="AM11:AM14 AM16:AM19 AM21:AM24 AM26:AM29">
    <cfRule type="cellIs" dxfId="235" priority="62" operator="lessThan">
      <formula>0</formula>
    </cfRule>
  </conditionalFormatting>
  <conditionalFormatting sqref="K15:L15 H15">
    <cfRule type="cellIs" dxfId="234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233" priority="59" stopIfTrue="1" operator="lessThan">
      <formula>0</formula>
    </cfRule>
  </conditionalFormatting>
  <conditionalFormatting sqref="AM15">
    <cfRule type="cellIs" dxfId="232" priority="55" operator="lessThan">
      <formula>0</formula>
    </cfRule>
  </conditionalFormatting>
  <conditionalFormatting sqref="K25:L25 H25">
    <cfRule type="cellIs" dxfId="231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230" priority="24" stopIfTrue="1" operator="lessThan">
      <formula>0</formula>
    </cfRule>
  </conditionalFormatting>
  <conditionalFormatting sqref="AM25">
    <cfRule type="cellIs" dxfId="229" priority="20" operator="lessThan">
      <formula>0</formula>
    </cfRule>
  </conditionalFormatting>
  <conditionalFormatting sqref="K20:L20 H20">
    <cfRule type="cellIs" dxfId="228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227" priority="31" stopIfTrue="1" operator="lessThan">
      <formula>0</formula>
    </cfRule>
  </conditionalFormatting>
  <conditionalFormatting sqref="AM20">
    <cfRule type="cellIs" dxfId="226" priority="27" operator="lessThan">
      <formula>0</formula>
    </cfRule>
  </conditionalFormatting>
  <conditionalFormatting sqref="K30:L30 H30">
    <cfRule type="cellIs" dxfId="225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224" priority="17" stopIfTrue="1" operator="lessThan">
      <formula>0</formula>
    </cfRule>
  </conditionalFormatting>
  <conditionalFormatting sqref="AM30">
    <cfRule type="cellIs" dxfId="223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222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221" priority="10" stopIfTrue="1" operator="lessThan">
      <formula>0</formula>
    </cfRule>
  </conditionalFormatting>
  <conditionalFormatting sqref="AM10">
    <cfRule type="cellIs" dxfId="220" priority="6" operator="lessThan">
      <formula>0</formula>
    </cfRule>
  </conditionalFormatting>
  <conditionalFormatting sqref="C10">
    <cfRule type="cellIs" dxfId="219" priority="2" operator="lessThan">
      <formula>0</formula>
    </cfRule>
  </conditionalFormatting>
  <conditionalFormatting sqref="C10:J30">
    <cfRule type="cellIs" dxfId="218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O36"/>
  <sheetViews>
    <sheetView showGridLines="0" zoomScaleNormal="100" workbookViewId="0"/>
  </sheetViews>
  <sheetFormatPr defaultColWidth="0" defaultRowHeight="12.75" zeroHeight="1" x14ac:dyDescent="0.2"/>
  <cols>
    <col min="1" max="1" width="16.28515625" style="63" customWidth="1"/>
    <col min="2" max="2" width="11.7109375" style="63" customWidth="1"/>
    <col min="3" max="3" width="17.7109375" style="63" customWidth="1"/>
    <col min="4" max="4" width="16.42578125" style="63" customWidth="1"/>
    <col min="5" max="5" width="9.140625" style="63" customWidth="1"/>
    <col min="6" max="6" width="7.7109375" style="63" customWidth="1"/>
    <col min="7" max="8" width="16.7109375" style="63" customWidth="1"/>
    <col min="9" max="10" width="7.7109375" style="63" customWidth="1"/>
    <col min="11" max="11" width="10" style="63" customWidth="1"/>
    <col min="12" max="12" width="3.85546875" customWidth="1"/>
    <col min="13" max="15" width="0" hidden="1" customWidth="1"/>
    <col min="16" max="16384" width="9.140625" hidden="1"/>
  </cols>
  <sheetData>
    <row r="1" spans="1:11" ht="16.5" thickBot="1" x14ac:dyDescent="0.3">
      <c r="A1" s="42" t="str">
        <f>"Tabell 2   Inkomstutjämning "&amp;Innehåll!C28</f>
        <v>Tabell 2   Inkomstutjämning 2017</v>
      </c>
      <c r="B1" s="43"/>
      <c r="C1" s="44"/>
      <c r="D1" s="45"/>
      <c r="E1" s="44"/>
      <c r="F1" s="44"/>
      <c r="G1" s="46"/>
      <c r="H1" s="46"/>
      <c r="I1" s="46"/>
      <c r="J1" s="46"/>
      <c r="K1" s="44"/>
    </row>
    <row r="2" spans="1:11" x14ac:dyDescent="0.2">
      <c r="A2" s="47" t="s">
        <v>67</v>
      </c>
      <c r="B2" s="15" t="s">
        <v>38</v>
      </c>
      <c r="C2" s="15" t="s">
        <v>47</v>
      </c>
      <c r="D2" s="323" t="s">
        <v>48</v>
      </c>
      <c r="E2" s="324"/>
      <c r="F2" s="324"/>
      <c r="G2" s="48" t="s">
        <v>49</v>
      </c>
      <c r="H2" s="48" t="s">
        <v>50</v>
      </c>
      <c r="I2" s="325" t="s">
        <v>51</v>
      </c>
      <c r="J2" s="325"/>
      <c r="K2" s="49" t="s">
        <v>39</v>
      </c>
    </row>
    <row r="3" spans="1:11" x14ac:dyDescent="0.2">
      <c r="A3" s="22"/>
      <c r="B3" s="41" t="str">
        <f>IF(Innehåll!C29="prel","den 30 juni","den 1 nov.")</f>
        <v>den 1 nov.</v>
      </c>
      <c r="C3" s="14" t="str">
        <f>"enligt "&amp;Innehåll!C28-1&amp;" års"</f>
        <v>enligt 2016 års</v>
      </c>
      <c r="D3" s="23" t="s">
        <v>43</v>
      </c>
      <c r="E3" s="24" t="s">
        <v>42</v>
      </c>
      <c r="F3" s="25" t="s">
        <v>52</v>
      </c>
      <c r="G3" s="50" t="s">
        <v>53</v>
      </c>
      <c r="H3" s="50" t="s">
        <v>54</v>
      </c>
      <c r="I3" s="326" t="s">
        <v>55</v>
      </c>
      <c r="J3" s="326"/>
      <c r="K3" s="51" t="s">
        <v>40</v>
      </c>
    </row>
    <row r="4" spans="1:11" x14ac:dyDescent="0.2">
      <c r="A4" s="22" t="s">
        <v>24</v>
      </c>
      <c r="B4" s="17">
        <f>Innehåll!C28-1</f>
        <v>2016</v>
      </c>
      <c r="C4" s="14" t="s">
        <v>56</v>
      </c>
      <c r="D4" s="26"/>
      <c r="E4" s="27"/>
      <c r="F4" s="28" t="s">
        <v>57</v>
      </c>
      <c r="G4" s="29" t="str">
        <f>"("&amp;Innehåll!C41&amp;"%)"</f>
        <v>(115%)</v>
      </c>
      <c r="H4" s="52" t="s">
        <v>40</v>
      </c>
      <c r="I4" s="327" t="s">
        <v>68</v>
      </c>
      <c r="J4" s="327"/>
      <c r="K4" s="53" t="s">
        <v>41</v>
      </c>
    </row>
    <row r="5" spans="1:11" ht="14.25" x14ac:dyDescent="0.2">
      <c r="A5" s="22" t="s">
        <v>29</v>
      </c>
      <c r="B5" s="16"/>
      <c r="C5" s="30" t="s">
        <v>59</v>
      </c>
      <c r="D5" s="54"/>
      <c r="E5" s="27"/>
      <c r="F5" s="28" t="s">
        <v>60</v>
      </c>
      <c r="G5" s="55"/>
      <c r="H5" s="50" t="s">
        <v>69</v>
      </c>
      <c r="I5" s="56" t="s">
        <v>61</v>
      </c>
      <c r="J5" s="56" t="s">
        <v>62</v>
      </c>
      <c r="K5" s="53" t="s">
        <v>45</v>
      </c>
    </row>
    <row r="6" spans="1:11" x14ac:dyDescent="0.2">
      <c r="A6" s="22"/>
      <c r="B6" s="16"/>
      <c r="C6" s="31">
        <f>Innehåll!C28-1</f>
        <v>2016</v>
      </c>
      <c r="D6" s="32" t="str">
        <f>Innehåll!C43</f>
        <v>1,050</v>
      </c>
      <c r="E6" s="27"/>
      <c r="F6" s="28" t="s">
        <v>63</v>
      </c>
      <c r="G6" s="57"/>
      <c r="H6" s="50" t="s">
        <v>64</v>
      </c>
      <c r="I6" s="10" t="str">
        <f>"("&amp;Innehåll!C36&amp;"%)"</f>
        <v>(90%)</v>
      </c>
      <c r="J6" s="10" t="str">
        <f>"("&amp;Innehåll!C37&amp;"%)"</f>
        <v>(85%)</v>
      </c>
      <c r="K6" s="58" t="s">
        <v>44</v>
      </c>
    </row>
    <row r="7" spans="1:11" x14ac:dyDescent="0.2">
      <c r="A7" s="18"/>
      <c r="B7" s="18"/>
      <c r="C7" s="33" t="str">
        <f>Innehåll!C28</f>
        <v>2017</v>
      </c>
      <c r="D7" s="34" t="str">
        <f>Innehåll!C44</f>
        <v>1,052</v>
      </c>
      <c r="E7" s="35"/>
      <c r="F7" s="36" t="s">
        <v>65</v>
      </c>
      <c r="G7" s="59"/>
      <c r="H7" s="60" t="s">
        <v>66</v>
      </c>
      <c r="I7" s="61"/>
      <c r="J7" s="61"/>
      <c r="K7" s="62"/>
    </row>
    <row r="8" spans="1:11" ht="19.5" customHeight="1" x14ac:dyDescent="0.2">
      <c r="A8" s="19" t="s">
        <v>219</v>
      </c>
      <c r="B8" s="20">
        <v>9967637</v>
      </c>
      <c r="C8" s="20">
        <v>1988699923500</v>
      </c>
      <c r="D8" s="20">
        <v>2196717935496</v>
      </c>
      <c r="E8" s="20">
        <v>220385</v>
      </c>
      <c r="F8" s="112">
        <v>100</v>
      </c>
      <c r="G8" s="20">
        <v>2526225332286</v>
      </c>
      <c r="H8" s="20">
        <v>329507396790</v>
      </c>
      <c r="I8" s="114"/>
      <c r="J8" s="114"/>
      <c r="K8" s="114"/>
    </row>
    <row r="9" spans="1:11" ht="18" customHeight="1" x14ac:dyDescent="0.2">
      <c r="A9" s="94" t="s">
        <v>220</v>
      </c>
      <c r="B9" s="37">
        <v>2264111</v>
      </c>
      <c r="C9" s="37">
        <v>530364301300</v>
      </c>
      <c r="D9" s="37">
        <v>585840407216</v>
      </c>
      <c r="E9" s="37">
        <v>258751</v>
      </c>
      <c r="F9" s="111">
        <v>117.4</v>
      </c>
      <c r="G9" s="38">
        <v>573822518145</v>
      </c>
      <c r="H9" s="38">
        <v>-12017889071</v>
      </c>
      <c r="I9" s="211">
        <v>10.029999999999999</v>
      </c>
      <c r="J9" s="212">
        <v>9.51</v>
      </c>
      <c r="K9" s="38">
        <v>-505</v>
      </c>
    </row>
    <row r="10" spans="1:11" x14ac:dyDescent="0.2">
      <c r="A10" s="94" t="s">
        <v>221</v>
      </c>
      <c r="B10" s="37">
        <v>360124</v>
      </c>
      <c r="C10" s="37">
        <v>72097042200</v>
      </c>
      <c r="D10" s="37">
        <v>79638392814</v>
      </c>
      <c r="E10" s="37">
        <v>221142</v>
      </c>
      <c r="F10" s="111">
        <v>100.3</v>
      </c>
      <c r="G10" s="38">
        <v>91270816901</v>
      </c>
      <c r="H10" s="38">
        <v>11632424087</v>
      </c>
      <c r="I10" s="212">
        <v>9.94</v>
      </c>
      <c r="J10" s="211">
        <v>9.42</v>
      </c>
      <c r="K10" s="38">
        <v>3211</v>
      </c>
    </row>
    <row r="11" spans="1:11" x14ac:dyDescent="0.2">
      <c r="A11" s="94" t="s">
        <v>222</v>
      </c>
      <c r="B11" s="37">
        <v>287086</v>
      </c>
      <c r="C11" s="37">
        <v>52698197000</v>
      </c>
      <c r="D11" s="37">
        <v>58210428406</v>
      </c>
      <c r="E11" s="37">
        <v>202763</v>
      </c>
      <c r="F11" s="111">
        <v>92</v>
      </c>
      <c r="G11" s="38">
        <v>72759865327</v>
      </c>
      <c r="H11" s="38">
        <v>14549436921</v>
      </c>
      <c r="I11" s="212">
        <v>9.15</v>
      </c>
      <c r="J11" s="211">
        <v>8.6300000000000008</v>
      </c>
      <c r="K11" s="38">
        <v>4637</v>
      </c>
    </row>
    <row r="12" spans="1:11" x14ac:dyDescent="0.2">
      <c r="A12" s="94" t="s">
        <v>223</v>
      </c>
      <c r="B12" s="37">
        <v>450973</v>
      </c>
      <c r="C12" s="37">
        <v>84560861700</v>
      </c>
      <c r="D12" s="37">
        <v>93405927834</v>
      </c>
      <c r="E12" s="37">
        <v>207121</v>
      </c>
      <c r="F12" s="111">
        <v>94</v>
      </c>
      <c r="G12" s="38">
        <v>114295837296</v>
      </c>
      <c r="H12" s="38">
        <v>20889909462</v>
      </c>
      <c r="I12" s="212">
        <v>10.15</v>
      </c>
      <c r="J12" s="211">
        <v>9.6300000000000008</v>
      </c>
      <c r="K12" s="38">
        <v>4702</v>
      </c>
    </row>
    <row r="13" spans="1:11" x14ac:dyDescent="0.2">
      <c r="A13" s="94" t="s">
        <v>224</v>
      </c>
      <c r="B13" s="37">
        <v>352002</v>
      </c>
      <c r="C13" s="37">
        <v>65752955100</v>
      </c>
      <c r="D13" s="37">
        <v>72630714203</v>
      </c>
      <c r="E13" s="37">
        <v>206336</v>
      </c>
      <c r="F13" s="111">
        <v>93.6</v>
      </c>
      <c r="G13" s="38">
        <v>89212354886</v>
      </c>
      <c r="H13" s="38">
        <v>16581640683</v>
      </c>
      <c r="I13" s="212">
        <v>9.94</v>
      </c>
      <c r="J13" s="211">
        <v>9.42</v>
      </c>
      <c r="K13" s="38">
        <v>4682</v>
      </c>
    </row>
    <row r="14" spans="1:11" ht="18" customHeight="1" x14ac:dyDescent="0.2">
      <c r="A14" s="94" t="s">
        <v>225</v>
      </c>
      <c r="B14" s="37">
        <v>193906</v>
      </c>
      <c r="C14" s="37">
        <v>35451615400</v>
      </c>
      <c r="D14" s="37">
        <v>39159854371</v>
      </c>
      <c r="E14" s="37">
        <v>201953</v>
      </c>
      <c r="F14" s="111">
        <v>91.6</v>
      </c>
      <c r="G14" s="38">
        <v>49144069882</v>
      </c>
      <c r="H14" s="38">
        <v>9984215511</v>
      </c>
      <c r="I14" s="212">
        <v>9.31</v>
      </c>
      <c r="J14" s="211">
        <v>8.7899999999999991</v>
      </c>
      <c r="K14" s="38">
        <v>4794</v>
      </c>
    </row>
    <row r="15" spans="1:11" x14ac:dyDescent="0.2">
      <c r="A15" s="94" t="s">
        <v>226</v>
      </c>
      <c r="B15" s="37">
        <v>240586</v>
      </c>
      <c r="C15" s="37">
        <v>43892118500</v>
      </c>
      <c r="D15" s="37">
        <v>48483234095</v>
      </c>
      <c r="E15" s="37">
        <v>201521</v>
      </c>
      <c r="F15" s="111">
        <v>91.4</v>
      </c>
      <c r="G15" s="38">
        <v>60974777452</v>
      </c>
      <c r="H15" s="38">
        <v>12491543357</v>
      </c>
      <c r="I15" s="212">
        <v>8.7200000000000006</v>
      </c>
      <c r="J15" s="211">
        <v>8.1999999999999993</v>
      </c>
      <c r="K15" s="38">
        <v>4528</v>
      </c>
    </row>
    <row r="16" spans="1:11" x14ac:dyDescent="0.2">
      <c r="A16" s="94" t="s">
        <v>227</v>
      </c>
      <c r="B16" s="37">
        <v>57834</v>
      </c>
      <c r="C16" s="37">
        <v>10136705000</v>
      </c>
      <c r="D16" s="37">
        <v>11197004343</v>
      </c>
      <c r="E16" s="37">
        <v>193606</v>
      </c>
      <c r="F16" s="111">
        <v>87.8</v>
      </c>
      <c r="G16" s="38">
        <v>14657608004</v>
      </c>
      <c r="H16" s="38">
        <v>3460603661</v>
      </c>
      <c r="I16" s="212">
        <v>9.48</v>
      </c>
      <c r="J16" s="211">
        <v>8.9499999999999993</v>
      </c>
      <c r="K16" s="38">
        <v>5673</v>
      </c>
    </row>
    <row r="17" spans="1:11" x14ac:dyDescent="0.2">
      <c r="A17" s="94" t="s">
        <v>228</v>
      </c>
      <c r="B17" s="37">
        <v>157889</v>
      </c>
      <c r="C17" s="37">
        <v>28602790500</v>
      </c>
      <c r="D17" s="37">
        <v>31594642386</v>
      </c>
      <c r="E17" s="37">
        <v>200107</v>
      </c>
      <c r="F17" s="111">
        <v>90.8</v>
      </c>
      <c r="G17" s="38">
        <v>40015822355</v>
      </c>
      <c r="H17" s="38">
        <v>8421179969</v>
      </c>
      <c r="I17" s="212">
        <v>9.52</v>
      </c>
      <c r="J17" s="211">
        <v>9</v>
      </c>
      <c r="K17" s="38">
        <v>5078</v>
      </c>
    </row>
    <row r="18" spans="1:11" x14ac:dyDescent="0.2">
      <c r="A18" s="94" t="s">
        <v>229</v>
      </c>
      <c r="B18" s="37">
        <v>1319663</v>
      </c>
      <c r="C18" s="37">
        <v>243231272200</v>
      </c>
      <c r="D18" s="37">
        <v>268673263272</v>
      </c>
      <c r="E18" s="37">
        <v>203592</v>
      </c>
      <c r="F18" s="111">
        <v>92.4</v>
      </c>
      <c r="G18" s="38">
        <v>334459019793</v>
      </c>
      <c r="H18" s="38">
        <v>65785756521</v>
      </c>
      <c r="I18" s="212">
        <v>9.3800000000000008</v>
      </c>
      <c r="J18" s="211">
        <v>8.86</v>
      </c>
      <c r="K18" s="38">
        <v>4676</v>
      </c>
    </row>
    <row r="19" spans="1:11" ht="18" customHeight="1" x14ac:dyDescent="0.2">
      <c r="A19" s="94" t="s">
        <v>230</v>
      </c>
      <c r="B19" s="37">
        <v>319305</v>
      </c>
      <c r="C19" s="37">
        <v>63034707200</v>
      </c>
      <c r="D19" s="37">
        <v>69628137573</v>
      </c>
      <c r="E19" s="37">
        <v>218062</v>
      </c>
      <c r="F19" s="111">
        <v>98.9</v>
      </c>
      <c r="G19" s="38">
        <v>80925537289</v>
      </c>
      <c r="H19" s="38">
        <v>11297399716</v>
      </c>
      <c r="I19" s="212">
        <v>9.8000000000000007</v>
      </c>
      <c r="J19" s="211">
        <v>9.2799999999999994</v>
      </c>
      <c r="K19" s="38">
        <v>3467</v>
      </c>
    </row>
    <row r="20" spans="1:11" x14ac:dyDescent="0.2">
      <c r="A20" s="94" t="s">
        <v>231</v>
      </c>
      <c r="B20" s="37">
        <v>1668389</v>
      </c>
      <c r="C20" s="37">
        <v>328134951800</v>
      </c>
      <c r="D20" s="37">
        <v>362457867758</v>
      </c>
      <c r="E20" s="37">
        <v>217250</v>
      </c>
      <c r="F20" s="111">
        <v>98.6</v>
      </c>
      <c r="G20" s="38">
        <v>422841096230</v>
      </c>
      <c r="H20" s="38">
        <v>60383228472</v>
      </c>
      <c r="I20" s="212">
        <v>9.67</v>
      </c>
      <c r="J20" s="211">
        <v>9.15</v>
      </c>
      <c r="K20" s="38">
        <v>3500</v>
      </c>
    </row>
    <row r="21" spans="1:11" x14ac:dyDescent="0.2">
      <c r="A21" s="94" t="s">
        <v>232</v>
      </c>
      <c r="B21" s="37">
        <v>278252</v>
      </c>
      <c r="C21" s="37">
        <v>49892248200</v>
      </c>
      <c r="D21" s="37">
        <v>55110977362</v>
      </c>
      <c r="E21" s="37">
        <v>198061</v>
      </c>
      <c r="F21" s="111">
        <v>89.9</v>
      </c>
      <c r="G21" s="38">
        <v>70520952073</v>
      </c>
      <c r="H21" s="38">
        <v>15409974711</v>
      </c>
      <c r="I21" s="212">
        <v>8.6300000000000008</v>
      </c>
      <c r="J21" s="211">
        <v>8.11</v>
      </c>
      <c r="K21" s="38">
        <v>4779</v>
      </c>
    </row>
    <row r="22" spans="1:11" x14ac:dyDescent="0.2">
      <c r="A22" s="94" t="s">
        <v>233</v>
      </c>
      <c r="B22" s="37">
        <v>294146</v>
      </c>
      <c r="C22" s="37">
        <v>54151522700</v>
      </c>
      <c r="D22" s="37">
        <v>59815771974</v>
      </c>
      <c r="E22" s="37">
        <v>203354</v>
      </c>
      <c r="F22" s="111">
        <v>92.3</v>
      </c>
      <c r="G22" s="38">
        <v>74549171142</v>
      </c>
      <c r="H22" s="38">
        <v>14733399168</v>
      </c>
      <c r="I22" s="212">
        <v>10.08</v>
      </c>
      <c r="J22" s="211">
        <v>9.56</v>
      </c>
      <c r="K22" s="38">
        <v>5049</v>
      </c>
    </row>
    <row r="23" spans="1:11" x14ac:dyDescent="0.2">
      <c r="A23" s="94" t="s">
        <v>234</v>
      </c>
      <c r="B23" s="37">
        <v>266930</v>
      </c>
      <c r="C23" s="37">
        <v>51306704200</v>
      </c>
      <c r="D23" s="37">
        <v>56673385459</v>
      </c>
      <c r="E23" s="37">
        <v>212316</v>
      </c>
      <c r="F23" s="111">
        <v>96.3</v>
      </c>
      <c r="G23" s="38">
        <v>67651473258</v>
      </c>
      <c r="H23" s="38">
        <v>10978087799</v>
      </c>
      <c r="I23" s="212">
        <v>8.89</v>
      </c>
      <c r="J23" s="211">
        <v>8.3699999999999992</v>
      </c>
      <c r="K23" s="38">
        <v>3656</v>
      </c>
    </row>
    <row r="24" spans="1:11" ht="18" customHeight="1" x14ac:dyDescent="0.2">
      <c r="A24" s="94" t="s">
        <v>235</v>
      </c>
      <c r="B24" s="37">
        <v>283543</v>
      </c>
      <c r="C24" s="37">
        <v>52367017000</v>
      </c>
      <c r="D24" s="37">
        <v>57844606978</v>
      </c>
      <c r="E24" s="37">
        <v>204006</v>
      </c>
      <c r="F24" s="111">
        <v>92.6</v>
      </c>
      <c r="G24" s="38">
        <v>71861917663</v>
      </c>
      <c r="H24" s="38">
        <v>14017310685</v>
      </c>
      <c r="I24" s="212">
        <v>9.09</v>
      </c>
      <c r="J24" s="211">
        <v>8.57</v>
      </c>
      <c r="K24" s="38">
        <v>4494</v>
      </c>
    </row>
    <row r="25" spans="1:11" x14ac:dyDescent="0.2">
      <c r="A25" s="94" t="s">
        <v>236</v>
      </c>
      <c r="B25" s="37">
        <v>283955</v>
      </c>
      <c r="C25" s="37">
        <v>52158532700</v>
      </c>
      <c r="D25" s="37">
        <v>57614315220</v>
      </c>
      <c r="E25" s="37">
        <v>202899</v>
      </c>
      <c r="F25" s="111">
        <v>92.1</v>
      </c>
      <c r="G25" s="38">
        <v>71966336076</v>
      </c>
      <c r="H25" s="38">
        <v>14352020856</v>
      </c>
      <c r="I25" s="212">
        <v>9.77</v>
      </c>
      <c r="J25" s="211">
        <v>9.25</v>
      </c>
      <c r="K25" s="38">
        <v>4938</v>
      </c>
    </row>
    <row r="26" spans="1:11" x14ac:dyDescent="0.2">
      <c r="A26" s="94" t="s">
        <v>237</v>
      </c>
      <c r="B26" s="37">
        <v>245066</v>
      </c>
      <c r="C26" s="37">
        <v>47093102300</v>
      </c>
      <c r="D26" s="37">
        <v>52019040801</v>
      </c>
      <c r="E26" s="37">
        <v>212265</v>
      </c>
      <c r="F26" s="111">
        <v>96.3</v>
      </c>
      <c r="G26" s="38">
        <v>62110200972</v>
      </c>
      <c r="H26" s="38">
        <v>10091160171</v>
      </c>
      <c r="I26" s="212">
        <v>8.0399999999999991</v>
      </c>
      <c r="J26" s="211">
        <v>7.52</v>
      </c>
      <c r="K26" s="38">
        <v>3311</v>
      </c>
    </row>
    <row r="27" spans="1:11" x14ac:dyDescent="0.2">
      <c r="A27" s="94" t="s">
        <v>238</v>
      </c>
      <c r="B27" s="37">
        <v>128276</v>
      </c>
      <c r="C27" s="37">
        <v>22960416100</v>
      </c>
      <c r="D27" s="37">
        <v>25362075624</v>
      </c>
      <c r="E27" s="37">
        <v>197715</v>
      </c>
      <c r="F27" s="111">
        <v>89.7</v>
      </c>
      <c r="G27" s="38">
        <v>32510622199</v>
      </c>
      <c r="H27" s="38">
        <v>7148546575</v>
      </c>
      <c r="I27" s="212">
        <v>8.91</v>
      </c>
      <c r="J27" s="211">
        <v>8.39</v>
      </c>
      <c r="K27" s="38">
        <v>4965</v>
      </c>
    </row>
    <row r="28" spans="1:11" x14ac:dyDescent="0.2">
      <c r="A28" s="94" t="s">
        <v>239</v>
      </c>
      <c r="B28" s="37">
        <v>265355</v>
      </c>
      <c r="C28" s="37">
        <v>50295115600</v>
      </c>
      <c r="D28" s="37">
        <v>55555984692</v>
      </c>
      <c r="E28" s="37">
        <v>209365</v>
      </c>
      <c r="F28" s="111">
        <v>95</v>
      </c>
      <c r="G28" s="38">
        <v>67252300926</v>
      </c>
      <c r="H28" s="38">
        <v>11696316234</v>
      </c>
      <c r="I28" s="212">
        <v>8.48</v>
      </c>
      <c r="J28" s="211">
        <v>7.96</v>
      </c>
      <c r="K28" s="38">
        <v>3738</v>
      </c>
    </row>
    <row r="29" spans="1:11" ht="18" customHeight="1" thickBot="1" x14ac:dyDescent="0.25">
      <c r="A29" s="95" t="s">
        <v>240</v>
      </c>
      <c r="B29" s="74">
        <v>250246</v>
      </c>
      <c r="C29" s="74">
        <v>50517746800</v>
      </c>
      <c r="D29" s="74">
        <v>55801903115</v>
      </c>
      <c r="E29" s="74">
        <v>222988</v>
      </c>
      <c r="F29" s="113">
        <v>101.2</v>
      </c>
      <c r="G29" s="39">
        <v>63423034417</v>
      </c>
      <c r="H29" s="39">
        <v>7621131302</v>
      </c>
      <c r="I29" s="213">
        <v>8.6300000000000008</v>
      </c>
      <c r="J29" s="214">
        <v>8.11</v>
      </c>
      <c r="K29" s="39">
        <v>2628</v>
      </c>
    </row>
    <row r="30" spans="1:11" x14ac:dyDescent="0.2">
      <c r="A30" s="40" t="str">
        <f>"1) Enligt regeringens beslut om uppräkningsfaktorer för beräkning av preliminära kommunalskattemedel för år "&amp;Innehåll!C28&amp;"."</f>
        <v>1) Enligt regeringens beslut om uppräkningsfaktorer för beräkning av preliminära kommunalskattemedel för år 2017.</v>
      </c>
      <c r="B30" s="64"/>
      <c r="C30" s="65"/>
      <c r="D30" s="65"/>
      <c r="E30" s="66"/>
      <c r="F30" s="67"/>
      <c r="G30" s="68"/>
      <c r="H30" s="68"/>
      <c r="I30" s="68"/>
      <c r="J30" s="68"/>
      <c r="K30" s="69"/>
    </row>
    <row r="31" spans="1:11" x14ac:dyDescent="0.2"/>
    <row r="32" spans="1:11" x14ac:dyDescent="0.2"/>
    <row r="33" hidden="1" x14ac:dyDescent="0.2"/>
    <row r="34" hidden="1" x14ac:dyDescent="0.2"/>
    <row r="35" hidden="1" x14ac:dyDescent="0.2"/>
    <row r="36" hidden="1" x14ac:dyDescent="0.2"/>
  </sheetData>
  <mergeCells count="4">
    <mergeCell ref="D2:F2"/>
    <mergeCell ref="I2:J2"/>
    <mergeCell ref="I3:J3"/>
    <mergeCell ref="I4:J4"/>
  </mergeCells>
  <conditionalFormatting sqref="G9:H13 G15:H18 G20:H23 G25:H28">
    <cfRule type="cellIs" dxfId="217" priority="39" stopIfTrue="1" operator="lessThan">
      <formula>0</formula>
    </cfRule>
  </conditionalFormatting>
  <conditionalFormatting sqref="G14:H14">
    <cfRule type="cellIs" dxfId="216" priority="38" stopIfTrue="1" operator="lessThan">
      <formula>0</formula>
    </cfRule>
  </conditionalFormatting>
  <conditionalFormatting sqref="K9:K13 K15:K18 K20:K23 K25:K28">
    <cfRule type="cellIs" dxfId="215" priority="33" stopIfTrue="1" operator="lessThan">
      <formula>0</formula>
    </cfRule>
  </conditionalFormatting>
  <conditionalFormatting sqref="K9:K13 K15:K18 K20:K23 K25:K28">
    <cfRule type="cellIs" dxfId="214" priority="32" stopIfTrue="1" operator="lessThan">
      <formula>0</formula>
    </cfRule>
  </conditionalFormatting>
  <conditionalFormatting sqref="K14">
    <cfRule type="cellIs" dxfId="213" priority="27" stopIfTrue="1" operator="lessThan">
      <formula>0</formula>
    </cfRule>
  </conditionalFormatting>
  <conditionalFormatting sqref="K14">
    <cfRule type="cellIs" dxfId="212" priority="26" stopIfTrue="1" operator="lessThan">
      <formula>0</formula>
    </cfRule>
  </conditionalFormatting>
  <conditionalFormatting sqref="K19">
    <cfRule type="cellIs" dxfId="211" priority="22" stopIfTrue="1" operator="lessThan">
      <formula>0</formula>
    </cfRule>
  </conditionalFormatting>
  <conditionalFormatting sqref="K19">
    <cfRule type="cellIs" dxfId="210" priority="21" stopIfTrue="1" operator="lessThan">
      <formula>0</formula>
    </cfRule>
  </conditionalFormatting>
  <conditionalFormatting sqref="K24">
    <cfRule type="cellIs" dxfId="209" priority="17" stopIfTrue="1" operator="lessThan">
      <formula>0</formula>
    </cfRule>
  </conditionalFormatting>
  <conditionalFormatting sqref="K24">
    <cfRule type="cellIs" dxfId="208" priority="16" stopIfTrue="1" operator="lessThan">
      <formula>0</formula>
    </cfRule>
  </conditionalFormatting>
  <conditionalFormatting sqref="F8:F29">
    <cfRule type="expression" dxfId="207" priority="40" stopIfTrue="1">
      <formula>IF(C8&lt;0,TRUE,FALSE)</formula>
    </cfRule>
  </conditionalFormatting>
  <conditionalFormatting sqref="G19:H19">
    <cfRule type="cellIs" dxfId="206" priority="37" stopIfTrue="1" operator="lessThan">
      <formula>0</formula>
    </cfRule>
  </conditionalFormatting>
  <conditionalFormatting sqref="G24:H24">
    <cfRule type="cellIs" dxfId="205" priority="36" stopIfTrue="1" operator="lessThan">
      <formula>0</formula>
    </cfRule>
  </conditionalFormatting>
  <conditionalFormatting sqref="G29:H29">
    <cfRule type="cellIs" dxfId="204" priority="35" stopIfTrue="1" operator="lessThan">
      <formula>0</formula>
    </cfRule>
  </conditionalFormatting>
  <conditionalFormatting sqref="K9:K13 K15:K18 K20:K23 K25:K28">
    <cfRule type="cellIs" dxfId="203" priority="34" stopIfTrue="1" operator="lessThan">
      <formula>0</formula>
    </cfRule>
  </conditionalFormatting>
  <conditionalFormatting sqref="K14">
    <cfRule type="cellIs" dxfId="202" priority="25" stopIfTrue="1" operator="lessThan">
      <formula>0</formula>
    </cfRule>
  </conditionalFormatting>
  <conditionalFormatting sqref="K19">
    <cfRule type="cellIs" dxfId="201" priority="20" stopIfTrue="1" operator="lessThan">
      <formula>0</formula>
    </cfRule>
  </conditionalFormatting>
  <conditionalFormatting sqref="K24">
    <cfRule type="cellIs" dxfId="200" priority="15" stopIfTrue="1" operator="lessThan">
      <formula>0</formula>
    </cfRule>
  </conditionalFormatting>
  <conditionalFormatting sqref="K29">
    <cfRule type="cellIs" dxfId="199" priority="12" stopIfTrue="1" operator="lessThan">
      <formula>0</formula>
    </cfRule>
  </conditionalFormatting>
  <conditionalFormatting sqref="K29">
    <cfRule type="cellIs" dxfId="198" priority="11" stopIfTrue="1" operator="lessThan">
      <formula>0</formula>
    </cfRule>
  </conditionalFormatting>
  <conditionalFormatting sqref="K29">
    <cfRule type="cellIs" dxfId="197" priority="10" stopIfTrue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2.75" zeroHeight="1" x14ac:dyDescent="0.2"/>
  <cols>
    <col min="1" max="1" width="19" style="9" customWidth="1"/>
    <col min="2" max="2" width="12.7109375" style="9" customWidth="1"/>
    <col min="3" max="3" width="10.140625" style="9" customWidth="1"/>
    <col min="4" max="4" width="12.7109375" style="9" customWidth="1"/>
    <col min="5" max="5" width="10.140625" style="9" customWidth="1"/>
    <col min="6" max="6" width="10.85546875" style="9" customWidth="1"/>
    <col min="7" max="7" width="7.7109375" style="9" customWidth="1"/>
    <col min="8" max="8" width="8.85546875" style="9" customWidth="1"/>
    <col min="9" max="9" width="12.42578125" style="9" customWidth="1"/>
    <col min="10" max="10" width="12.28515625" style="9" customWidth="1"/>
    <col min="11" max="11" width="4.7109375" style="3" customWidth="1"/>
    <col min="12" max="256" width="9.140625" style="3" hidden="1" customWidth="1"/>
    <col min="257" max="257" width="4.28515625" style="3" hidden="1" customWidth="1"/>
    <col min="258" max="258" width="12.7109375" style="3" hidden="1" customWidth="1"/>
    <col min="259" max="259" width="10.140625" style="3" hidden="1" customWidth="1"/>
    <col min="260" max="260" width="12.7109375" style="3" hidden="1" customWidth="1"/>
    <col min="261" max="261" width="10.140625" style="3" hidden="1" customWidth="1"/>
    <col min="262" max="262" width="10.85546875" style="3" hidden="1" customWidth="1"/>
    <col min="263" max="263" width="7.7109375" style="3" hidden="1" customWidth="1"/>
    <col min="264" max="264" width="8.85546875" style="3" hidden="1" customWidth="1"/>
    <col min="265" max="265" width="12.42578125" style="3" hidden="1" customWidth="1"/>
    <col min="266" max="266" width="12.28515625" style="3" hidden="1" customWidth="1"/>
    <col min="267" max="512" width="0" style="3" hidden="1"/>
    <col min="513" max="513" width="19" style="3" hidden="1" customWidth="1"/>
    <col min="514" max="514" width="12.7109375" style="3" hidden="1" customWidth="1"/>
    <col min="515" max="515" width="10.140625" style="3" hidden="1" customWidth="1"/>
    <col min="516" max="516" width="12.7109375" style="3" hidden="1" customWidth="1"/>
    <col min="517" max="517" width="10.140625" style="3" hidden="1" customWidth="1"/>
    <col min="518" max="518" width="10.85546875" style="3" hidden="1" customWidth="1"/>
    <col min="519" max="519" width="7.7109375" style="3" hidden="1" customWidth="1"/>
    <col min="520" max="520" width="8.85546875" style="3" hidden="1" customWidth="1"/>
    <col min="521" max="521" width="12.42578125" style="3" hidden="1" customWidth="1"/>
    <col min="522" max="522" width="12.28515625" style="3" hidden="1" customWidth="1"/>
    <col min="523" max="768" width="0" style="3" hidden="1"/>
    <col min="769" max="769" width="19" style="3" hidden="1" customWidth="1"/>
    <col min="770" max="770" width="12.7109375" style="3" hidden="1" customWidth="1"/>
    <col min="771" max="771" width="10.140625" style="3" hidden="1" customWidth="1"/>
    <col min="772" max="772" width="12.7109375" style="3" hidden="1" customWidth="1"/>
    <col min="773" max="773" width="10.140625" style="3" hidden="1" customWidth="1"/>
    <col min="774" max="774" width="10.85546875" style="3" hidden="1" customWidth="1"/>
    <col min="775" max="775" width="7.7109375" style="3" hidden="1" customWidth="1"/>
    <col min="776" max="776" width="8.85546875" style="3" hidden="1" customWidth="1"/>
    <col min="777" max="777" width="12.42578125" style="3" hidden="1" customWidth="1"/>
    <col min="778" max="778" width="12.28515625" style="3" hidden="1" customWidth="1"/>
    <col min="779" max="1024" width="0" style="3" hidden="1"/>
    <col min="1025" max="1025" width="19" style="3" hidden="1" customWidth="1"/>
    <col min="1026" max="1026" width="12.7109375" style="3" hidden="1" customWidth="1"/>
    <col min="1027" max="1027" width="10.140625" style="3" hidden="1" customWidth="1"/>
    <col min="1028" max="1028" width="12.7109375" style="3" hidden="1" customWidth="1"/>
    <col min="1029" max="1029" width="10.140625" style="3" hidden="1" customWidth="1"/>
    <col min="1030" max="1030" width="10.85546875" style="3" hidden="1" customWidth="1"/>
    <col min="1031" max="1031" width="7.7109375" style="3" hidden="1" customWidth="1"/>
    <col min="1032" max="1032" width="8.85546875" style="3" hidden="1" customWidth="1"/>
    <col min="1033" max="1033" width="12.42578125" style="3" hidden="1" customWidth="1"/>
    <col min="1034" max="1034" width="12.28515625" style="3" hidden="1" customWidth="1"/>
    <col min="1035" max="1280" width="0" style="3" hidden="1"/>
    <col min="1281" max="1281" width="19" style="3" hidden="1" customWidth="1"/>
    <col min="1282" max="1282" width="12.7109375" style="3" hidden="1" customWidth="1"/>
    <col min="1283" max="1283" width="10.140625" style="3" hidden="1" customWidth="1"/>
    <col min="1284" max="1284" width="12.7109375" style="3" hidden="1" customWidth="1"/>
    <col min="1285" max="1285" width="10.140625" style="3" hidden="1" customWidth="1"/>
    <col min="1286" max="1286" width="10.85546875" style="3" hidden="1" customWidth="1"/>
    <col min="1287" max="1287" width="7.7109375" style="3" hidden="1" customWidth="1"/>
    <col min="1288" max="1288" width="8.85546875" style="3" hidden="1" customWidth="1"/>
    <col min="1289" max="1289" width="12.42578125" style="3" hidden="1" customWidth="1"/>
    <col min="1290" max="1290" width="12.28515625" style="3" hidden="1" customWidth="1"/>
    <col min="1291" max="1536" width="0" style="3" hidden="1"/>
    <col min="1537" max="1537" width="19" style="3" hidden="1" customWidth="1"/>
    <col min="1538" max="1538" width="12.7109375" style="3" hidden="1" customWidth="1"/>
    <col min="1539" max="1539" width="10.140625" style="3" hidden="1" customWidth="1"/>
    <col min="1540" max="1540" width="12.7109375" style="3" hidden="1" customWidth="1"/>
    <col min="1541" max="1541" width="10.140625" style="3" hidden="1" customWidth="1"/>
    <col min="1542" max="1542" width="10.85546875" style="3" hidden="1" customWidth="1"/>
    <col min="1543" max="1543" width="7.7109375" style="3" hidden="1" customWidth="1"/>
    <col min="1544" max="1544" width="8.85546875" style="3" hidden="1" customWidth="1"/>
    <col min="1545" max="1545" width="12.42578125" style="3" hidden="1" customWidth="1"/>
    <col min="1546" max="1546" width="12.28515625" style="3" hidden="1" customWidth="1"/>
    <col min="1547" max="1792" width="0" style="3" hidden="1"/>
    <col min="1793" max="1793" width="19" style="3" hidden="1" customWidth="1"/>
    <col min="1794" max="1794" width="12.7109375" style="3" hidden="1" customWidth="1"/>
    <col min="1795" max="1795" width="10.140625" style="3" hidden="1" customWidth="1"/>
    <col min="1796" max="1796" width="12.7109375" style="3" hidden="1" customWidth="1"/>
    <col min="1797" max="1797" width="10.140625" style="3" hidden="1" customWidth="1"/>
    <col min="1798" max="1798" width="10.85546875" style="3" hidden="1" customWidth="1"/>
    <col min="1799" max="1799" width="7.7109375" style="3" hidden="1" customWidth="1"/>
    <col min="1800" max="1800" width="8.85546875" style="3" hidden="1" customWidth="1"/>
    <col min="1801" max="1801" width="12.42578125" style="3" hidden="1" customWidth="1"/>
    <col min="1802" max="1802" width="12.28515625" style="3" hidden="1" customWidth="1"/>
    <col min="1803" max="2048" width="0" style="3" hidden="1"/>
    <col min="2049" max="2049" width="19" style="3" hidden="1" customWidth="1"/>
    <col min="2050" max="2050" width="12.7109375" style="3" hidden="1" customWidth="1"/>
    <col min="2051" max="2051" width="10.140625" style="3" hidden="1" customWidth="1"/>
    <col min="2052" max="2052" width="12.7109375" style="3" hidden="1" customWidth="1"/>
    <col min="2053" max="2053" width="10.140625" style="3" hidden="1" customWidth="1"/>
    <col min="2054" max="2054" width="10.85546875" style="3" hidden="1" customWidth="1"/>
    <col min="2055" max="2055" width="7.7109375" style="3" hidden="1" customWidth="1"/>
    <col min="2056" max="2056" width="8.85546875" style="3" hidden="1" customWidth="1"/>
    <col min="2057" max="2057" width="12.42578125" style="3" hidden="1" customWidth="1"/>
    <col min="2058" max="2058" width="12.28515625" style="3" hidden="1" customWidth="1"/>
    <col min="2059" max="2304" width="0" style="3" hidden="1"/>
    <col min="2305" max="2305" width="19" style="3" hidden="1" customWidth="1"/>
    <col min="2306" max="2306" width="12.7109375" style="3" hidden="1" customWidth="1"/>
    <col min="2307" max="2307" width="10.140625" style="3" hidden="1" customWidth="1"/>
    <col min="2308" max="2308" width="12.7109375" style="3" hidden="1" customWidth="1"/>
    <col min="2309" max="2309" width="10.140625" style="3" hidden="1" customWidth="1"/>
    <col min="2310" max="2310" width="10.85546875" style="3" hidden="1" customWidth="1"/>
    <col min="2311" max="2311" width="7.7109375" style="3" hidden="1" customWidth="1"/>
    <col min="2312" max="2312" width="8.85546875" style="3" hidden="1" customWidth="1"/>
    <col min="2313" max="2313" width="12.42578125" style="3" hidden="1" customWidth="1"/>
    <col min="2314" max="2314" width="12.28515625" style="3" hidden="1" customWidth="1"/>
    <col min="2315" max="2560" width="0" style="3" hidden="1"/>
    <col min="2561" max="2561" width="19" style="3" hidden="1" customWidth="1"/>
    <col min="2562" max="2562" width="12.7109375" style="3" hidden="1" customWidth="1"/>
    <col min="2563" max="2563" width="10.140625" style="3" hidden="1" customWidth="1"/>
    <col min="2564" max="2564" width="12.7109375" style="3" hidden="1" customWidth="1"/>
    <col min="2565" max="2565" width="10.140625" style="3" hidden="1" customWidth="1"/>
    <col min="2566" max="2566" width="10.85546875" style="3" hidden="1" customWidth="1"/>
    <col min="2567" max="2567" width="7.7109375" style="3" hidden="1" customWidth="1"/>
    <col min="2568" max="2568" width="8.85546875" style="3" hidden="1" customWidth="1"/>
    <col min="2569" max="2569" width="12.42578125" style="3" hidden="1" customWidth="1"/>
    <col min="2570" max="2570" width="12.28515625" style="3" hidden="1" customWidth="1"/>
    <col min="2571" max="2816" width="0" style="3" hidden="1"/>
    <col min="2817" max="2817" width="19" style="3" hidden="1" customWidth="1"/>
    <col min="2818" max="2818" width="12.7109375" style="3" hidden="1" customWidth="1"/>
    <col min="2819" max="2819" width="10.140625" style="3" hidden="1" customWidth="1"/>
    <col min="2820" max="2820" width="12.7109375" style="3" hidden="1" customWidth="1"/>
    <col min="2821" max="2821" width="10.140625" style="3" hidden="1" customWidth="1"/>
    <col min="2822" max="2822" width="10.85546875" style="3" hidden="1" customWidth="1"/>
    <col min="2823" max="2823" width="7.7109375" style="3" hidden="1" customWidth="1"/>
    <col min="2824" max="2824" width="8.85546875" style="3" hidden="1" customWidth="1"/>
    <col min="2825" max="2825" width="12.42578125" style="3" hidden="1" customWidth="1"/>
    <col min="2826" max="2826" width="12.28515625" style="3" hidden="1" customWidth="1"/>
    <col min="2827" max="3072" width="0" style="3" hidden="1"/>
    <col min="3073" max="3073" width="19" style="3" hidden="1" customWidth="1"/>
    <col min="3074" max="3074" width="12.7109375" style="3" hidden="1" customWidth="1"/>
    <col min="3075" max="3075" width="10.140625" style="3" hidden="1" customWidth="1"/>
    <col min="3076" max="3076" width="12.7109375" style="3" hidden="1" customWidth="1"/>
    <col min="3077" max="3077" width="10.140625" style="3" hidden="1" customWidth="1"/>
    <col min="3078" max="3078" width="10.85546875" style="3" hidden="1" customWidth="1"/>
    <col min="3079" max="3079" width="7.7109375" style="3" hidden="1" customWidth="1"/>
    <col min="3080" max="3080" width="8.85546875" style="3" hidden="1" customWidth="1"/>
    <col min="3081" max="3081" width="12.42578125" style="3" hidden="1" customWidth="1"/>
    <col min="3082" max="3082" width="12.28515625" style="3" hidden="1" customWidth="1"/>
    <col min="3083" max="3328" width="0" style="3" hidden="1"/>
    <col min="3329" max="3329" width="19" style="3" hidden="1" customWidth="1"/>
    <col min="3330" max="3330" width="12.7109375" style="3" hidden="1" customWidth="1"/>
    <col min="3331" max="3331" width="10.140625" style="3" hidden="1" customWidth="1"/>
    <col min="3332" max="3332" width="12.7109375" style="3" hidden="1" customWidth="1"/>
    <col min="3333" max="3333" width="10.140625" style="3" hidden="1" customWidth="1"/>
    <col min="3334" max="3334" width="10.85546875" style="3" hidden="1" customWidth="1"/>
    <col min="3335" max="3335" width="7.7109375" style="3" hidden="1" customWidth="1"/>
    <col min="3336" max="3336" width="8.85546875" style="3" hidden="1" customWidth="1"/>
    <col min="3337" max="3337" width="12.42578125" style="3" hidden="1" customWidth="1"/>
    <col min="3338" max="3338" width="12.28515625" style="3" hidden="1" customWidth="1"/>
    <col min="3339" max="3584" width="0" style="3" hidden="1"/>
    <col min="3585" max="3585" width="19" style="3" hidden="1" customWidth="1"/>
    <col min="3586" max="3586" width="12.7109375" style="3" hidden="1" customWidth="1"/>
    <col min="3587" max="3587" width="10.140625" style="3" hidden="1" customWidth="1"/>
    <col min="3588" max="3588" width="12.7109375" style="3" hidden="1" customWidth="1"/>
    <col min="3589" max="3589" width="10.140625" style="3" hidden="1" customWidth="1"/>
    <col min="3590" max="3590" width="10.85546875" style="3" hidden="1" customWidth="1"/>
    <col min="3591" max="3591" width="7.7109375" style="3" hidden="1" customWidth="1"/>
    <col min="3592" max="3592" width="8.85546875" style="3" hidden="1" customWidth="1"/>
    <col min="3593" max="3593" width="12.42578125" style="3" hidden="1" customWidth="1"/>
    <col min="3594" max="3594" width="12.28515625" style="3" hidden="1" customWidth="1"/>
    <col min="3595" max="3840" width="0" style="3" hidden="1"/>
    <col min="3841" max="3841" width="19" style="3" hidden="1" customWidth="1"/>
    <col min="3842" max="3842" width="12.7109375" style="3" hidden="1" customWidth="1"/>
    <col min="3843" max="3843" width="10.140625" style="3" hidden="1" customWidth="1"/>
    <col min="3844" max="3844" width="12.7109375" style="3" hidden="1" customWidth="1"/>
    <col min="3845" max="3845" width="10.140625" style="3" hidden="1" customWidth="1"/>
    <col min="3846" max="3846" width="10.85546875" style="3" hidden="1" customWidth="1"/>
    <col min="3847" max="3847" width="7.7109375" style="3" hidden="1" customWidth="1"/>
    <col min="3848" max="3848" width="8.85546875" style="3" hidden="1" customWidth="1"/>
    <col min="3849" max="3849" width="12.42578125" style="3" hidden="1" customWidth="1"/>
    <col min="3850" max="3850" width="12.28515625" style="3" hidden="1" customWidth="1"/>
    <col min="3851" max="4096" width="0" style="3" hidden="1"/>
    <col min="4097" max="4097" width="19" style="3" hidden="1" customWidth="1"/>
    <col min="4098" max="4098" width="12.7109375" style="3" hidden="1" customWidth="1"/>
    <col min="4099" max="4099" width="10.140625" style="3" hidden="1" customWidth="1"/>
    <col min="4100" max="4100" width="12.7109375" style="3" hidden="1" customWidth="1"/>
    <col min="4101" max="4101" width="10.140625" style="3" hidden="1" customWidth="1"/>
    <col min="4102" max="4102" width="10.85546875" style="3" hidden="1" customWidth="1"/>
    <col min="4103" max="4103" width="7.7109375" style="3" hidden="1" customWidth="1"/>
    <col min="4104" max="4104" width="8.85546875" style="3" hidden="1" customWidth="1"/>
    <col min="4105" max="4105" width="12.42578125" style="3" hidden="1" customWidth="1"/>
    <col min="4106" max="4106" width="12.28515625" style="3" hidden="1" customWidth="1"/>
    <col min="4107" max="4352" width="0" style="3" hidden="1"/>
    <col min="4353" max="4353" width="19" style="3" hidden="1" customWidth="1"/>
    <col min="4354" max="4354" width="12.7109375" style="3" hidden="1" customWidth="1"/>
    <col min="4355" max="4355" width="10.140625" style="3" hidden="1" customWidth="1"/>
    <col min="4356" max="4356" width="12.7109375" style="3" hidden="1" customWidth="1"/>
    <col min="4357" max="4357" width="10.140625" style="3" hidden="1" customWidth="1"/>
    <col min="4358" max="4358" width="10.85546875" style="3" hidden="1" customWidth="1"/>
    <col min="4359" max="4359" width="7.7109375" style="3" hidden="1" customWidth="1"/>
    <col min="4360" max="4360" width="8.85546875" style="3" hidden="1" customWidth="1"/>
    <col min="4361" max="4361" width="12.42578125" style="3" hidden="1" customWidth="1"/>
    <col min="4362" max="4362" width="12.28515625" style="3" hidden="1" customWidth="1"/>
    <col min="4363" max="4608" width="0" style="3" hidden="1"/>
    <col min="4609" max="4609" width="19" style="3" hidden="1" customWidth="1"/>
    <col min="4610" max="4610" width="12.7109375" style="3" hidden="1" customWidth="1"/>
    <col min="4611" max="4611" width="10.140625" style="3" hidden="1" customWidth="1"/>
    <col min="4612" max="4612" width="12.7109375" style="3" hidden="1" customWidth="1"/>
    <col min="4613" max="4613" width="10.140625" style="3" hidden="1" customWidth="1"/>
    <col min="4614" max="4614" width="10.85546875" style="3" hidden="1" customWidth="1"/>
    <col min="4615" max="4615" width="7.7109375" style="3" hidden="1" customWidth="1"/>
    <col min="4616" max="4616" width="8.85546875" style="3" hidden="1" customWidth="1"/>
    <col min="4617" max="4617" width="12.42578125" style="3" hidden="1" customWidth="1"/>
    <col min="4618" max="4618" width="12.28515625" style="3" hidden="1" customWidth="1"/>
    <col min="4619" max="4864" width="0" style="3" hidden="1"/>
    <col min="4865" max="4865" width="19" style="3" hidden="1" customWidth="1"/>
    <col min="4866" max="4866" width="12.7109375" style="3" hidden="1" customWidth="1"/>
    <col min="4867" max="4867" width="10.140625" style="3" hidden="1" customWidth="1"/>
    <col min="4868" max="4868" width="12.7109375" style="3" hidden="1" customWidth="1"/>
    <col min="4869" max="4869" width="10.140625" style="3" hidden="1" customWidth="1"/>
    <col min="4870" max="4870" width="10.85546875" style="3" hidden="1" customWidth="1"/>
    <col min="4871" max="4871" width="7.7109375" style="3" hidden="1" customWidth="1"/>
    <col min="4872" max="4872" width="8.85546875" style="3" hidden="1" customWidth="1"/>
    <col min="4873" max="4873" width="12.42578125" style="3" hidden="1" customWidth="1"/>
    <col min="4874" max="4874" width="12.28515625" style="3" hidden="1" customWidth="1"/>
    <col min="4875" max="5120" width="0" style="3" hidden="1"/>
    <col min="5121" max="5121" width="19" style="3" hidden="1" customWidth="1"/>
    <col min="5122" max="5122" width="12.7109375" style="3" hidden="1" customWidth="1"/>
    <col min="5123" max="5123" width="10.140625" style="3" hidden="1" customWidth="1"/>
    <col min="5124" max="5124" width="12.7109375" style="3" hidden="1" customWidth="1"/>
    <col min="5125" max="5125" width="10.140625" style="3" hidden="1" customWidth="1"/>
    <col min="5126" max="5126" width="10.85546875" style="3" hidden="1" customWidth="1"/>
    <col min="5127" max="5127" width="7.7109375" style="3" hidden="1" customWidth="1"/>
    <col min="5128" max="5128" width="8.85546875" style="3" hidden="1" customWidth="1"/>
    <col min="5129" max="5129" width="12.42578125" style="3" hidden="1" customWidth="1"/>
    <col min="5130" max="5130" width="12.28515625" style="3" hidden="1" customWidth="1"/>
    <col min="5131" max="5376" width="0" style="3" hidden="1"/>
    <col min="5377" max="5377" width="19" style="3" hidden="1" customWidth="1"/>
    <col min="5378" max="5378" width="12.7109375" style="3" hidden="1" customWidth="1"/>
    <col min="5379" max="5379" width="10.140625" style="3" hidden="1" customWidth="1"/>
    <col min="5380" max="5380" width="12.7109375" style="3" hidden="1" customWidth="1"/>
    <col min="5381" max="5381" width="10.140625" style="3" hidden="1" customWidth="1"/>
    <col min="5382" max="5382" width="10.85546875" style="3" hidden="1" customWidth="1"/>
    <col min="5383" max="5383" width="7.7109375" style="3" hidden="1" customWidth="1"/>
    <col min="5384" max="5384" width="8.85546875" style="3" hidden="1" customWidth="1"/>
    <col min="5385" max="5385" width="12.42578125" style="3" hidden="1" customWidth="1"/>
    <col min="5386" max="5386" width="12.28515625" style="3" hidden="1" customWidth="1"/>
    <col min="5387" max="5632" width="0" style="3" hidden="1"/>
    <col min="5633" max="5633" width="19" style="3" hidden="1" customWidth="1"/>
    <col min="5634" max="5634" width="12.7109375" style="3" hidden="1" customWidth="1"/>
    <col min="5635" max="5635" width="10.140625" style="3" hidden="1" customWidth="1"/>
    <col min="5636" max="5636" width="12.7109375" style="3" hidden="1" customWidth="1"/>
    <col min="5637" max="5637" width="10.140625" style="3" hidden="1" customWidth="1"/>
    <col min="5638" max="5638" width="10.85546875" style="3" hidden="1" customWidth="1"/>
    <col min="5639" max="5639" width="7.7109375" style="3" hidden="1" customWidth="1"/>
    <col min="5640" max="5640" width="8.85546875" style="3" hidden="1" customWidth="1"/>
    <col min="5641" max="5641" width="12.42578125" style="3" hidden="1" customWidth="1"/>
    <col min="5642" max="5642" width="12.28515625" style="3" hidden="1" customWidth="1"/>
    <col min="5643" max="5888" width="0" style="3" hidden="1"/>
    <col min="5889" max="5889" width="19" style="3" hidden="1" customWidth="1"/>
    <col min="5890" max="5890" width="12.7109375" style="3" hidden="1" customWidth="1"/>
    <col min="5891" max="5891" width="10.140625" style="3" hidden="1" customWidth="1"/>
    <col min="5892" max="5892" width="12.7109375" style="3" hidden="1" customWidth="1"/>
    <col min="5893" max="5893" width="10.140625" style="3" hidden="1" customWidth="1"/>
    <col min="5894" max="5894" width="10.85546875" style="3" hidden="1" customWidth="1"/>
    <col min="5895" max="5895" width="7.7109375" style="3" hidden="1" customWidth="1"/>
    <col min="5896" max="5896" width="8.85546875" style="3" hidden="1" customWidth="1"/>
    <col min="5897" max="5897" width="12.42578125" style="3" hidden="1" customWidth="1"/>
    <col min="5898" max="5898" width="12.28515625" style="3" hidden="1" customWidth="1"/>
    <col min="5899" max="6144" width="0" style="3" hidden="1"/>
    <col min="6145" max="6145" width="19" style="3" hidden="1" customWidth="1"/>
    <col min="6146" max="6146" width="12.7109375" style="3" hidden="1" customWidth="1"/>
    <col min="6147" max="6147" width="10.140625" style="3" hidden="1" customWidth="1"/>
    <col min="6148" max="6148" width="12.7109375" style="3" hidden="1" customWidth="1"/>
    <col min="6149" max="6149" width="10.140625" style="3" hidden="1" customWidth="1"/>
    <col min="6150" max="6150" width="10.85546875" style="3" hidden="1" customWidth="1"/>
    <col min="6151" max="6151" width="7.7109375" style="3" hidden="1" customWidth="1"/>
    <col min="6152" max="6152" width="8.85546875" style="3" hidden="1" customWidth="1"/>
    <col min="6153" max="6153" width="12.42578125" style="3" hidden="1" customWidth="1"/>
    <col min="6154" max="6154" width="12.28515625" style="3" hidden="1" customWidth="1"/>
    <col min="6155" max="6400" width="0" style="3" hidden="1"/>
    <col min="6401" max="6401" width="19" style="3" hidden="1" customWidth="1"/>
    <col min="6402" max="6402" width="12.7109375" style="3" hidden="1" customWidth="1"/>
    <col min="6403" max="6403" width="10.140625" style="3" hidden="1" customWidth="1"/>
    <col min="6404" max="6404" width="12.7109375" style="3" hidden="1" customWidth="1"/>
    <col min="6405" max="6405" width="10.140625" style="3" hidden="1" customWidth="1"/>
    <col min="6406" max="6406" width="10.85546875" style="3" hidden="1" customWidth="1"/>
    <col min="6407" max="6407" width="7.7109375" style="3" hidden="1" customWidth="1"/>
    <col min="6408" max="6408" width="8.85546875" style="3" hidden="1" customWidth="1"/>
    <col min="6409" max="6409" width="12.42578125" style="3" hidden="1" customWidth="1"/>
    <col min="6410" max="6410" width="12.28515625" style="3" hidden="1" customWidth="1"/>
    <col min="6411" max="6656" width="0" style="3" hidden="1"/>
    <col min="6657" max="6657" width="19" style="3" hidden="1" customWidth="1"/>
    <col min="6658" max="6658" width="12.7109375" style="3" hidden="1" customWidth="1"/>
    <col min="6659" max="6659" width="10.140625" style="3" hidden="1" customWidth="1"/>
    <col min="6660" max="6660" width="12.7109375" style="3" hidden="1" customWidth="1"/>
    <col min="6661" max="6661" width="10.140625" style="3" hidden="1" customWidth="1"/>
    <col min="6662" max="6662" width="10.85546875" style="3" hidden="1" customWidth="1"/>
    <col min="6663" max="6663" width="7.7109375" style="3" hidden="1" customWidth="1"/>
    <col min="6664" max="6664" width="8.85546875" style="3" hidden="1" customWidth="1"/>
    <col min="6665" max="6665" width="12.42578125" style="3" hidden="1" customWidth="1"/>
    <col min="6666" max="6666" width="12.28515625" style="3" hidden="1" customWidth="1"/>
    <col min="6667" max="6912" width="0" style="3" hidden="1"/>
    <col min="6913" max="6913" width="19" style="3" hidden="1" customWidth="1"/>
    <col min="6914" max="6914" width="12.7109375" style="3" hidden="1" customWidth="1"/>
    <col min="6915" max="6915" width="10.140625" style="3" hidden="1" customWidth="1"/>
    <col min="6916" max="6916" width="12.7109375" style="3" hidden="1" customWidth="1"/>
    <col min="6917" max="6917" width="10.140625" style="3" hidden="1" customWidth="1"/>
    <col min="6918" max="6918" width="10.85546875" style="3" hidden="1" customWidth="1"/>
    <col min="6919" max="6919" width="7.7109375" style="3" hidden="1" customWidth="1"/>
    <col min="6920" max="6920" width="8.85546875" style="3" hidden="1" customWidth="1"/>
    <col min="6921" max="6921" width="12.42578125" style="3" hidden="1" customWidth="1"/>
    <col min="6922" max="6922" width="12.28515625" style="3" hidden="1" customWidth="1"/>
    <col min="6923" max="7168" width="0" style="3" hidden="1"/>
    <col min="7169" max="7169" width="19" style="3" hidden="1" customWidth="1"/>
    <col min="7170" max="7170" width="12.7109375" style="3" hidden="1" customWidth="1"/>
    <col min="7171" max="7171" width="10.140625" style="3" hidden="1" customWidth="1"/>
    <col min="7172" max="7172" width="12.7109375" style="3" hidden="1" customWidth="1"/>
    <col min="7173" max="7173" width="10.140625" style="3" hidden="1" customWidth="1"/>
    <col min="7174" max="7174" width="10.85546875" style="3" hidden="1" customWidth="1"/>
    <col min="7175" max="7175" width="7.7109375" style="3" hidden="1" customWidth="1"/>
    <col min="7176" max="7176" width="8.85546875" style="3" hidden="1" customWidth="1"/>
    <col min="7177" max="7177" width="12.42578125" style="3" hidden="1" customWidth="1"/>
    <col min="7178" max="7178" width="12.28515625" style="3" hidden="1" customWidth="1"/>
    <col min="7179" max="7424" width="0" style="3" hidden="1"/>
    <col min="7425" max="7425" width="19" style="3" hidden="1" customWidth="1"/>
    <col min="7426" max="7426" width="12.7109375" style="3" hidden="1" customWidth="1"/>
    <col min="7427" max="7427" width="10.140625" style="3" hidden="1" customWidth="1"/>
    <col min="7428" max="7428" width="12.7109375" style="3" hidden="1" customWidth="1"/>
    <col min="7429" max="7429" width="10.140625" style="3" hidden="1" customWidth="1"/>
    <col min="7430" max="7430" width="10.85546875" style="3" hidden="1" customWidth="1"/>
    <col min="7431" max="7431" width="7.7109375" style="3" hidden="1" customWidth="1"/>
    <col min="7432" max="7432" width="8.85546875" style="3" hidden="1" customWidth="1"/>
    <col min="7433" max="7433" width="12.42578125" style="3" hidden="1" customWidth="1"/>
    <col min="7434" max="7434" width="12.28515625" style="3" hidden="1" customWidth="1"/>
    <col min="7435" max="7680" width="0" style="3" hidden="1"/>
    <col min="7681" max="7681" width="19" style="3" hidden="1" customWidth="1"/>
    <col min="7682" max="7682" width="12.7109375" style="3" hidden="1" customWidth="1"/>
    <col min="7683" max="7683" width="10.140625" style="3" hidden="1" customWidth="1"/>
    <col min="7684" max="7684" width="12.7109375" style="3" hidden="1" customWidth="1"/>
    <col min="7685" max="7685" width="10.140625" style="3" hidden="1" customWidth="1"/>
    <col min="7686" max="7686" width="10.85546875" style="3" hidden="1" customWidth="1"/>
    <col min="7687" max="7687" width="7.7109375" style="3" hidden="1" customWidth="1"/>
    <col min="7688" max="7688" width="8.85546875" style="3" hidden="1" customWidth="1"/>
    <col min="7689" max="7689" width="12.42578125" style="3" hidden="1" customWidth="1"/>
    <col min="7690" max="7690" width="12.28515625" style="3" hidden="1" customWidth="1"/>
    <col min="7691" max="7936" width="0" style="3" hidden="1"/>
    <col min="7937" max="7937" width="19" style="3" hidden="1" customWidth="1"/>
    <col min="7938" max="7938" width="12.7109375" style="3" hidden="1" customWidth="1"/>
    <col min="7939" max="7939" width="10.140625" style="3" hidden="1" customWidth="1"/>
    <col min="7940" max="7940" width="12.7109375" style="3" hidden="1" customWidth="1"/>
    <col min="7941" max="7941" width="10.140625" style="3" hidden="1" customWidth="1"/>
    <col min="7942" max="7942" width="10.85546875" style="3" hidden="1" customWidth="1"/>
    <col min="7943" max="7943" width="7.7109375" style="3" hidden="1" customWidth="1"/>
    <col min="7944" max="7944" width="8.85546875" style="3" hidden="1" customWidth="1"/>
    <col min="7945" max="7945" width="12.42578125" style="3" hidden="1" customWidth="1"/>
    <col min="7946" max="7946" width="12.28515625" style="3" hidden="1" customWidth="1"/>
    <col min="7947" max="8192" width="0" style="3" hidden="1"/>
    <col min="8193" max="8193" width="19" style="3" hidden="1" customWidth="1"/>
    <col min="8194" max="8194" width="12.7109375" style="3" hidden="1" customWidth="1"/>
    <col min="8195" max="8195" width="10.140625" style="3" hidden="1" customWidth="1"/>
    <col min="8196" max="8196" width="12.7109375" style="3" hidden="1" customWidth="1"/>
    <col min="8197" max="8197" width="10.140625" style="3" hidden="1" customWidth="1"/>
    <col min="8198" max="8198" width="10.85546875" style="3" hidden="1" customWidth="1"/>
    <col min="8199" max="8199" width="7.7109375" style="3" hidden="1" customWidth="1"/>
    <col min="8200" max="8200" width="8.85546875" style="3" hidden="1" customWidth="1"/>
    <col min="8201" max="8201" width="12.42578125" style="3" hidden="1" customWidth="1"/>
    <col min="8202" max="8202" width="12.28515625" style="3" hidden="1" customWidth="1"/>
    <col min="8203" max="8448" width="0" style="3" hidden="1"/>
    <col min="8449" max="8449" width="19" style="3" hidden="1" customWidth="1"/>
    <col min="8450" max="8450" width="12.7109375" style="3" hidden="1" customWidth="1"/>
    <col min="8451" max="8451" width="10.140625" style="3" hidden="1" customWidth="1"/>
    <col min="8452" max="8452" width="12.7109375" style="3" hidden="1" customWidth="1"/>
    <col min="8453" max="8453" width="10.140625" style="3" hidden="1" customWidth="1"/>
    <col min="8454" max="8454" width="10.85546875" style="3" hidden="1" customWidth="1"/>
    <col min="8455" max="8455" width="7.7109375" style="3" hidden="1" customWidth="1"/>
    <col min="8456" max="8456" width="8.85546875" style="3" hidden="1" customWidth="1"/>
    <col min="8457" max="8457" width="12.42578125" style="3" hidden="1" customWidth="1"/>
    <col min="8458" max="8458" width="12.28515625" style="3" hidden="1" customWidth="1"/>
    <col min="8459" max="8704" width="0" style="3" hidden="1"/>
    <col min="8705" max="8705" width="19" style="3" hidden="1" customWidth="1"/>
    <col min="8706" max="8706" width="12.7109375" style="3" hidden="1" customWidth="1"/>
    <col min="8707" max="8707" width="10.140625" style="3" hidden="1" customWidth="1"/>
    <col min="8708" max="8708" width="12.7109375" style="3" hidden="1" customWidth="1"/>
    <col min="8709" max="8709" width="10.140625" style="3" hidden="1" customWidth="1"/>
    <col min="8710" max="8710" width="10.85546875" style="3" hidden="1" customWidth="1"/>
    <col min="8711" max="8711" width="7.7109375" style="3" hidden="1" customWidth="1"/>
    <col min="8712" max="8712" width="8.85546875" style="3" hidden="1" customWidth="1"/>
    <col min="8713" max="8713" width="12.42578125" style="3" hidden="1" customWidth="1"/>
    <col min="8714" max="8714" width="12.28515625" style="3" hidden="1" customWidth="1"/>
    <col min="8715" max="8960" width="0" style="3" hidden="1"/>
    <col min="8961" max="8961" width="19" style="3" hidden="1" customWidth="1"/>
    <col min="8962" max="8962" width="12.7109375" style="3" hidden="1" customWidth="1"/>
    <col min="8963" max="8963" width="10.140625" style="3" hidden="1" customWidth="1"/>
    <col min="8964" max="8964" width="12.7109375" style="3" hidden="1" customWidth="1"/>
    <col min="8965" max="8965" width="10.140625" style="3" hidden="1" customWidth="1"/>
    <col min="8966" max="8966" width="10.85546875" style="3" hidden="1" customWidth="1"/>
    <col min="8967" max="8967" width="7.7109375" style="3" hidden="1" customWidth="1"/>
    <col min="8968" max="8968" width="8.85546875" style="3" hidden="1" customWidth="1"/>
    <col min="8969" max="8969" width="12.42578125" style="3" hidden="1" customWidth="1"/>
    <col min="8970" max="8970" width="12.28515625" style="3" hidden="1" customWidth="1"/>
    <col min="8971" max="9216" width="0" style="3" hidden="1"/>
    <col min="9217" max="9217" width="19" style="3" hidden="1" customWidth="1"/>
    <col min="9218" max="9218" width="12.7109375" style="3" hidden="1" customWidth="1"/>
    <col min="9219" max="9219" width="10.140625" style="3" hidden="1" customWidth="1"/>
    <col min="9220" max="9220" width="12.7109375" style="3" hidden="1" customWidth="1"/>
    <col min="9221" max="9221" width="10.140625" style="3" hidden="1" customWidth="1"/>
    <col min="9222" max="9222" width="10.85546875" style="3" hidden="1" customWidth="1"/>
    <col min="9223" max="9223" width="7.7109375" style="3" hidden="1" customWidth="1"/>
    <col min="9224" max="9224" width="8.85546875" style="3" hidden="1" customWidth="1"/>
    <col min="9225" max="9225" width="12.42578125" style="3" hidden="1" customWidth="1"/>
    <col min="9226" max="9226" width="12.28515625" style="3" hidden="1" customWidth="1"/>
    <col min="9227" max="9472" width="0" style="3" hidden="1"/>
    <col min="9473" max="9473" width="19" style="3" hidden="1" customWidth="1"/>
    <col min="9474" max="9474" width="12.7109375" style="3" hidden="1" customWidth="1"/>
    <col min="9475" max="9475" width="10.140625" style="3" hidden="1" customWidth="1"/>
    <col min="9476" max="9476" width="12.7109375" style="3" hidden="1" customWidth="1"/>
    <col min="9477" max="9477" width="10.140625" style="3" hidden="1" customWidth="1"/>
    <col min="9478" max="9478" width="10.85546875" style="3" hidden="1" customWidth="1"/>
    <col min="9479" max="9479" width="7.7109375" style="3" hidden="1" customWidth="1"/>
    <col min="9480" max="9480" width="8.85546875" style="3" hidden="1" customWidth="1"/>
    <col min="9481" max="9481" width="12.42578125" style="3" hidden="1" customWidth="1"/>
    <col min="9482" max="9482" width="12.28515625" style="3" hidden="1" customWidth="1"/>
    <col min="9483" max="9728" width="0" style="3" hidden="1"/>
    <col min="9729" max="9729" width="19" style="3" hidden="1" customWidth="1"/>
    <col min="9730" max="9730" width="12.7109375" style="3" hidden="1" customWidth="1"/>
    <col min="9731" max="9731" width="10.140625" style="3" hidden="1" customWidth="1"/>
    <col min="9732" max="9732" width="12.7109375" style="3" hidden="1" customWidth="1"/>
    <col min="9733" max="9733" width="10.140625" style="3" hidden="1" customWidth="1"/>
    <col min="9734" max="9734" width="10.85546875" style="3" hidden="1" customWidth="1"/>
    <col min="9735" max="9735" width="7.7109375" style="3" hidden="1" customWidth="1"/>
    <col min="9736" max="9736" width="8.85546875" style="3" hidden="1" customWidth="1"/>
    <col min="9737" max="9737" width="12.42578125" style="3" hidden="1" customWidth="1"/>
    <col min="9738" max="9738" width="12.28515625" style="3" hidden="1" customWidth="1"/>
    <col min="9739" max="9984" width="0" style="3" hidden="1"/>
    <col min="9985" max="9985" width="19" style="3" hidden="1" customWidth="1"/>
    <col min="9986" max="9986" width="12.7109375" style="3" hidden="1" customWidth="1"/>
    <col min="9987" max="9987" width="10.140625" style="3" hidden="1" customWidth="1"/>
    <col min="9988" max="9988" width="12.7109375" style="3" hidden="1" customWidth="1"/>
    <col min="9989" max="9989" width="10.140625" style="3" hidden="1" customWidth="1"/>
    <col min="9990" max="9990" width="10.85546875" style="3" hidden="1" customWidth="1"/>
    <col min="9991" max="9991" width="7.7109375" style="3" hidden="1" customWidth="1"/>
    <col min="9992" max="9992" width="8.85546875" style="3" hidden="1" customWidth="1"/>
    <col min="9993" max="9993" width="12.42578125" style="3" hidden="1" customWidth="1"/>
    <col min="9994" max="9994" width="12.28515625" style="3" hidden="1" customWidth="1"/>
    <col min="9995" max="10240" width="0" style="3" hidden="1"/>
    <col min="10241" max="10241" width="19" style="3" hidden="1" customWidth="1"/>
    <col min="10242" max="10242" width="12.7109375" style="3" hidden="1" customWidth="1"/>
    <col min="10243" max="10243" width="10.140625" style="3" hidden="1" customWidth="1"/>
    <col min="10244" max="10244" width="12.7109375" style="3" hidden="1" customWidth="1"/>
    <col min="10245" max="10245" width="10.140625" style="3" hidden="1" customWidth="1"/>
    <col min="10246" max="10246" width="10.85546875" style="3" hidden="1" customWidth="1"/>
    <col min="10247" max="10247" width="7.7109375" style="3" hidden="1" customWidth="1"/>
    <col min="10248" max="10248" width="8.85546875" style="3" hidden="1" customWidth="1"/>
    <col min="10249" max="10249" width="12.42578125" style="3" hidden="1" customWidth="1"/>
    <col min="10250" max="10250" width="12.28515625" style="3" hidden="1" customWidth="1"/>
    <col min="10251" max="10496" width="0" style="3" hidden="1"/>
    <col min="10497" max="10497" width="19" style="3" hidden="1" customWidth="1"/>
    <col min="10498" max="10498" width="12.7109375" style="3" hidden="1" customWidth="1"/>
    <col min="10499" max="10499" width="10.140625" style="3" hidden="1" customWidth="1"/>
    <col min="10500" max="10500" width="12.7109375" style="3" hidden="1" customWidth="1"/>
    <col min="10501" max="10501" width="10.140625" style="3" hidden="1" customWidth="1"/>
    <col min="10502" max="10502" width="10.85546875" style="3" hidden="1" customWidth="1"/>
    <col min="10503" max="10503" width="7.7109375" style="3" hidden="1" customWidth="1"/>
    <col min="10504" max="10504" width="8.85546875" style="3" hidden="1" customWidth="1"/>
    <col min="10505" max="10505" width="12.42578125" style="3" hidden="1" customWidth="1"/>
    <col min="10506" max="10506" width="12.28515625" style="3" hidden="1" customWidth="1"/>
    <col min="10507" max="10752" width="0" style="3" hidden="1"/>
    <col min="10753" max="10753" width="19" style="3" hidden="1" customWidth="1"/>
    <col min="10754" max="10754" width="12.7109375" style="3" hidden="1" customWidth="1"/>
    <col min="10755" max="10755" width="10.140625" style="3" hidden="1" customWidth="1"/>
    <col min="10756" max="10756" width="12.7109375" style="3" hidden="1" customWidth="1"/>
    <col min="10757" max="10757" width="10.140625" style="3" hidden="1" customWidth="1"/>
    <col min="10758" max="10758" width="10.85546875" style="3" hidden="1" customWidth="1"/>
    <col min="10759" max="10759" width="7.7109375" style="3" hidden="1" customWidth="1"/>
    <col min="10760" max="10760" width="8.85546875" style="3" hidden="1" customWidth="1"/>
    <col min="10761" max="10761" width="12.42578125" style="3" hidden="1" customWidth="1"/>
    <col min="10762" max="10762" width="12.28515625" style="3" hidden="1" customWidth="1"/>
    <col min="10763" max="11008" width="0" style="3" hidden="1"/>
    <col min="11009" max="11009" width="19" style="3" hidden="1" customWidth="1"/>
    <col min="11010" max="11010" width="12.7109375" style="3" hidden="1" customWidth="1"/>
    <col min="11011" max="11011" width="10.140625" style="3" hidden="1" customWidth="1"/>
    <col min="11012" max="11012" width="12.7109375" style="3" hidden="1" customWidth="1"/>
    <col min="11013" max="11013" width="10.140625" style="3" hidden="1" customWidth="1"/>
    <col min="11014" max="11014" width="10.85546875" style="3" hidden="1" customWidth="1"/>
    <col min="11015" max="11015" width="7.7109375" style="3" hidden="1" customWidth="1"/>
    <col min="11016" max="11016" width="8.85546875" style="3" hidden="1" customWidth="1"/>
    <col min="11017" max="11017" width="12.42578125" style="3" hidden="1" customWidth="1"/>
    <col min="11018" max="11018" width="12.28515625" style="3" hidden="1" customWidth="1"/>
    <col min="11019" max="11264" width="0" style="3" hidden="1"/>
    <col min="11265" max="11265" width="19" style="3" hidden="1" customWidth="1"/>
    <col min="11266" max="11266" width="12.7109375" style="3" hidden="1" customWidth="1"/>
    <col min="11267" max="11267" width="10.140625" style="3" hidden="1" customWidth="1"/>
    <col min="11268" max="11268" width="12.7109375" style="3" hidden="1" customWidth="1"/>
    <col min="11269" max="11269" width="10.140625" style="3" hidden="1" customWidth="1"/>
    <col min="11270" max="11270" width="10.85546875" style="3" hidden="1" customWidth="1"/>
    <col min="11271" max="11271" width="7.7109375" style="3" hidden="1" customWidth="1"/>
    <col min="11272" max="11272" width="8.85546875" style="3" hidden="1" customWidth="1"/>
    <col min="11273" max="11273" width="12.42578125" style="3" hidden="1" customWidth="1"/>
    <col min="11274" max="11274" width="12.28515625" style="3" hidden="1" customWidth="1"/>
    <col min="11275" max="11520" width="0" style="3" hidden="1"/>
    <col min="11521" max="11521" width="19" style="3" hidden="1" customWidth="1"/>
    <col min="11522" max="11522" width="12.7109375" style="3" hidden="1" customWidth="1"/>
    <col min="11523" max="11523" width="10.140625" style="3" hidden="1" customWidth="1"/>
    <col min="11524" max="11524" width="12.7109375" style="3" hidden="1" customWidth="1"/>
    <col min="11525" max="11525" width="10.140625" style="3" hidden="1" customWidth="1"/>
    <col min="11526" max="11526" width="10.85546875" style="3" hidden="1" customWidth="1"/>
    <col min="11527" max="11527" width="7.7109375" style="3" hidden="1" customWidth="1"/>
    <col min="11528" max="11528" width="8.85546875" style="3" hidden="1" customWidth="1"/>
    <col min="11529" max="11529" width="12.42578125" style="3" hidden="1" customWidth="1"/>
    <col min="11530" max="11530" width="12.28515625" style="3" hidden="1" customWidth="1"/>
    <col min="11531" max="11776" width="0" style="3" hidden="1"/>
    <col min="11777" max="11777" width="19" style="3" hidden="1" customWidth="1"/>
    <col min="11778" max="11778" width="12.7109375" style="3" hidden="1" customWidth="1"/>
    <col min="11779" max="11779" width="10.140625" style="3" hidden="1" customWidth="1"/>
    <col min="11780" max="11780" width="12.7109375" style="3" hidden="1" customWidth="1"/>
    <col min="11781" max="11781" width="10.140625" style="3" hidden="1" customWidth="1"/>
    <col min="11782" max="11782" width="10.85546875" style="3" hidden="1" customWidth="1"/>
    <col min="11783" max="11783" width="7.7109375" style="3" hidden="1" customWidth="1"/>
    <col min="11784" max="11784" width="8.85546875" style="3" hidden="1" customWidth="1"/>
    <col min="11785" max="11785" width="12.42578125" style="3" hidden="1" customWidth="1"/>
    <col min="11786" max="11786" width="12.28515625" style="3" hidden="1" customWidth="1"/>
    <col min="11787" max="12032" width="0" style="3" hidden="1"/>
    <col min="12033" max="12033" width="19" style="3" hidden="1" customWidth="1"/>
    <col min="12034" max="12034" width="12.7109375" style="3" hidden="1" customWidth="1"/>
    <col min="12035" max="12035" width="10.140625" style="3" hidden="1" customWidth="1"/>
    <col min="12036" max="12036" width="12.7109375" style="3" hidden="1" customWidth="1"/>
    <col min="12037" max="12037" width="10.140625" style="3" hidden="1" customWidth="1"/>
    <col min="12038" max="12038" width="10.85546875" style="3" hidden="1" customWidth="1"/>
    <col min="12039" max="12039" width="7.7109375" style="3" hidden="1" customWidth="1"/>
    <col min="12040" max="12040" width="8.85546875" style="3" hidden="1" customWidth="1"/>
    <col min="12041" max="12041" width="12.42578125" style="3" hidden="1" customWidth="1"/>
    <col min="12042" max="12042" width="12.28515625" style="3" hidden="1" customWidth="1"/>
    <col min="12043" max="12288" width="0" style="3" hidden="1"/>
    <col min="12289" max="12289" width="19" style="3" hidden="1" customWidth="1"/>
    <col min="12290" max="12290" width="12.7109375" style="3" hidden="1" customWidth="1"/>
    <col min="12291" max="12291" width="10.140625" style="3" hidden="1" customWidth="1"/>
    <col min="12292" max="12292" width="12.7109375" style="3" hidden="1" customWidth="1"/>
    <col min="12293" max="12293" width="10.140625" style="3" hidden="1" customWidth="1"/>
    <col min="12294" max="12294" width="10.85546875" style="3" hidden="1" customWidth="1"/>
    <col min="12295" max="12295" width="7.7109375" style="3" hidden="1" customWidth="1"/>
    <col min="12296" max="12296" width="8.85546875" style="3" hidden="1" customWidth="1"/>
    <col min="12297" max="12297" width="12.42578125" style="3" hidden="1" customWidth="1"/>
    <col min="12298" max="12298" width="12.28515625" style="3" hidden="1" customWidth="1"/>
    <col min="12299" max="12544" width="0" style="3" hidden="1"/>
    <col min="12545" max="12545" width="19" style="3" hidden="1" customWidth="1"/>
    <col min="12546" max="12546" width="12.7109375" style="3" hidden="1" customWidth="1"/>
    <col min="12547" max="12547" width="10.140625" style="3" hidden="1" customWidth="1"/>
    <col min="12548" max="12548" width="12.7109375" style="3" hidden="1" customWidth="1"/>
    <col min="12549" max="12549" width="10.140625" style="3" hidden="1" customWidth="1"/>
    <col min="12550" max="12550" width="10.85546875" style="3" hidden="1" customWidth="1"/>
    <col min="12551" max="12551" width="7.7109375" style="3" hidden="1" customWidth="1"/>
    <col min="12552" max="12552" width="8.85546875" style="3" hidden="1" customWidth="1"/>
    <col min="12553" max="12553" width="12.42578125" style="3" hidden="1" customWidth="1"/>
    <col min="12554" max="12554" width="12.28515625" style="3" hidden="1" customWidth="1"/>
    <col min="12555" max="12800" width="0" style="3" hidden="1"/>
    <col min="12801" max="12801" width="19" style="3" hidden="1" customWidth="1"/>
    <col min="12802" max="12802" width="12.7109375" style="3" hidden="1" customWidth="1"/>
    <col min="12803" max="12803" width="10.140625" style="3" hidden="1" customWidth="1"/>
    <col min="12804" max="12804" width="12.7109375" style="3" hidden="1" customWidth="1"/>
    <col min="12805" max="12805" width="10.140625" style="3" hidden="1" customWidth="1"/>
    <col min="12806" max="12806" width="10.85546875" style="3" hidden="1" customWidth="1"/>
    <col min="12807" max="12807" width="7.7109375" style="3" hidden="1" customWidth="1"/>
    <col min="12808" max="12808" width="8.85546875" style="3" hidden="1" customWidth="1"/>
    <col min="12809" max="12809" width="12.42578125" style="3" hidden="1" customWidth="1"/>
    <col min="12810" max="12810" width="12.28515625" style="3" hidden="1" customWidth="1"/>
    <col min="12811" max="13056" width="0" style="3" hidden="1"/>
    <col min="13057" max="13057" width="19" style="3" hidden="1" customWidth="1"/>
    <col min="13058" max="13058" width="12.7109375" style="3" hidden="1" customWidth="1"/>
    <col min="13059" max="13059" width="10.140625" style="3" hidden="1" customWidth="1"/>
    <col min="13060" max="13060" width="12.7109375" style="3" hidden="1" customWidth="1"/>
    <col min="13061" max="13061" width="10.140625" style="3" hidden="1" customWidth="1"/>
    <col min="13062" max="13062" width="10.85546875" style="3" hidden="1" customWidth="1"/>
    <col min="13063" max="13063" width="7.7109375" style="3" hidden="1" customWidth="1"/>
    <col min="13064" max="13064" width="8.85546875" style="3" hidden="1" customWidth="1"/>
    <col min="13065" max="13065" width="12.42578125" style="3" hidden="1" customWidth="1"/>
    <col min="13066" max="13066" width="12.28515625" style="3" hidden="1" customWidth="1"/>
    <col min="13067" max="13312" width="0" style="3" hidden="1"/>
    <col min="13313" max="13313" width="19" style="3" hidden="1" customWidth="1"/>
    <col min="13314" max="13314" width="12.7109375" style="3" hidden="1" customWidth="1"/>
    <col min="13315" max="13315" width="10.140625" style="3" hidden="1" customWidth="1"/>
    <col min="13316" max="13316" width="12.7109375" style="3" hidden="1" customWidth="1"/>
    <col min="13317" max="13317" width="10.140625" style="3" hidden="1" customWidth="1"/>
    <col min="13318" max="13318" width="10.85546875" style="3" hidden="1" customWidth="1"/>
    <col min="13319" max="13319" width="7.7109375" style="3" hidden="1" customWidth="1"/>
    <col min="13320" max="13320" width="8.85546875" style="3" hidden="1" customWidth="1"/>
    <col min="13321" max="13321" width="12.42578125" style="3" hidden="1" customWidth="1"/>
    <col min="13322" max="13322" width="12.28515625" style="3" hidden="1" customWidth="1"/>
    <col min="13323" max="13568" width="0" style="3" hidden="1"/>
    <col min="13569" max="13569" width="19" style="3" hidden="1" customWidth="1"/>
    <col min="13570" max="13570" width="12.7109375" style="3" hidden="1" customWidth="1"/>
    <col min="13571" max="13571" width="10.140625" style="3" hidden="1" customWidth="1"/>
    <col min="13572" max="13572" width="12.7109375" style="3" hidden="1" customWidth="1"/>
    <col min="13573" max="13573" width="10.140625" style="3" hidden="1" customWidth="1"/>
    <col min="13574" max="13574" width="10.85546875" style="3" hidden="1" customWidth="1"/>
    <col min="13575" max="13575" width="7.7109375" style="3" hidden="1" customWidth="1"/>
    <col min="13576" max="13576" width="8.85546875" style="3" hidden="1" customWidth="1"/>
    <col min="13577" max="13577" width="12.42578125" style="3" hidden="1" customWidth="1"/>
    <col min="13578" max="13578" width="12.28515625" style="3" hidden="1" customWidth="1"/>
    <col min="13579" max="13824" width="0" style="3" hidden="1"/>
    <col min="13825" max="13825" width="19" style="3" hidden="1" customWidth="1"/>
    <col min="13826" max="13826" width="12.7109375" style="3" hidden="1" customWidth="1"/>
    <col min="13827" max="13827" width="10.140625" style="3" hidden="1" customWidth="1"/>
    <col min="13828" max="13828" width="12.7109375" style="3" hidden="1" customWidth="1"/>
    <col min="13829" max="13829" width="10.140625" style="3" hidden="1" customWidth="1"/>
    <col min="13830" max="13830" width="10.85546875" style="3" hidden="1" customWidth="1"/>
    <col min="13831" max="13831" width="7.7109375" style="3" hidden="1" customWidth="1"/>
    <col min="13832" max="13832" width="8.85546875" style="3" hidden="1" customWidth="1"/>
    <col min="13833" max="13833" width="12.42578125" style="3" hidden="1" customWidth="1"/>
    <col min="13834" max="13834" width="12.28515625" style="3" hidden="1" customWidth="1"/>
    <col min="13835" max="14080" width="0" style="3" hidden="1"/>
    <col min="14081" max="14081" width="19" style="3" hidden="1" customWidth="1"/>
    <col min="14082" max="14082" width="12.7109375" style="3" hidden="1" customWidth="1"/>
    <col min="14083" max="14083" width="10.140625" style="3" hidden="1" customWidth="1"/>
    <col min="14084" max="14084" width="12.7109375" style="3" hidden="1" customWidth="1"/>
    <col min="14085" max="14085" width="10.140625" style="3" hidden="1" customWidth="1"/>
    <col min="14086" max="14086" width="10.85546875" style="3" hidden="1" customWidth="1"/>
    <col min="14087" max="14087" width="7.7109375" style="3" hidden="1" customWidth="1"/>
    <col min="14088" max="14088" width="8.85546875" style="3" hidden="1" customWidth="1"/>
    <col min="14089" max="14089" width="12.42578125" style="3" hidden="1" customWidth="1"/>
    <col min="14090" max="14090" width="12.28515625" style="3" hidden="1" customWidth="1"/>
    <col min="14091" max="14336" width="0" style="3" hidden="1"/>
    <col min="14337" max="14337" width="19" style="3" hidden="1" customWidth="1"/>
    <col min="14338" max="14338" width="12.7109375" style="3" hidden="1" customWidth="1"/>
    <col min="14339" max="14339" width="10.140625" style="3" hidden="1" customWidth="1"/>
    <col min="14340" max="14340" width="12.7109375" style="3" hidden="1" customWidth="1"/>
    <col min="14341" max="14341" width="10.140625" style="3" hidden="1" customWidth="1"/>
    <col min="14342" max="14342" width="10.85546875" style="3" hidden="1" customWidth="1"/>
    <col min="14343" max="14343" width="7.7109375" style="3" hidden="1" customWidth="1"/>
    <col min="14344" max="14344" width="8.85546875" style="3" hidden="1" customWidth="1"/>
    <col min="14345" max="14345" width="12.42578125" style="3" hidden="1" customWidth="1"/>
    <col min="14346" max="14346" width="12.28515625" style="3" hidden="1" customWidth="1"/>
    <col min="14347" max="14592" width="0" style="3" hidden="1"/>
    <col min="14593" max="14593" width="19" style="3" hidden="1" customWidth="1"/>
    <col min="14594" max="14594" width="12.7109375" style="3" hidden="1" customWidth="1"/>
    <col min="14595" max="14595" width="10.140625" style="3" hidden="1" customWidth="1"/>
    <col min="14596" max="14596" width="12.7109375" style="3" hidden="1" customWidth="1"/>
    <col min="14597" max="14597" width="10.140625" style="3" hidden="1" customWidth="1"/>
    <col min="14598" max="14598" width="10.85546875" style="3" hidden="1" customWidth="1"/>
    <col min="14599" max="14599" width="7.7109375" style="3" hidden="1" customWidth="1"/>
    <col min="14600" max="14600" width="8.85546875" style="3" hidden="1" customWidth="1"/>
    <col min="14601" max="14601" width="12.42578125" style="3" hidden="1" customWidth="1"/>
    <col min="14602" max="14602" width="12.28515625" style="3" hidden="1" customWidth="1"/>
    <col min="14603" max="14848" width="0" style="3" hidden="1"/>
    <col min="14849" max="14849" width="19" style="3" hidden="1" customWidth="1"/>
    <col min="14850" max="14850" width="12.7109375" style="3" hidden="1" customWidth="1"/>
    <col min="14851" max="14851" width="10.140625" style="3" hidden="1" customWidth="1"/>
    <col min="14852" max="14852" width="12.7109375" style="3" hidden="1" customWidth="1"/>
    <col min="14853" max="14853" width="10.140625" style="3" hidden="1" customWidth="1"/>
    <col min="14854" max="14854" width="10.85546875" style="3" hidden="1" customWidth="1"/>
    <col min="14855" max="14855" width="7.7109375" style="3" hidden="1" customWidth="1"/>
    <col min="14856" max="14856" width="8.85546875" style="3" hidden="1" customWidth="1"/>
    <col min="14857" max="14857" width="12.42578125" style="3" hidden="1" customWidth="1"/>
    <col min="14858" max="14858" width="12.28515625" style="3" hidden="1" customWidth="1"/>
    <col min="14859" max="15104" width="0" style="3" hidden="1"/>
    <col min="15105" max="15105" width="19" style="3" hidden="1" customWidth="1"/>
    <col min="15106" max="15106" width="12.7109375" style="3" hidden="1" customWidth="1"/>
    <col min="15107" max="15107" width="10.140625" style="3" hidden="1" customWidth="1"/>
    <col min="15108" max="15108" width="12.7109375" style="3" hidden="1" customWidth="1"/>
    <col min="15109" max="15109" width="10.140625" style="3" hidden="1" customWidth="1"/>
    <col min="15110" max="15110" width="10.85546875" style="3" hidden="1" customWidth="1"/>
    <col min="15111" max="15111" width="7.7109375" style="3" hidden="1" customWidth="1"/>
    <col min="15112" max="15112" width="8.85546875" style="3" hidden="1" customWidth="1"/>
    <col min="15113" max="15113" width="12.42578125" style="3" hidden="1" customWidth="1"/>
    <col min="15114" max="15114" width="12.28515625" style="3" hidden="1" customWidth="1"/>
    <col min="15115" max="15360" width="0" style="3" hidden="1"/>
    <col min="15361" max="15361" width="19" style="3" hidden="1" customWidth="1"/>
    <col min="15362" max="15362" width="12.7109375" style="3" hidden="1" customWidth="1"/>
    <col min="15363" max="15363" width="10.140625" style="3" hidden="1" customWidth="1"/>
    <col min="15364" max="15364" width="12.7109375" style="3" hidden="1" customWidth="1"/>
    <col min="15365" max="15365" width="10.140625" style="3" hidden="1" customWidth="1"/>
    <col min="15366" max="15366" width="10.85546875" style="3" hidden="1" customWidth="1"/>
    <col min="15367" max="15367" width="7.7109375" style="3" hidden="1" customWidth="1"/>
    <col min="15368" max="15368" width="8.85546875" style="3" hidden="1" customWidth="1"/>
    <col min="15369" max="15369" width="12.42578125" style="3" hidden="1" customWidth="1"/>
    <col min="15370" max="15370" width="12.28515625" style="3" hidden="1" customWidth="1"/>
    <col min="15371" max="15616" width="0" style="3" hidden="1"/>
    <col min="15617" max="15617" width="19" style="3" hidden="1" customWidth="1"/>
    <col min="15618" max="15618" width="12.7109375" style="3" hidden="1" customWidth="1"/>
    <col min="15619" max="15619" width="10.140625" style="3" hidden="1" customWidth="1"/>
    <col min="15620" max="15620" width="12.7109375" style="3" hidden="1" customWidth="1"/>
    <col min="15621" max="15621" width="10.140625" style="3" hidden="1" customWidth="1"/>
    <col min="15622" max="15622" width="10.85546875" style="3" hidden="1" customWidth="1"/>
    <col min="15623" max="15623" width="7.7109375" style="3" hidden="1" customWidth="1"/>
    <col min="15624" max="15624" width="8.85546875" style="3" hidden="1" customWidth="1"/>
    <col min="15625" max="15625" width="12.42578125" style="3" hidden="1" customWidth="1"/>
    <col min="15626" max="15626" width="12.28515625" style="3" hidden="1" customWidth="1"/>
    <col min="15627" max="15872" width="0" style="3" hidden="1"/>
    <col min="15873" max="15873" width="19" style="3" hidden="1" customWidth="1"/>
    <col min="15874" max="15874" width="12.7109375" style="3" hidden="1" customWidth="1"/>
    <col min="15875" max="15875" width="10.140625" style="3" hidden="1" customWidth="1"/>
    <col min="15876" max="15876" width="12.7109375" style="3" hidden="1" customWidth="1"/>
    <col min="15877" max="15877" width="10.140625" style="3" hidden="1" customWidth="1"/>
    <col min="15878" max="15878" width="10.85546875" style="3" hidden="1" customWidth="1"/>
    <col min="15879" max="15879" width="7.7109375" style="3" hidden="1" customWidth="1"/>
    <col min="15880" max="15880" width="8.85546875" style="3" hidden="1" customWidth="1"/>
    <col min="15881" max="15881" width="12.42578125" style="3" hidden="1" customWidth="1"/>
    <col min="15882" max="15882" width="12.28515625" style="3" hidden="1" customWidth="1"/>
    <col min="15883" max="16128" width="0" style="3" hidden="1"/>
    <col min="16129" max="16129" width="19" style="3" hidden="1" customWidth="1"/>
    <col min="16130" max="16130" width="12.7109375" style="3" hidden="1" customWidth="1"/>
    <col min="16131" max="16131" width="10.140625" style="3" hidden="1" customWidth="1"/>
    <col min="16132" max="16132" width="12.7109375" style="3" hidden="1" customWidth="1"/>
    <col min="16133" max="16133" width="10.140625" style="3" hidden="1" customWidth="1"/>
    <col min="16134" max="16134" width="10.85546875" style="3" hidden="1" customWidth="1"/>
    <col min="16135" max="16135" width="7.7109375" style="3" hidden="1" customWidth="1"/>
    <col min="16136" max="16136" width="8.85546875" style="3" hidden="1" customWidth="1"/>
    <col min="16137" max="16137" width="12.42578125" style="3" hidden="1" customWidth="1"/>
    <col min="16138" max="16138" width="12.28515625" style="3" hidden="1" customWidth="1"/>
    <col min="16139" max="16384" width="0" style="3" hidden="1"/>
  </cols>
  <sheetData>
    <row r="1" spans="1:14" customFormat="1" x14ac:dyDescent="0.2">
      <c r="A1" s="1"/>
      <c r="B1" s="1"/>
      <c r="C1" s="1"/>
    </row>
    <row r="2" spans="1:14" s="117" customFormat="1" ht="16.5" thickBot="1" x14ac:dyDescent="0.3">
      <c r="A2" s="115" t="str">
        <f>"Tabell 3  Kostnadsutjämning "&amp;Innehåll!C28&amp;", kronor per invånare"</f>
        <v>Tabell 3  Kostnadsutjämning 2017, kronor per invånare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4" x14ac:dyDescent="0.2">
      <c r="A3" s="5" t="s">
        <v>67</v>
      </c>
      <c r="B3" s="118" t="s">
        <v>38</v>
      </c>
      <c r="C3" s="119" t="s">
        <v>108</v>
      </c>
      <c r="D3" s="119"/>
      <c r="E3" s="120"/>
      <c r="F3" s="120"/>
      <c r="G3" s="120"/>
      <c r="H3" s="120"/>
      <c r="I3" s="121" t="s">
        <v>98</v>
      </c>
      <c r="J3" s="121" t="s">
        <v>109</v>
      </c>
    </row>
    <row r="4" spans="1:14" ht="14.25" x14ac:dyDescent="0.2">
      <c r="A4" s="3"/>
      <c r="B4" s="122" t="s">
        <v>110</v>
      </c>
      <c r="C4" s="123" t="s">
        <v>111</v>
      </c>
      <c r="D4" s="123"/>
      <c r="E4" s="124"/>
      <c r="F4" s="123" t="s">
        <v>112</v>
      </c>
      <c r="G4" s="123" t="s">
        <v>200</v>
      </c>
      <c r="H4" s="123" t="s">
        <v>113</v>
      </c>
      <c r="I4" s="125" t="s">
        <v>114</v>
      </c>
      <c r="J4" s="125" t="s">
        <v>69</v>
      </c>
    </row>
    <row r="5" spans="1:14" ht="14.25" x14ac:dyDescent="0.2">
      <c r="A5" s="126" t="s">
        <v>24</v>
      </c>
      <c r="B5" s="3">
        <f>Innehåll!C28-2</f>
        <v>2015</v>
      </c>
      <c r="C5" s="123" t="s">
        <v>115</v>
      </c>
      <c r="D5" s="127" t="s">
        <v>116</v>
      </c>
      <c r="E5" s="127"/>
      <c r="F5" s="122" t="s">
        <v>117</v>
      </c>
      <c r="G5" s="122"/>
      <c r="H5" s="123" t="s">
        <v>201</v>
      </c>
      <c r="I5" s="122"/>
      <c r="J5" s="125" t="s">
        <v>118</v>
      </c>
    </row>
    <row r="6" spans="1:14" x14ac:dyDescent="0.2">
      <c r="A6" s="126" t="s">
        <v>29</v>
      </c>
      <c r="B6" s="3"/>
      <c r="C6" s="128"/>
      <c r="D6" s="123" t="s">
        <v>111</v>
      </c>
      <c r="E6" s="122" t="s">
        <v>119</v>
      </c>
      <c r="F6" s="122"/>
      <c r="G6" s="122"/>
      <c r="H6" s="128"/>
      <c r="I6" s="8"/>
      <c r="J6" s="125" t="s">
        <v>120</v>
      </c>
    </row>
    <row r="7" spans="1:14" ht="14.25" x14ac:dyDescent="0.2">
      <c r="A7" s="3"/>
      <c r="B7" s="3"/>
      <c r="C7" s="129"/>
      <c r="D7" s="123" t="s">
        <v>199</v>
      </c>
      <c r="E7" s="123" t="s">
        <v>121</v>
      </c>
      <c r="F7" s="123"/>
      <c r="G7" s="123"/>
      <c r="H7" s="128"/>
      <c r="I7" s="130" t="s">
        <v>122</v>
      </c>
      <c r="J7" s="125" t="s">
        <v>123</v>
      </c>
    </row>
    <row r="8" spans="1:14" x14ac:dyDescent="0.2">
      <c r="A8" s="3"/>
      <c r="B8" s="3"/>
      <c r="C8" s="128"/>
      <c r="D8" s="128"/>
      <c r="E8" s="3"/>
      <c r="F8" s="3"/>
      <c r="G8" s="3"/>
      <c r="H8" s="128"/>
      <c r="I8" s="131" t="s">
        <v>124</v>
      </c>
      <c r="J8" s="132"/>
    </row>
    <row r="9" spans="1:14" s="136" customFormat="1" x14ac:dyDescent="0.2">
      <c r="A9" s="133" t="s">
        <v>125</v>
      </c>
      <c r="B9" s="134"/>
      <c r="C9" s="134">
        <v>22141.428519004701</v>
      </c>
      <c r="D9" s="134">
        <v>22141.4599694631</v>
      </c>
      <c r="E9" s="134">
        <v>-1.06581410364015E-14</v>
      </c>
      <c r="F9" s="134">
        <v>23.104901554834399</v>
      </c>
      <c r="G9" s="134">
        <v>-0.21336517843792299</v>
      </c>
      <c r="H9" s="134">
        <v>1256.7710641449501</v>
      </c>
      <c r="I9" s="134">
        <v>23421.091119526001</v>
      </c>
      <c r="J9" s="135" t="s">
        <v>126</v>
      </c>
    </row>
    <row r="10" spans="1:14" customFormat="1" ht="18" customHeight="1" x14ac:dyDescent="0.2">
      <c r="A10" s="94" t="s">
        <v>220</v>
      </c>
      <c r="B10" s="37">
        <v>2231439</v>
      </c>
      <c r="C10" s="37">
        <v>20960</v>
      </c>
      <c r="D10" s="37">
        <v>21109</v>
      </c>
      <c r="E10" s="38">
        <v>-148.92412159457101</v>
      </c>
      <c r="F10" s="38">
        <v>102</v>
      </c>
      <c r="G10" s="38">
        <v>244</v>
      </c>
      <c r="H10" s="38">
        <v>2351</v>
      </c>
      <c r="I10" s="38">
        <v>23657</v>
      </c>
      <c r="J10" s="38">
        <v>236</v>
      </c>
      <c r="K10" s="72"/>
      <c r="L10" s="72"/>
      <c r="M10" s="72"/>
      <c r="N10" s="38"/>
    </row>
    <row r="11" spans="1:14" customFormat="1" x14ac:dyDescent="0.2">
      <c r="A11" s="94" t="s">
        <v>221</v>
      </c>
      <c r="B11" s="37">
        <v>354164</v>
      </c>
      <c r="C11" s="37">
        <v>21221</v>
      </c>
      <c r="D11" s="37">
        <v>21164</v>
      </c>
      <c r="E11" s="38">
        <v>57.445175495073499</v>
      </c>
      <c r="F11" s="38">
        <v>0</v>
      </c>
      <c r="G11" s="38">
        <v>34</v>
      </c>
      <c r="H11" s="38">
        <v>1069</v>
      </c>
      <c r="I11" s="38">
        <v>22324</v>
      </c>
      <c r="J11" s="38">
        <v>-1097</v>
      </c>
      <c r="K11" s="72"/>
      <c r="L11" s="72"/>
      <c r="M11" s="72"/>
      <c r="N11" s="38"/>
    </row>
    <row r="12" spans="1:14" customFormat="1" x14ac:dyDescent="0.2">
      <c r="A12" s="94" t="s">
        <v>222</v>
      </c>
      <c r="B12" s="37">
        <v>283712</v>
      </c>
      <c r="C12" s="37">
        <v>23358</v>
      </c>
      <c r="D12" s="37">
        <v>23326</v>
      </c>
      <c r="E12" s="38">
        <v>32.457897171232702</v>
      </c>
      <c r="F12" s="38">
        <v>0</v>
      </c>
      <c r="G12" s="38">
        <v>-89</v>
      </c>
      <c r="H12" s="38">
        <v>850</v>
      </c>
      <c r="I12" s="38">
        <v>24119</v>
      </c>
      <c r="J12" s="38">
        <v>698</v>
      </c>
      <c r="K12" s="72"/>
      <c r="L12" s="72"/>
      <c r="M12" s="72"/>
      <c r="N12" s="38"/>
    </row>
    <row r="13" spans="1:14" customFormat="1" x14ac:dyDescent="0.2">
      <c r="A13" s="94" t="s">
        <v>223</v>
      </c>
      <c r="B13" s="37">
        <v>445661</v>
      </c>
      <c r="C13" s="37">
        <v>22472</v>
      </c>
      <c r="D13" s="37">
        <v>22510</v>
      </c>
      <c r="E13" s="38">
        <v>-37.9850960396695</v>
      </c>
      <c r="F13" s="38">
        <v>0</v>
      </c>
      <c r="G13" s="38">
        <v>-89</v>
      </c>
      <c r="H13" s="38">
        <v>800</v>
      </c>
      <c r="I13" s="38">
        <v>23183</v>
      </c>
      <c r="J13" s="38">
        <v>-238</v>
      </c>
      <c r="K13" s="72"/>
      <c r="L13" s="72"/>
      <c r="M13" s="72"/>
      <c r="N13" s="38"/>
    </row>
    <row r="14" spans="1:14" customFormat="1" x14ac:dyDescent="0.2">
      <c r="A14" s="94" t="s">
        <v>224</v>
      </c>
      <c r="B14" s="37">
        <v>347837</v>
      </c>
      <c r="C14" s="37">
        <v>22041</v>
      </c>
      <c r="D14" s="37">
        <v>21988</v>
      </c>
      <c r="E14" s="38">
        <v>52.582423177945799</v>
      </c>
      <c r="F14" s="38">
        <v>0</v>
      </c>
      <c r="G14" s="38">
        <v>-89</v>
      </c>
      <c r="H14" s="38">
        <v>639</v>
      </c>
      <c r="I14" s="38">
        <v>22591</v>
      </c>
      <c r="J14" s="38">
        <v>-830</v>
      </c>
      <c r="K14" s="72"/>
      <c r="L14" s="72"/>
      <c r="M14" s="72"/>
      <c r="N14" s="38"/>
    </row>
    <row r="15" spans="1:14" customFormat="1" ht="18" customHeight="1" x14ac:dyDescent="0.2">
      <c r="A15" s="94" t="s">
        <v>225</v>
      </c>
      <c r="B15" s="37">
        <v>191369</v>
      </c>
      <c r="C15" s="37">
        <v>21963</v>
      </c>
      <c r="D15" s="37">
        <v>21935</v>
      </c>
      <c r="E15" s="38">
        <v>28.203711020513101</v>
      </c>
      <c r="F15" s="38">
        <v>0</v>
      </c>
      <c r="G15" s="38">
        <v>-89</v>
      </c>
      <c r="H15" s="38">
        <v>608</v>
      </c>
      <c r="I15" s="38">
        <v>22482</v>
      </c>
      <c r="J15" s="38">
        <v>-939</v>
      </c>
      <c r="K15" s="72"/>
      <c r="L15" s="72"/>
      <c r="M15" s="72"/>
      <c r="N15" s="38"/>
    </row>
    <row r="16" spans="1:14" customFormat="1" x14ac:dyDescent="0.2">
      <c r="A16" s="94" t="s">
        <v>226</v>
      </c>
      <c r="B16" s="37">
        <v>237679</v>
      </c>
      <c r="C16" s="37">
        <v>23481</v>
      </c>
      <c r="D16" s="37">
        <v>23399</v>
      </c>
      <c r="E16" s="38">
        <v>81.616856552494497</v>
      </c>
      <c r="F16" s="38">
        <v>0</v>
      </c>
      <c r="G16" s="38">
        <v>-89</v>
      </c>
      <c r="H16" s="38">
        <v>638</v>
      </c>
      <c r="I16" s="38">
        <v>24030</v>
      </c>
      <c r="J16" s="38">
        <v>609</v>
      </c>
      <c r="K16" s="72"/>
      <c r="L16" s="72"/>
      <c r="M16" s="72"/>
      <c r="N16" s="38"/>
    </row>
    <row r="17" spans="1:14" customFormat="1" x14ac:dyDescent="0.2">
      <c r="A17" s="94" t="s">
        <v>227</v>
      </c>
      <c r="B17" s="37">
        <v>57391</v>
      </c>
      <c r="C17" s="37">
        <v>23777</v>
      </c>
      <c r="D17" s="37">
        <v>23127</v>
      </c>
      <c r="E17" s="38">
        <v>649.78979468413399</v>
      </c>
      <c r="F17" s="38">
        <v>0</v>
      </c>
      <c r="G17" s="38">
        <v>-89</v>
      </c>
      <c r="H17" s="38">
        <v>357</v>
      </c>
      <c r="I17" s="38">
        <v>24045</v>
      </c>
      <c r="J17" s="38">
        <v>624</v>
      </c>
      <c r="K17" s="72"/>
      <c r="L17" s="72"/>
      <c r="M17" s="72"/>
      <c r="N17" s="38"/>
    </row>
    <row r="18" spans="1:14" customFormat="1" x14ac:dyDescent="0.2">
      <c r="A18" s="94" t="s">
        <v>228</v>
      </c>
      <c r="B18" s="37">
        <v>156253</v>
      </c>
      <c r="C18" s="37">
        <v>23239</v>
      </c>
      <c r="D18" s="37">
        <v>23216</v>
      </c>
      <c r="E18" s="38">
        <v>22.693854126332699</v>
      </c>
      <c r="F18" s="38">
        <v>0</v>
      </c>
      <c r="G18" s="38">
        <v>-89</v>
      </c>
      <c r="H18" s="38">
        <v>563</v>
      </c>
      <c r="I18" s="38">
        <v>23713</v>
      </c>
      <c r="J18" s="38">
        <v>292</v>
      </c>
      <c r="K18" s="72"/>
      <c r="L18" s="72"/>
      <c r="M18" s="72"/>
      <c r="N18" s="38"/>
    </row>
    <row r="19" spans="1:14" customFormat="1" x14ac:dyDescent="0.2">
      <c r="A19" s="94" t="s">
        <v>229</v>
      </c>
      <c r="B19" s="37">
        <v>1303627</v>
      </c>
      <c r="C19" s="37">
        <v>22185</v>
      </c>
      <c r="D19" s="37">
        <v>22277</v>
      </c>
      <c r="E19" s="38">
        <v>-91.867437077181904</v>
      </c>
      <c r="F19" s="38">
        <v>0</v>
      </c>
      <c r="G19" s="38">
        <v>-89</v>
      </c>
      <c r="H19" s="38">
        <v>1205</v>
      </c>
      <c r="I19" s="38">
        <v>23301</v>
      </c>
      <c r="J19" s="38">
        <v>-120</v>
      </c>
      <c r="K19" s="72"/>
      <c r="L19" s="72"/>
      <c r="M19" s="72"/>
      <c r="N19" s="38"/>
    </row>
    <row r="20" spans="1:14" customFormat="1" ht="18" customHeight="1" x14ac:dyDescent="0.2">
      <c r="A20" s="94" t="s">
        <v>230</v>
      </c>
      <c r="B20" s="37">
        <v>314784</v>
      </c>
      <c r="C20" s="37">
        <v>21805</v>
      </c>
      <c r="D20" s="37">
        <v>21858</v>
      </c>
      <c r="E20" s="38">
        <v>-53.284151625064297</v>
      </c>
      <c r="F20" s="38">
        <v>0</v>
      </c>
      <c r="G20" s="38">
        <v>-89</v>
      </c>
      <c r="H20" s="38">
        <v>986</v>
      </c>
      <c r="I20" s="38">
        <v>22702</v>
      </c>
      <c r="J20" s="38">
        <v>-719</v>
      </c>
      <c r="K20" s="72"/>
      <c r="L20" s="72"/>
      <c r="M20" s="72"/>
      <c r="N20" s="38"/>
    </row>
    <row r="21" spans="1:14" customFormat="1" x14ac:dyDescent="0.2">
      <c r="A21" s="94" t="s">
        <v>231</v>
      </c>
      <c r="B21" s="37">
        <v>1648682</v>
      </c>
      <c r="C21" s="37">
        <v>21967</v>
      </c>
      <c r="D21" s="37">
        <v>22036</v>
      </c>
      <c r="E21" s="38">
        <v>-68.900585280087796</v>
      </c>
      <c r="F21" s="38">
        <v>0</v>
      </c>
      <c r="G21" s="38">
        <v>-89</v>
      </c>
      <c r="H21" s="38">
        <v>1185</v>
      </c>
      <c r="I21" s="38">
        <v>23063</v>
      </c>
      <c r="J21" s="38">
        <v>-358</v>
      </c>
      <c r="K21" s="72"/>
      <c r="L21" s="72"/>
      <c r="M21" s="72"/>
      <c r="N21" s="38"/>
    </row>
    <row r="22" spans="1:14" customFormat="1" x14ac:dyDescent="0.2">
      <c r="A22" s="94" t="s">
        <v>232</v>
      </c>
      <c r="B22" s="37">
        <v>275904</v>
      </c>
      <c r="C22" s="37">
        <v>23255</v>
      </c>
      <c r="D22" s="37">
        <v>23145</v>
      </c>
      <c r="E22" s="38">
        <v>109.85377128243699</v>
      </c>
      <c r="F22" s="38">
        <v>0</v>
      </c>
      <c r="G22" s="38">
        <v>-89</v>
      </c>
      <c r="H22" s="38">
        <v>794</v>
      </c>
      <c r="I22" s="38">
        <v>23960</v>
      </c>
      <c r="J22" s="38">
        <v>539</v>
      </c>
      <c r="K22" s="72"/>
      <c r="L22" s="72"/>
      <c r="M22" s="72"/>
      <c r="N22" s="38"/>
    </row>
    <row r="23" spans="1:14" customFormat="1" x14ac:dyDescent="0.2">
      <c r="A23" s="94" t="s">
        <v>233</v>
      </c>
      <c r="B23" s="37">
        <v>291012</v>
      </c>
      <c r="C23" s="37">
        <v>22714</v>
      </c>
      <c r="D23" s="37">
        <v>22766</v>
      </c>
      <c r="E23" s="38">
        <v>-52.237294622000199</v>
      </c>
      <c r="F23" s="38">
        <v>0</v>
      </c>
      <c r="G23" s="38">
        <v>-89</v>
      </c>
      <c r="H23" s="38">
        <v>883</v>
      </c>
      <c r="I23" s="38">
        <v>23508</v>
      </c>
      <c r="J23" s="38">
        <v>87</v>
      </c>
      <c r="K23" s="72"/>
      <c r="L23" s="72"/>
      <c r="M23" s="72"/>
      <c r="N23" s="38"/>
    </row>
    <row r="24" spans="1:14" customFormat="1" x14ac:dyDescent="0.2">
      <c r="A24" s="94" t="s">
        <v>234</v>
      </c>
      <c r="B24" s="37">
        <v>264276</v>
      </c>
      <c r="C24" s="37">
        <v>23181</v>
      </c>
      <c r="D24" s="37">
        <v>23233</v>
      </c>
      <c r="E24" s="38">
        <v>-51.707093366777698</v>
      </c>
      <c r="F24" s="38">
        <v>0</v>
      </c>
      <c r="G24" s="38">
        <v>145</v>
      </c>
      <c r="H24" s="38">
        <v>871</v>
      </c>
      <c r="I24" s="38">
        <v>24197</v>
      </c>
      <c r="J24" s="38">
        <v>776</v>
      </c>
      <c r="K24" s="72"/>
      <c r="L24" s="72"/>
      <c r="M24" s="72"/>
      <c r="N24" s="38"/>
    </row>
    <row r="25" spans="1:14" customFormat="1" ht="18" customHeight="1" x14ac:dyDescent="0.2">
      <c r="A25" s="94" t="s">
        <v>235</v>
      </c>
      <c r="B25" s="37">
        <v>281028</v>
      </c>
      <c r="C25" s="37">
        <v>23246</v>
      </c>
      <c r="D25" s="37">
        <v>23012</v>
      </c>
      <c r="E25" s="38">
        <v>233.99172834258999</v>
      </c>
      <c r="F25" s="38">
        <v>0</v>
      </c>
      <c r="G25" s="38">
        <v>-89</v>
      </c>
      <c r="H25" s="38">
        <v>867</v>
      </c>
      <c r="I25" s="38">
        <v>24024</v>
      </c>
      <c r="J25" s="38">
        <v>603</v>
      </c>
      <c r="K25" s="72"/>
      <c r="L25" s="72"/>
      <c r="M25" s="72"/>
      <c r="N25" s="38"/>
    </row>
    <row r="26" spans="1:14" customFormat="1" x14ac:dyDescent="0.2">
      <c r="A26" s="94" t="s">
        <v>236</v>
      </c>
      <c r="B26" s="37">
        <v>281815</v>
      </c>
      <c r="C26" s="37">
        <v>23513</v>
      </c>
      <c r="D26" s="37">
        <v>23457</v>
      </c>
      <c r="E26" s="38">
        <v>56.133149784816702</v>
      </c>
      <c r="F26" s="38">
        <v>0</v>
      </c>
      <c r="G26" s="38">
        <v>-55</v>
      </c>
      <c r="H26" s="38">
        <v>698</v>
      </c>
      <c r="I26" s="38">
        <v>24156</v>
      </c>
      <c r="J26" s="38">
        <v>735</v>
      </c>
      <c r="K26" s="72"/>
      <c r="L26" s="72"/>
      <c r="M26" s="72"/>
      <c r="N26" s="38"/>
    </row>
    <row r="27" spans="1:14" customFormat="1" x14ac:dyDescent="0.2">
      <c r="A27" s="94" t="s">
        <v>237</v>
      </c>
      <c r="B27" s="37">
        <v>243897</v>
      </c>
      <c r="C27" s="37">
        <v>23346</v>
      </c>
      <c r="D27" s="37">
        <v>23259</v>
      </c>
      <c r="E27" s="38">
        <v>86.553812188984594</v>
      </c>
      <c r="F27" s="38">
        <v>0</v>
      </c>
      <c r="G27" s="38">
        <v>-21</v>
      </c>
      <c r="H27" s="38">
        <v>511</v>
      </c>
      <c r="I27" s="38">
        <v>23836</v>
      </c>
      <c r="J27" s="38">
        <v>415</v>
      </c>
      <c r="K27" s="72"/>
      <c r="L27" s="72"/>
      <c r="M27" s="72"/>
      <c r="N27" s="38"/>
    </row>
    <row r="28" spans="1:14" customFormat="1" x14ac:dyDescent="0.2">
      <c r="A28" s="94" t="s">
        <v>238</v>
      </c>
      <c r="B28" s="37">
        <v>127376</v>
      </c>
      <c r="C28" s="37">
        <v>23012</v>
      </c>
      <c r="D28" s="37">
        <v>22605</v>
      </c>
      <c r="E28" s="38">
        <v>407.01093503155101</v>
      </c>
      <c r="F28" s="38">
        <v>0</v>
      </c>
      <c r="G28" s="38">
        <v>-89</v>
      </c>
      <c r="H28" s="38">
        <v>891</v>
      </c>
      <c r="I28" s="38">
        <v>23814</v>
      </c>
      <c r="J28" s="38">
        <v>393</v>
      </c>
      <c r="K28" s="72"/>
      <c r="L28" s="72"/>
      <c r="M28" s="72"/>
      <c r="N28" s="38"/>
    </row>
    <row r="29" spans="1:14" customFormat="1" x14ac:dyDescent="0.2">
      <c r="A29" s="94" t="s">
        <v>239</v>
      </c>
      <c r="B29" s="37">
        <v>263378</v>
      </c>
      <c r="C29" s="37">
        <v>22215</v>
      </c>
      <c r="D29" s="37">
        <v>21826</v>
      </c>
      <c r="E29" s="38">
        <v>389.18172536975101</v>
      </c>
      <c r="F29" s="38">
        <v>0</v>
      </c>
      <c r="G29" s="38">
        <v>-89</v>
      </c>
      <c r="H29" s="38">
        <v>592</v>
      </c>
      <c r="I29" s="38">
        <v>22718</v>
      </c>
      <c r="J29" s="38">
        <v>-703</v>
      </c>
      <c r="K29" s="72"/>
      <c r="L29" s="72"/>
      <c r="M29" s="72"/>
      <c r="N29" s="38"/>
    </row>
    <row r="30" spans="1:14" customFormat="1" ht="18" customHeight="1" thickBot="1" x14ac:dyDescent="0.25">
      <c r="A30" s="94" t="s">
        <v>240</v>
      </c>
      <c r="B30" s="142">
        <v>249733</v>
      </c>
      <c r="C30" s="142">
        <v>23832</v>
      </c>
      <c r="D30" s="142">
        <v>22921</v>
      </c>
      <c r="E30" s="93">
        <v>910.65004724814696</v>
      </c>
      <c r="F30" s="93">
        <v>0</v>
      </c>
      <c r="G30" s="93">
        <v>-89</v>
      </c>
      <c r="H30" s="93">
        <v>736</v>
      </c>
      <c r="I30" s="93">
        <v>24479</v>
      </c>
      <c r="J30" s="93">
        <v>1058</v>
      </c>
      <c r="K30" s="72"/>
      <c r="L30" s="73"/>
      <c r="M30" s="73"/>
      <c r="N30" s="39"/>
    </row>
    <row r="31" spans="1:14" s="9" customFormat="1" ht="4.5" customHeight="1" thickBot="1" x14ac:dyDescent="0.25">
      <c r="A31" s="138"/>
      <c r="B31" s="139"/>
      <c r="C31" s="139"/>
      <c r="D31" s="139"/>
      <c r="E31" s="139"/>
      <c r="F31" s="139"/>
      <c r="G31" s="139"/>
      <c r="H31" s="139"/>
      <c r="I31" s="139"/>
      <c r="J31" s="140"/>
      <c r="K31" s="4"/>
    </row>
    <row r="32" spans="1:14" s="9" customFormat="1" ht="12.75" customHeight="1" x14ac:dyDescent="0.2">
      <c r="A32" s="141" t="s">
        <v>205</v>
      </c>
      <c r="B32" s="129"/>
      <c r="C32" s="129"/>
      <c r="D32" s="129"/>
      <c r="E32" s="129"/>
      <c r="F32" s="129"/>
      <c r="G32" s="129"/>
      <c r="H32" s="129"/>
      <c r="I32" s="129"/>
      <c r="J32" s="137"/>
    </row>
    <row r="33" x14ac:dyDescent="0.2"/>
  </sheetData>
  <conditionalFormatting sqref="E15:J15">
    <cfRule type="cellIs" dxfId="196" priority="4" stopIfTrue="1" operator="lessThan">
      <formula>0</formula>
    </cfRule>
  </conditionalFormatting>
  <conditionalFormatting sqref="E20:J20">
    <cfRule type="cellIs" dxfId="195" priority="3" stopIfTrue="1" operator="lessThan">
      <formula>0</formula>
    </cfRule>
  </conditionalFormatting>
  <conditionalFormatting sqref="E25:J25">
    <cfRule type="cellIs" dxfId="194" priority="2" stopIfTrue="1" operator="lessThan">
      <formula>0</formula>
    </cfRule>
  </conditionalFormatting>
  <conditionalFormatting sqref="E30:J30">
    <cfRule type="cellIs" dxfId="193" priority="1" stopIfTrue="1" operator="lessThan">
      <formula>0</formula>
    </cfRule>
  </conditionalFormatting>
  <conditionalFormatting sqref="N10:N14 N16:N19 N21:N24 N26:N29">
    <cfRule type="cellIs" dxfId="192" priority="37" stopIfTrue="1" operator="lessThan">
      <formula>0</formula>
    </cfRule>
  </conditionalFormatting>
  <conditionalFormatting sqref="N10:N14 N16:N19 N21:N24 N26:N29">
    <cfRule type="cellIs" dxfId="191" priority="36" stopIfTrue="1" operator="lessThan">
      <formula>0</formula>
    </cfRule>
  </conditionalFormatting>
  <conditionalFormatting sqref="N10:N14 N16:N19 N21:N24 N26:N29">
    <cfRule type="cellIs" dxfId="190" priority="35" stopIfTrue="1" operator="lessThan">
      <formula>0</formula>
    </cfRule>
  </conditionalFormatting>
  <conditionalFormatting sqref="K10 K19 K28">
    <cfRule type="expression" dxfId="189" priority="33" stopIfTrue="1">
      <formula>IF($J10&gt;=0,TRUE,FALSE)</formula>
    </cfRule>
  </conditionalFormatting>
  <conditionalFormatting sqref="L10:M10 L19:M19 L28:M28">
    <cfRule type="expression" dxfId="188" priority="34" stopIfTrue="1">
      <formula>IF(I10&lt;0,TRUE,FALSE)</formula>
    </cfRule>
  </conditionalFormatting>
  <conditionalFormatting sqref="K11:K14 K21:K24 K29 K16:K18 K26:K27">
    <cfRule type="expression" dxfId="187" priority="31" stopIfTrue="1">
      <formula>IF($J11&gt;=0,TRUE,FALSE)</formula>
    </cfRule>
  </conditionalFormatting>
  <conditionalFormatting sqref="L11:M14 L21:M24 L29:M29 L16:M18 L26:M27">
    <cfRule type="expression" dxfId="186" priority="32" stopIfTrue="1">
      <formula>IF(I11&lt;0,TRUE,FALSE)</formula>
    </cfRule>
  </conditionalFormatting>
  <conditionalFormatting sqref="N15">
    <cfRule type="cellIs" dxfId="185" priority="30" stopIfTrue="1" operator="lessThan">
      <formula>0</formula>
    </cfRule>
  </conditionalFormatting>
  <conditionalFormatting sqref="N15">
    <cfRule type="cellIs" dxfId="184" priority="29" stopIfTrue="1" operator="lessThan">
      <formula>0</formula>
    </cfRule>
  </conditionalFormatting>
  <conditionalFormatting sqref="N15">
    <cfRule type="cellIs" dxfId="183" priority="28" stopIfTrue="1" operator="lessThan">
      <formula>0</formula>
    </cfRule>
  </conditionalFormatting>
  <conditionalFormatting sqref="K15">
    <cfRule type="expression" dxfId="182" priority="26" stopIfTrue="1">
      <formula>IF($J15&gt;=0,TRUE,FALSE)</formula>
    </cfRule>
  </conditionalFormatting>
  <conditionalFormatting sqref="L15:M15">
    <cfRule type="expression" dxfId="181" priority="27" stopIfTrue="1">
      <formula>IF(I15&lt;0,TRUE,FALSE)</formula>
    </cfRule>
  </conditionalFormatting>
  <conditionalFormatting sqref="N20">
    <cfRule type="cellIs" dxfId="180" priority="25" stopIfTrue="1" operator="lessThan">
      <formula>0</formula>
    </cfRule>
  </conditionalFormatting>
  <conditionalFormatting sqref="N20">
    <cfRule type="cellIs" dxfId="179" priority="24" stopIfTrue="1" operator="lessThan">
      <formula>0</formula>
    </cfRule>
  </conditionalFormatting>
  <conditionalFormatting sqref="N20">
    <cfRule type="cellIs" dxfId="178" priority="23" stopIfTrue="1" operator="lessThan">
      <formula>0</formula>
    </cfRule>
  </conditionalFormatting>
  <conditionalFormatting sqref="K20">
    <cfRule type="expression" dxfId="177" priority="21" stopIfTrue="1">
      <formula>IF($J20&gt;=0,TRUE,FALSE)</formula>
    </cfRule>
  </conditionalFormatting>
  <conditionalFormatting sqref="L20:M20">
    <cfRule type="expression" dxfId="176" priority="22" stopIfTrue="1">
      <formula>IF(I20&lt;0,TRUE,FALSE)</formula>
    </cfRule>
  </conditionalFormatting>
  <conditionalFormatting sqref="N25">
    <cfRule type="cellIs" dxfId="175" priority="20" stopIfTrue="1" operator="lessThan">
      <formula>0</formula>
    </cfRule>
  </conditionalFormatting>
  <conditionalFormatting sqref="N25">
    <cfRule type="cellIs" dxfId="174" priority="19" stopIfTrue="1" operator="lessThan">
      <formula>0</formula>
    </cfRule>
  </conditionalFormatting>
  <conditionalFormatting sqref="N25">
    <cfRule type="cellIs" dxfId="173" priority="18" stopIfTrue="1" operator="lessThan">
      <formula>0</formula>
    </cfRule>
  </conditionalFormatting>
  <conditionalFormatting sqref="K25">
    <cfRule type="expression" dxfId="172" priority="16" stopIfTrue="1">
      <formula>IF($J25&gt;=0,TRUE,FALSE)</formula>
    </cfRule>
  </conditionalFormatting>
  <conditionalFormatting sqref="L25:M25">
    <cfRule type="expression" dxfId="171" priority="17" stopIfTrue="1">
      <formula>IF(I25&lt;0,TRUE,FALSE)</formula>
    </cfRule>
  </conditionalFormatting>
  <conditionalFormatting sqref="N30">
    <cfRule type="cellIs" dxfId="170" priority="15" stopIfTrue="1" operator="lessThan">
      <formula>0</formula>
    </cfRule>
  </conditionalFormatting>
  <conditionalFormatting sqref="N30">
    <cfRule type="cellIs" dxfId="169" priority="14" stopIfTrue="1" operator="lessThan">
      <formula>0</formula>
    </cfRule>
  </conditionalFormatting>
  <conditionalFormatting sqref="N30">
    <cfRule type="cellIs" dxfId="168" priority="13" stopIfTrue="1" operator="lessThan">
      <formula>0</formula>
    </cfRule>
  </conditionalFormatting>
  <conditionalFormatting sqref="K30">
    <cfRule type="expression" dxfId="167" priority="11" stopIfTrue="1">
      <formula>IF($J30&gt;=0,TRUE,FALSE)</formula>
    </cfRule>
  </conditionalFormatting>
  <conditionalFormatting sqref="L30:M30">
    <cfRule type="expression" dxfId="166" priority="12" stopIfTrue="1">
      <formula>IF(I30&lt;0,TRUE,FALSE)</formula>
    </cfRule>
  </conditionalFormatting>
  <conditionalFormatting sqref="E10:J14 E16:J19 E21:J24 E26:J29">
    <cfRule type="cellIs" dxfId="165" priority="5" stopIfTrue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M33"/>
  <sheetViews>
    <sheetView showGridLines="0" zoomScaleNormal="100" workbookViewId="0">
      <selection activeCell="A2" sqref="A2"/>
    </sheetView>
  </sheetViews>
  <sheetFormatPr defaultColWidth="0" defaultRowHeight="12.75" zeroHeight="1" x14ac:dyDescent="0.2"/>
  <cols>
    <col min="1" max="1" width="16.85546875" style="9" customWidth="1"/>
    <col min="2" max="2" width="12.140625" style="9" customWidth="1"/>
    <col min="3" max="3" width="11.28515625" style="9" customWidth="1"/>
    <col min="4" max="4" width="10.140625" style="9" customWidth="1"/>
    <col min="5" max="5" width="12.7109375" style="9" customWidth="1"/>
    <col min="6" max="6" width="10.85546875" style="9" customWidth="1"/>
    <col min="7" max="7" width="7.140625" style="9" customWidth="1"/>
    <col min="8" max="8" width="14.42578125" style="9" customWidth="1"/>
    <col min="9" max="10" width="11.7109375" style="9" customWidth="1"/>
    <col min="11" max="11" width="5.28515625" style="3" customWidth="1"/>
    <col min="12" max="12" width="9.140625" style="3" hidden="1" customWidth="1"/>
    <col min="13" max="16384" width="9.140625" hidden="1"/>
  </cols>
  <sheetData>
    <row r="1" spans="1:13" x14ac:dyDescent="0.2">
      <c r="A1" s="1"/>
      <c r="B1" s="1"/>
      <c r="C1" s="1"/>
      <c r="D1" s="1"/>
      <c r="E1"/>
      <c r="F1"/>
      <c r="G1"/>
      <c r="H1"/>
      <c r="I1"/>
      <c r="J1"/>
      <c r="K1"/>
      <c r="L1"/>
    </row>
    <row r="2" spans="1:13" s="117" customFormat="1" ht="16.5" thickBot="1" x14ac:dyDescent="0.3">
      <c r="A2" s="115" t="str">
        <f>"Tabell 4  Hälso- och sjukvård, utjämningsåret "&amp;Innehåll!C28</f>
        <v>Tabell 4  Hälso- och sjukvård, utjämningsåret 2017</v>
      </c>
      <c r="B2" s="116"/>
      <c r="C2" s="115"/>
      <c r="D2" s="116"/>
      <c r="E2" s="116"/>
      <c r="F2" s="116"/>
      <c r="G2" s="116"/>
      <c r="H2" s="116"/>
      <c r="I2" s="116"/>
      <c r="J2" s="116"/>
      <c r="K2" s="116"/>
    </row>
    <row r="3" spans="1:13" s="3" customFormat="1" x14ac:dyDescent="0.2">
      <c r="A3" s="5" t="s">
        <v>67</v>
      </c>
      <c r="B3" s="118" t="s">
        <v>38</v>
      </c>
      <c r="C3" s="6" t="s">
        <v>127</v>
      </c>
      <c r="D3" s="144" t="s">
        <v>129</v>
      </c>
      <c r="E3" s="118" t="s">
        <v>128</v>
      </c>
      <c r="F3" s="118" t="s">
        <v>128</v>
      </c>
      <c r="G3" s="118" t="s">
        <v>135</v>
      </c>
      <c r="H3" s="118" t="s">
        <v>128</v>
      </c>
      <c r="I3" s="118" t="s">
        <v>128</v>
      </c>
      <c r="J3" s="118" t="s">
        <v>38</v>
      </c>
      <c r="K3" s="9"/>
    </row>
    <row r="4" spans="1:13" s="3" customFormat="1" x14ac:dyDescent="0.2">
      <c r="B4" s="122" t="s">
        <v>110</v>
      </c>
      <c r="C4" s="7" t="s">
        <v>114</v>
      </c>
      <c r="D4" s="122" t="s">
        <v>121</v>
      </c>
      <c r="E4" s="122" t="s">
        <v>111</v>
      </c>
      <c r="F4" s="122" t="s">
        <v>111</v>
      </c>
      <c r="G4" s="7" t="s">
        <v>136</v>
      </c>
      <c r="H4" s="122" t="s">
        <v>111</v>
      </c>
      <c r="I4" s="122" t="s">
        <v>131</v>
      </c>
      <c r="J4" s="122" t="s">
        <v>110</v>
      </c>
      <c r="K4" s="9"/>
    </row>
    <row r="5" spans="1:13" s="3" customFormat="1" x14ac:dyDescent="0.2">
      <c r="A5" s="126" t="s">
        <v>24</v>
      </c>
      <c r="B5" s="7">
        <f>Innehåll!C28-2</f>
        <v>2015</v>
      </c>
      <c r="C5" s="122" t="s">
        <v>44</v>
      </c>
      <c r="D5" s="145" t="s">
        <v>130</v>
      </c>
      <c r="E5" s="122" t="s">
        <v>134</v>
      </c>
      <c r="F5" s="122" t="s">
        <v>134</v>
      </c>
      <c r="G5" s="122" t="s">
        <v>133</v>
      </c>
      <c r="H5" s="122" t="s">
        <v>132</v>
      </c>
      <c r="I5" s="122" t="s">
        <v>66</v>
      </c>
      <c r="J5" s="210">
        <f>Innehåll!C28-3</f>
        <v>2014</v>
      </c>
      <c r="K5" s="9"/>
    </row>
    <row r="6" spans="1:13" s="3" customFormat="1" x14ac:dyDescent="0.2">
      <c r="A6" s="126" t="s">
        <v>29</v>
      </c>
      <c r="B6" s="7"/>
      <c r="C6" s="158"/>
      <c r="D6" s="145"/>
      <c r="E6" s="122" t="s">
        <v>138</v>
      </c>
      <c r="F6" s="122" t="s">
        <v>137</v>
      </c>
      <c r="G6" s="122"/>
      <c r="H6" s="122" t="s">
        <v>66</v>
      </c>
      <c r="I6" s="122"/>
      <c r="J6" s="122"/>
      <c r="K6" s="9"/>
    </row>
    <row r="7" spans="1:13" s="3" customFormat="1" x14ac:dyDescent="0.2">
      <c r="B7" s="156"/>
      <c r="C7" s="143"/>
      <c r="D7" s="128"/>
      <c r="E7" s="135" t="s">
        <v>44</v>
      </c>
      <c r="F7" s="135" t="s">
        <v>44</v>
      </c>
      <c r="G7" s="122"/>
      <c r="H7" s="135"/>
      <c r="I7" s="135"/>
      <c r="J7" s="135"/>
      <c r="K7" s="9"/>
    </row>
    <row r="8" spans="1:13" s="3" customFormat="1" x14ac:dyDescent="0.2">
      <c r="A8" s="146"/>
      <c r="C8" s="149" t="s">
        <v>71</v>
      </c>
      <c r="D8" s="148" t="s">
        <v>72</v>
      </c>
      <c r="E8" s="148" t="s">
        <v>73</v>
      </c>
      <c r="F8" s="148" t="s">
        <v>74</v>
      </c>
      <c r="G8" s="148" t="s">
        <v>139</v>
      </c>
      <c r="H8" s="148" t="s">
        <v>77</v>
      </c>
      <c r="I8" s="148" t="s">
        <v>75</v>
      </c>
      <c r="J8" s="7" t="s">
        <v>76</v>
      </c>
      <c r="K8" s="9"/>
    </row>
    <row r="9" spans="1:13" s="11" customFormat="1" x14ac:dyDescent="0.2">
      <c r="B9" s="150"/>
      <c r="C9" s="150" t="s">
        <v>202</v>
      </c>
      <c r="D9" s="135"/>
      <c r="E9" s="135" t="s">
        <v>203</v>
      </c>
      <c r="F9" s="150" t="s">
        <v>204</v>
      </c>
      <c r="G9" s="150"/>
      <c r="H9" s="150"/>
      <c r="I9" s="135"/>
      <c r="J9" s="135"/>
      <c r="K9" s="9"/>
    </row>
    <row r="10" spans="1:13" ht="18" customHeight="1" x14ac:dyDescent="0.2">
      <c r="A10" s="94" t="s">
        <v>220</v>
      </c>
      <c r="B10" s="37">
        <v>2231439</v>
      </c>
      <c r="C10" s="37">
        <v>20548</v>
      </c>
      <c r="D10" s="37">
        <v>-145.99488031591201</v>
      </c>
      <c r="E10" s="37">
        <v>20693.956021946298</v>
      </c>
      <c r="F10" s="37">
        <v>13314.158658125099</v>
      </c>
      <c r="G10" s="147">
        <v>1.5542819154642999</v>
      </c>
      <c r="H10" s="37">
        <v>29150984109.060001</v>
      </c>
      <c r="I10" s="37">
        <v>114122444.48</v>
      </c>
      <c r="J10" s="37">
        <v>2198044</v>
      </c>
      <c r="K10" s="72"/>
      <c r="L10" s="72"/>
      <c r="M10" s="38"/>
    </row>
    <row r="11" spans="1:13" x14ac:dyDescent="0.2">
      <c r="A11" s="94" t="s">
        <v>221</v>
      </c>
      <c r="B11" s="37">
        <v>354164</v>
      </c>
      <c r="C11" s="37">
        <v>20804</v>
      </c>
      <c r="D11" s="37">
        <v>56.315265998087803</v>
      </c>
      <c r="E11" s="37">
        <v>20747.666559767102</v>
      </c>
      <c r="F11" s="37">
        <v>13348.715154785299</v>
      </c>
      <c r="G11" s="147">
        <v>1.5542819154642999</v>
      </c>
      <c r="H11" s="37">
        <v>4654633351.0611</v>
      </c>
      <c r="I11" s="37">
        <v>3294012.48</v>
      </c>
      <c r="J11" s="37">
        <v>348942</v>
      </c>
      <c r="K11" s="72"/>
      <c r="L11" s="72"/>
      <c r="M11" s="38"/>
    </row>
    <row r="12" spans="1:13" x14ac:dyDescent="0.2">
      <c r="A12" s="94" t="s">
        <v>222</v>
      </c>
      <c r="B12" s="37">
        <v>283712</v>
      </c>
      <c r="C12" s="37">
        <v>22899</v>
      </c>
      <c r="D12" s="37">
        <v>31.819471299087802</v>
      </c>
      <c r="E12" s="37">
        <v>22867.2035118155</v>
      </c>
      <c r="F12" s="37">
        <v>14712.3911590932</v>
      </c>
      <c r="G12" s="147">
        <v>1.5542819154642999</v>
      </c>
      <c r="H12" s="37">
        <v>4126618490.0180602</v>
      </c>
      <c r="I12" s="37">
        <v>2649487.04</v>
      </c>
      <c r="J12" s="37">
        <v>280666</v>
      </c>
      <c r="K12" s="72"/>
      <c r="L12" s="72"/>
      <c r="M12" s="38"/>
    </row>
    <row r="13" spans="1:13" x14ac:dyDescent="0.2">
      <c r="A13" s="94" t="s">
        <v>223</v>
      </c>
      <c r="B13" s="37">
        <v>445661</v>
      </c>
      <c r="C13" s="37">
        <v>22030</v>
      </c>
      <c r="D13" s="37">
        <v>-37.2379537359122</v>
      </c>
      <c r="E13" s="37">
        <v>22067.589312852699</v>
      </c>
      <c r="F13" s="37">
        <v>14197.9322369331</v>
      </c>
      <c r="G13" s="147">
        <v>1.5542819154642999</v>
      </c>
      <c r="H13" s="37">
        <v>6272803360.4093103</v>
      </c>
      <c r="I13" s="37">
        <v>4173471.2</v>
      </c>
      <c r="J13" s="37">
        <v>442105</v>
      </c>
      <c r="K13" s="72"/>
      <c r="L13" s="72"/>
      <c r="M13" s="38"/>
    </row>
    <row r="14" spans="1:13" x14ac:dyDescent="0.2">
      <c r="A14" s="94" t="s">
        <v>224</v>
      </c>
      <c r="B14" s="37">
        <v>347837</v>
      </c>
      <c r="C14" s="37">
        <v>21607</v>
      </c>
      <c r="D14" s="37">
        <v>51.548160878087799</v>
      </c>
      <c r="E14" s="37">
        <v>21555.3374021042</v>
      </c>
      <c r="F14" s="37">
        <v>13868.3575917855</v>
      </c>
      <c r="G14" s="147">
        <v>1.5542819154642999</v>
      </c>
      <c r="H14" s="37">
        <v>4771098687.9832497</v>
      </c>
      <c r="I14" s="37">
        <v>3249833.28</v>
      </c>
      <c r="J14" s="37">
        <v>344262</v>
      </c>
      <c r="K14" s="72"/>
      <c r="L14" s="72"/>
      <c r="M14" s="38"/>
    </row>
    <row r="15" spans="1:13" ht="18" customHeight="1" x14ac:dyDescent="0.2">
      <c r="A15" s="94" t="s">
        <v>225</v>
      </c>
      <c r="B15" s="37">
        <v>191369</v>
      </c>
      <c r="C15" s="37">
        <v>21531</v>
      </c>
      <c r="D15" s="37">
        <v>27.648962242087801</v>
      </c>
      <c r="E15" s="37">
        <v>21503.815228309599</v>
      </c>
      <c r="F15" s="37">
        <v>13835.2090533627</v>
      </c>
      <c r="G15" s="147">
        <v>1.5542819154642999</v>
      </c>
      <c r="H15" s="37">
        <v>2614840049.5243902</v>
      </c>
      <c r="I15" s="37">
        <v>1785368.32</v>
      </c>
      <c r="J15" s="37">
        <v>189128</v>
      </c>
      <c r="K15" s="72"/>
      <c r="L15" s="72"/>
      <c r="M15" s="38"/>
    </row>
    <row r="16" spans="1:13" x14ac:dyDescent="0.2">
      <c r="A16" s="94" t="s">
        <v>226</v>
      </c>
      <c r="B16" s="37">
        <v>237679</v>
      </c>
      <c r="C16" s="37">
        <v>23018</v>
      </c>
      <c r="D16" s="37">
        <v>80.011505702087803</v>
      </c>
      <c r="E16" s="37">
        <v>22938.463652700899</v>
      </c>
      <c r="F16" s="37">
        <v>14758.238788262999</v>
      </c>
      <c r="G16" s="147">
        <v>1.5542819154642999</v>
      </c>
      <c r="H16" s="37">
        <v>3474787496.9171901</v>
      </c>
      <c r="I16" s="37">
        <v>2224045.12</v>
      </c>
      <c r="J16" s="37">
        <v>235598</v>
      </c>
      <c r="K16" s="72"/>
      <c r="L16" s="72"/>
      <c r="M16" s="38"/>
    </row>
    <row r="17" spans="1:13" x14ac:dyDescent="0.2">
      <c r="A17" s="94" t="s">
        <v>227</v>
      </c>
      <c r="B17" s="37">
        <v>57391</v>
      </c>
      <c r="C17" s="37">
        <v>23309</v>
      </c>
      <c r="D17" s="37">
        <v>637.00884913508798</v>
      </c>
      <c r="E17" s="37">
        <v>22672.139241413501</v>
      </c>
      <c r="F17" s="37">
        <v>14586.8899430904</v>
      </c>
      <c r="G17" s="147">
        <v>1.5542819154642999</v>
      </c>
      <c r="H17" s="37">
        <v>834631896.49163997</v>
      </c>
      <c r="I17" s="37">
        <v>540487.19999999995</v>
      </c>
      <c r="J17" s="37">
        <v>57255</v>
      </c>
      <c r="K17" s="72"/>
      <c r="L17" s="72"/>
      <c r="M17" s="38"/>
    </row>
    <row r="18" spans="1:13" x14ac:dyDescent="0.2">
      <c r="A18" s="94" t="s">
        <v>228</v>
      </c>
      <c r="B18" s="37">
        <v>156253</v>
      </c>
      <c r="C18" s="37">
        <v>22782</v>
      </c>
      <c r="D18" s="37">
        <v>22.2474806740878</v>
      </c>
      <c r="E18" s="37">
        <v>22759.395196341298</v>
      </c>
      <c r="F18" s="37">
        <v>14643.029021889201</v>
      </c>
      <c r="G18" s="147">
        <v>1.5542819154642999</v>
      </c>
      <c r="H18" s="37">
        <v>2255870182.8473802</v>
      </c>
      <c r="I18" s="37">
        <v>1455242.08</v>
      </c>
      <c r="J18" s="37">
        <v>154157</v>
      </c>
      <c r="K18" s="72"/>
      <c r="L18" s="72"/>
      <c r="M18" s="38"/>
    </row>
    <row r="19" spans="1:13" x14ac:dyDescent="0.2">
      <c r="A19" s="94" t="s">
        <v>229</v>
      </c>
      <c r="B19" s="37">
        <v>1303627</v>
      </c>
      <c r="C19" s="37">
        <v>21749</v>
      </c>
      <c r="D19" s="37">
        <v>-90.060463928912199</v>
      </c>
      <c r="E19" s="37">
        <v>21839.165633105898</v>
      </c>
      <c r="F19" s="37">
        <v>14050.968113195901</v>
      </c>
      <c r="G19" s="147">
        <v>1.5542819154642999</v>
      </c>
      <c r="H19" s="37">
        <v>18086070625.803001</v>
      </c>
      <c r="I19" s="37">
        <v>24334583.039999999</v>
      </c>
      <c r="J19" s="37">
        <v>1288908</v>
      </c>
      <c r="K19" s="72"/>
      <c r="L19" s="72"/>
      <c r="M19" s="38"/>
    </row>
    <row r="20" spans="1:13" ht="18" customHeight="1" x14ac:dyDescent="0.2">
      <c r="A20" s="94" t="s">
        <v>230</v>
      </c>
      <c r="B20" s="37">
        <v>314784</v>
      </c>
      <c r="C20" s="37">
        <v>21375</v>
      </c>
      <c r="D20" s="37">
        <v>-52.236086779912199</v>
      </c>
      <c r="E20" s="37">
        <v>21427.5942238112</v>
      </c>
      <c r="F20" s="37">
        <v>13786.169684288099</v>
      </c>
      <c r="G20" s="147">
        <v>1.5542819154642999</v>
      </c>
      <c r="H20" s="37">
        <v>4279947727.36936</v>
      </c>
      <c r="I20" s="37">
        <v>2932677.6</v>
      </c>
      <c r="J20" s="37">
        <v>310665</v>
      </c>
      <c r="K20" s="72"/>
      <c r="L20" s="72"/>
      <c r="M20" s="38"/>
    </row>
    <row r="21" spans="1:13" x14ac:dyDescent="0.2">
      <c r="A21" s="94" t="s">
        <v>231</v>
      </c>
      <c r="B21" s="37">
        <v>1648682</v>
      </c>
      <c r="C21" s="37">
        <v>21535</v>
      </c>
      <c r="D21" s="37">
        <v>-67.5453552719122</v>
      </c>
      <c r="E21" s="37">
        <v>21602.495027656201</v>
      </c>
      <c r="F21" s="37">
        <v>13898.6980500272</v>
      </c>
      <c r="G21" s="147">
        <v>1.5542819154642999</v>
      </c>
      <c r="H21" s="37">
        <v>22659732712.101002</v>
      </c>
      <c r="I21" s="37">
        <v>23109289.920000002</v>
      </c>
      <c r="J21" s="37">
        <v>1632012</v>
      </c>
      <c r="K21" s="72"/>
      <c r="L21" s="72"/>
      <c r="M21" s="38"/>
    </row>
    <row r="22" spans="1:13" x14ac:dyDescent="0.2">
      <c r="A22" s="94" t="s">
        <v>232</v>
      </c>
      <c r="B22" s="37">
        <v>275904</v>
      </c>
      <c r="C22" s="37">
        <v>22797</v>
      </c>
      <c r="D22" s="37">
        <v>107.693018558088</v>
      </c>
      <c r="E22" s="37">
        <v>22689.661230184702</v>
      </c>
      <c r="F22" s="37">
        <v>14598.163309007399</v>
      </c>
      <c r="G22" s="147">
        <v>1.5542819154642999</v>
      </c>
      <c r="H22" s="37">
        <v>4007390994.4745498</v>
      </c>
      <c r="I22" s="37">
        <v>2593083.04</v>
      </c>
      <c r="J22" s="37">
        <v>274691</v>
      </c>
      <c r="K22" s="72"/>
      <c r="L22" s="72"/>
      <c r="M22" s="38"/>
    </row>
    <row r="23" spans="1:13" x14ac:dyDescent="0.2">
      <c r="A23" s="94" t="s">
        <v>233</v>
      </c>
      <c r="B23" s="37">
        <v>291012</v>
      </c>
      <c r="C23" s="37">
        <v>22267</v>
      </c>
      <c r="D23" s="37">
        <v>-51.209820777912199</v>
      </c>
      <c r="E23" s="37">
        <v>22317.753644669901</v>
      </c>
      <c r="F23" s="37">
        <v>14358.8839467408</v>
      </c>
      <c r="G23" s="147">
        <v>1.5542819154642999</v>
      </c>
      <c r="H23" s="37">
        <v>4134792273.2533698</v>
      </c>
      <c r="I23" s="37">
        <v>2720136</v>
      </c>
      <c r="J23" s="37">
        <v>288150</v>
      </c>
      <c r="K23" s="72"/>
      <c r="L23" s="72"/>
      <c r="M23" s="38"/>
    </row>
    <row r="24" spans="1:13" x14ac:dyDescent="0.2">
      <c r="A24" s="94" t="s">
        <v>234</v>
      </c>
      <c r="B24" s="37">
        <v>264276</v>
      </c>
      <c r="C24" s="37">
        <v>22726</v>
      </c>
      <c r="D24" s="37">
        <v>-50.690048238912198</v>
      </c>
      <c r="E24" s="37">
        <v>22776.2924023757</v>
      </c>
      <c r="F24" s="37">
        <v>14653.9004126365</v>
      </c>
      <c r="G24" s="147">
        <v>1.5542819154642999</v>
      </c>
      <c r="H24" s="37">
        <v>3832499223.3682098</v>
      </c>
      <c r="I24" s="37">
        <v>2470476.3199999998</v>
      </c>
      <c r="J24" s="37">
        <v>261703</v>
      </c>
      <c r="K24" s="72"/>
      <c r="L24" s="72"/>
      <c r="M24" s="38"/>
    </row>
    <row r="25" spans="1:13" ht="18" customHeight="1" x14ac:dyDescent="0.2">
      <c r="A25" s="94" t="s">
        <v>235</v>
      </c>
      <c r="B25" s="37">
        <v>281028</v>
      </c>
      <c r="C25" s="37">
        <v>22788</v>
      </c>
      <c r="D25" s="37">
        <v>229.38926218608799</v>
      </c>
      <c r="E25" s="37">
        <v>22558.909344208299</v>
      </c>
      <c r="F25" s="37">
        <v>14514.039647350201</v>
      </c>
      <c r="G25" s="147">
        <v>1.5542819154642999</v>
      </c>
      <c r="H25" s="37">
        <v>4045376355.44491</v>
      </c>
      <c r="I25" s="37">
        <v>2632844.3199999998</v>
      </c>
      <c r="J25" s="37">
        <v>278903</v>
      </c>
      <c r="K25" s="72"/>
      <c r="L25" s="72"/>
      <c r="M25" s="38"/>
    </row>
    <row r="26" spans="1:13" x14ac:dyDescent="0.2">
      <c r="A26" s="94" t="s">
        <v>236</v>
      </c>
      <c r="B26" s="37">
        <v>281815</v>
      </c>
      <c r="C26" s="37">
        <v>23051</v>
      </c>
      <c r="D26" s="37">
        <v>55.029046986087799</v>
      </c>
      <c r="E26" s="37">
        <v>22995.701944435099</v>
      </c>
      <c r="F26" s="37">
        <v>14795.0649850839</v>
      </c>
      <c r="G26" s="147">
        <v>1.5542819154642999</v>
      </c>
      <c r="H26" s="37">
        <v>4139841925.1986399</v>
      </c>
      <c r="I26" s="37">
        <v>2643115.04</v>
      </c>
      <c r="J26" s="37">
        <v>279991</v>
      </c>
      <c r="K26" s="72"/>
      <c r="L26" s="72"/>
      <c r="M26" s="38"/>
    </row>
    <row r="27" spans="1:13" x14ac:dyDescent="0.2">
      <c r="A27" s="94" t="s">
        <v>237</v>
      </c>
      <c r="B27" s="37">
        <v>243897</v>
      </c>
      <c r="C27" s="37">
        <v>22886</v>
      </c>
      <c r="D27" s="37">
        <v>84.851354610087796</v>
      </c>
      <c r="E27" s="37">
        <v>22801.3420984857</v>
      </c>
      <c r="F27" s="37">
        <v>14670.0169844506</v>
      </c>
      <c r="G27" s="147">
        <v>1.5542819154642999</v>
      </c>
      <c r="H27" s="37">
        <v>3562267254.49755</v>
      </c>
      <c r="I27" s="37">
        <v>3441743.76</v>
      </c>
      <c r="J27" s="37">
        <v>243061</v>
      </c>
      <c r="K27" s="72"/>
      <c r="L27" s="72"/>
      <c r="M27" s="38"/>
    </row>
    <row r="28" spans="1:13" x14ac:dyDescent="0.2">
      <c r="A28" s="94" t="s">
        <v>238</v>
      </c>
      <c r="B28" s="37">
        <v>127376</v>
      </c>
      <c r="C28" s="37">
        <v>22560</v>
      </c>
      <c r="D28" s="37">
        <v>399.00529283608802</v>
      </c>
      <c r="E28" s="37">
        <v>22160.7215391717</v>
      </c>
      <c r="F28" s="37">
        <v>14257.8520142865</v>
      </c>
      <c r="G28" s="147">
        <v>1.5542819154642999</v>
      </c>
      <c r="H28" s="37">
        <v>1806199948.99102</v>
      </c>
      <c r="I28" s="37">
        <v>1196661.6000000001</v>
      </c>
      <c r="J28" s="37">
        <v>126765</v>
      </c>
      <c r="K28" s="72"/>
      <c r="L28" s="72"/>
      <c r="M28" s="38"/>
    </row>
    <row r="29" spans="1:13" x14ac:dyDescent="0.2">
      <c r="A29" s="94" t="s">
        <v>239</v>
      </c>
      <c r="B29" s="37">
        <v>263378</v>
      </c>
      <c r="C29" s="37">
        <v>21779</v>
      </c>
      <c r="D29" s="37">
        <v>381.52677221208802</v>
      </c>
      <c r="E29" s="37">
        <v>21397.111042750399</v>
      </c>
      <c r="F29" s="37">
        <v>13766.5572955975</v>
      </c>
      <c r="G29" s="147">
        <v>1.5542819154642999</v>
      </c>
      <c r="H29" s="37">
        <v>3608106459.26756</v>
      </c>
      <c r="I29" s="37">
        <v>3715045.92</v>
      </c>
      <c r="J29" s="37">
        <v>262362</v>
      </c>
      <c r="K29" s="72"/>
      <c r="L29" s="72"/>
      <c r="M29" s="38"/>
    </row>
    <row r="30" spans="1:13" ht="18" customHeight="1" thickBot="1" x14ac:dyDescent="0.25">
      <c r="A30" s="94" t="s">
        <v>240</v>
      </c>
      <c r="B30" s="37">
        <v>249733</v>
      </c>
      <c r="C30" s="37">
        <v>23363</v>
      </c>
      <c r="D30" s="37">
        <v>892.73814902608797</v>
      </c>
      <c r="E30" s="37">
        <v>22469.998716594899</v>
      </c>
      <c r="F30" s="37">
        <v>14456.8359787436</v>
      </c>
      <c r="G30" s="147">
        <v>1.5542819154642999</v>
      </c>
      <c r="H30" s="37">
        <v>3611661178.5381799</v>
      </c>
      <c r="I30" s="37">
        <v>2359877.2799999998</v>
      </c>
      <c r="J30" s="37">
        <v>249987</v>
      </c>
      <c r="K30" s="72"/>
      <c r="L30" s="73"/>
      <c r="M30" s="93"/>
    </row>
    <row r="31" spans="1:13" s="9" customFormat="1" ht="4.5" customHeight="1" thickBot="1" x14ac:dyDescent="0.25">
      <c r="A31" s="138"/>
      <c r="B31" s="139"/>
      <c r="C31" s="138"/>
      <c r="D31" s="139"/>
      <c r="E31" s="139"/>
      <c r="F31" s="139"/>
      <c r="G31" s="139"/>
      <c r="H31" s="139"/>
      <c r="I31" s="139"/>
      <c r="J31" s="139"/>
    </row>
    <row r="32" spans="1:13" s="9" customFormat="1" ht="12.75" customHeight="1" x14ac:dyDescent="0.2">
      <c r="A32" s="141"/>
      <c r="B32" s="129"/>
      <c r="C32" s="141"/>
      <c r="D32" s="129"/>
      <c r="E32" s="129"/>
      <c r="F32" s="129"/>
      <c r="G32" s="129"/>
      <c r="H32" s="129"/>
      <c r="I32" s="129"/>
      <c r="J32" s="129"/>
    </row>
    <row r="33" customFormat="1" x14ac:dyDescent="0.2"/>
  </sheetData>
  <conditionalFormatting sqref="M10:M14 M16:M19 M21:M24 M26:M29">
    <cfRule type="cellIs" dxfId="164" priority="34" stopIfTrue="1" operator="lessThan">
      <formula>0</formula>
    </cfRule>
  </conditionalFormatting>
  <conditionalFormatting sqref="M10:M14 M16:M19 M21:M24 M26:M29">
    <cfRule type="cellIs" dxfId="163" priority="33" stopIfTrue="1" operator="lessThan">
      <formula>0</formula>
    </cfRule>
  </conditionalFormatting>
  <conditionalFormatting sqref="M10:M14 M16:M19 M21:M24 M26:M29">
    <cfRule type="cellIs" dxfId="162" priority="32" stopIfTrue="1" operator="lessThan">
      <formula>0</formula>
    </cfRule>
  </conditionalFormatting>
  <conditionalFormatting sqref="K10:L10 K21:L24 K16:L19 K26:L29">
    <cfRule type="expression" dxfId="161" priority="31" stopIfTrue="1">
      <formula>IF(#REF!&lt;0,TRUE,FALSE)</formula>
    </cfRule>
  </conditionalFormatting>
  <conditionalFormatting sqref="K11:L14">
    <cfRule type="expression" dxfId="160" priority="29" stopIfTrue="1">
      <formula>IF(#REF!&lt;0,TRUE,FALSE)</formula>
    </cfRule>
  </conditionalFormatting>
  <conditionalFormatting sqref="M15">
    <cfRule type="cellIs" dxfId="159" priority="27" stopIfTrue="1" operator="lessThan">
      <formula>0</formula>
    </cfRule>
  </conditionalFormatting>
  <conditionalFormatting sqref="M15">
    <cfRule type="cellIs" dxfId="158" priority="26" stopIfTrue="1" operator="lessThan">
      <formula>0</formula>
    </cfRule>
  </conditionalFormatting>
  <conditionalFormatting sqref="M15">
    <cfRule type="cellIs" dxfId="157" priority="25" stopIfTrue="1" operator="lessThan">
      <formula>0</formula>
    </cfRule>
  </conditionalFormatting>
  <conditionalFormatting sqref="K15:L15">
    <cfRule type="expression" dxfId="156" priority="24" stopIfTrue="1">
      <formula>IF(#REF!&lt;0,TRUE,FALSE)</formula>
    </cfRule>
  </conditionalFormatting>
  <conditionalFormatting sqref="M20">
    <cfRule type="cellIs" dxfId="155" priority="22" stopIfTrue="1" operator="lessThan">
      <formula>0</formula>
    </cfRule>
  </conditionalFormatting>
  <conditionalFormatting sqref="M20">
    <cfRule type="cellIs" dxfId="154" priority="21" stopIfTrue="1" operator="lessThan">
      <formula>0</formula>
    </cfRule>
  </conditionalFormatting>
  <conditionalFormatting sqref="M20">
    <cfRule type="cellIs" dxfId="153" priority="20" stopIfTrue="1" operator="lessThan">
      <formula>0</formula>
    </cfRule>
  </conditionalFormatting>
  <conditionalFormatting sqref="K20:L20">
    <cfRule type="expression" dxfId="152" priority="19" stopIfTrue="1">
      <formula>IF(#REF!&lt;0,TRUE,FALSE)</formula>
    </cfRule>
  </conditionalFormatting>
  <conditionalFormatting sqref="M25">
    <cfRule type="cellIs" dxfId="151" priority="17" stopIfTrue="1" operator="lessThan">
      <formula>0</formula>
    </cfRule>
  </conditionalFormatting>
  <conditionalFormatting sqref="M25">
    <cfRule type="cellIs" dxfId="150" priority="16" stopIfTrue="1" operator="lessThan">
      <formula>0</formula>
    </cfRule>
  </conditionalFormatting>
  <conditionalFormatting sqref="M25">
    <cfRule type="cellIs" dxfId="149" priority="15" stopIfTrue="1" operator="lessThan">
      <formula>0</formula>
    </cfRule>
  </conditionalFormatting>
  <conditionalFormatting sqref="K25:L25">
    <cfRule type="expression" dxfId="148" priority="14" stopIfTrue="1">
      <formula>IF(#REF!&lt;0,TRUE,FALSE)</formula>
    </cfRule>
  </conditionalFormatting>
  <conditionalFormatting sqref="M30">
    <cfRule type="cellIs" dxfId="147" priority="12" stopIfTrue="1" operator="lessThan">
      <formula>0</formula>
    </cfRule>
  </conditionalFormatting>
  <conditionalFormatting sqref="M30">
    <cfRule type="cellIs" dxfId="146" priority="11" stopIfTrue="1" operator="lessThan">
      <formula>0</formula>
    </cfRule>
  </conditionalFormatting>
  <conditionalFormatting sqref="M30">
    <cfRule type="cellIs" dxfId="145" priority="10" stopIfTrue="1" operator="lessThan">
      <formula>0</formula>
    </cfRule>
  </conditionalFormatting>
  <conditionalFormatting sqref="K30:L30">
    <cfRule type="expression" dxfId="144" priority="9" stopIfTrue="1">
      <formula>IF(#REF!&lt;0,TRUE,FALSE)</formula>
    </cfRule>
  </conditionalFormatting>
  <conditionalFormatting sqref="B10:I30">
    <cfRule type="cellIs" dxfId="143" priority="2" operator="lessThan">
      <formula>0</formula>
    </cfRule>
  </conditionalFormatting>
  <conditionalFormatting sqref="J10:J30">
    <cfRule type="cellIs" dxfId="142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O33"/>
  <sheetViews>
    <sheetView showGridLines="0" zoomScaleNormal="100" workbookViewId="0"/>
  </sheetViews>
  <sheetFormatPr defaultColWidth="0" defaultRowHeight="0" customHeight="1" zeroHeight="1" x14ac:dyDescent="0.2"/>
  <cols>
    <col min="1" max="1" width="16.85546875" style="9" customWidth="1"/>
    <col min="2" max="2" width="12.5703125" style="9" customWidth="1"/>
    <col min="3" max="3" width="21.7109375" style="9" customWidth="1"/>
    <col min="4" max="4" width="9" customWidth="1"/>
    <col min="5" max="5" width="9" style="9" customWidth="1"/>
    <col min="6" max="6" width="2.140625" style="9" customWidth="1"/>
    <col min="7" max="8" width="8.5703125" style="9" customWidth="1"/>
    <col min="9" max="9" width="2.28515625" style="9" customWidth="1"/>
    <col min="10" max="11" width="8.5703125" style="9" customWidth="1"/>
    <col min="12" max="12" width="13.42578125" style="9" bestFit="1" customWidth="1"/>
    <col min="13" max="13" width="5.28515625" style="3" customWidth="1"/>
    <col min="14" max="14" width="9.140625" style="3" hidden="1" customWidth="1"/>
    <col min="15" max="16384" width="9.140625" hidden="1"/>
  </cols>
  <sheetData>
    <row r="1" spans="1:15" ht="12.75" x14ac:dyDescent="0.2">
      <c r="A1" s="1"/>
      <c r="B1" s="1"/>
      <c r="C1" s="1"/>
      <c r="E1" s="1"/>
      <c r="F1" s="1"/>
      <c r="G1"/>
      <c r="H1"/>
      <c r="I1"/>
      <c r="J1"/>
      <c r="K1"/>
      <c r="L1"/>
      <c r="M1"/>
      <c r="N1"/>
    </row>
    <row r="2" spans="1:15" s="117" customFormat="1" ht="16.5" thickBot="1" x14ac:dyDescent="0.3">
      <c r="A2" s="115" t="str">
        <f>"Tabell 5  Glesbygdstillägg, utjämningsåret "&amp;Innehåll!C28</f>
        <v>Tabell 5  Glesbygdstillägg, utjämningsåret 2017</v>
      </c>
      <c r="B2" s="115"/>
      <c r="C2" s="115"/>
      <c r="D2" s="152"/>
      <c r="E2" s="152"/>
      <c r="F2" s="116"/>
      <c r="G2" s="116"/>
      <c r="H2" s="116"/>
      <c r="I2" s="116"/>
      <c r="J2" s="116"/>
      <c r="K2" s="116"/>
      <c r="L2" s="116"/>
      <c r="M2" s="116"/>
    </row>
    <row r="3" spans="1:15" s="3" customFormat="1" ht="12.75" x14ac:dyDescent="0.2">
      <c r="A3" s="5" t="s">
        <v>67</v>
      </c>
      <c r="B3" s="118" t="s">
        <v>38</v>
      </c>
      <c r="C3" s="199" t="s">
        <v>129</v>
      </c>
      <c r="D3" s="328" t="s">
        <v>140</v>
      </c>
      <c r="E3" s="328"/>
      <c r="F3" s="154"/>
      <c r="G3" s="329" t="s">
        <v>145</v>
      </c>
      <c r="H3" s="329"/>
      <c r="I3" s="118"/>
      <c r="J3" s="329" t="s">
        <v>144</v>
      </c>
      <c r="K3" s="329"/>
      <c r="L3" s="121" t="s">
        <v>146</v>
      </c>
      <c r="M3" s="9"/>
    </row>
    <row r="4" spans="1:15" s="3" customFormat="1" ht="12.75" x14ac:dyDescent="0.2">
      <c r="B4" s="122" t="s">
        <v>110</v>
      </c>
      <c r="C4" s="200" t="s">
        <v>121</v>
      </c>
      <c r="D4" s="7" t="s">
        <v>143</v>
      </c>
      <c r="E4" s="7" t="s">
        <v>141</v>
      </c>
      <c r="F4" s="7"/>
      <c r="G4" s="7" t="s">
        <v>143</v>
      </c>
      <c r="H4" s="7" t="s">
        <v>141</v>
      </c>
      <c r="I4" s="122"/>
      <c r="J4" s="7" t="s">
        <v>143</v>
      </c>
      <c r="K4" s="7" t="s">
        <v>141</v>
      </c>
      <c r="L4" s="125" t="s">
        <v>147</v>
      </c>
      <c r="M4" s="9"/>
    </row>
    <row r="5" spans="1:15" s="3" customFormat="1" ht="12.75" x14ac:dyDescent="0.2">
      <c r="A5" s="126" t="s">
        <v>24</v>
      </c>
      <c r="B5" s="7">
        <f>Innehåll!C28-2</f>
        <v>2015</v>
      </c>
      <c r="C5" s="200" t="s">
        <v>44</v>
      </c>
      <c r="D5" s="7" t="s">
        <v>142</v>
      </c>
      <c r="E5" s="145"/>
      <c r="F5" s="145"/>
      <c r="G5" s="7" t="s">
        <v>142</v>
      </c>
      <c r="H5" s="145"/>
      <c r="I5" s="122"/>
      <c r="J5" s="7" t="s">
        <v>142</v>
      </c>
      <c r="K5" s="145"/>
      <c r="L5" s="122"/>
      <c r="M5" s="9"/>
    </row>
    <row r="6" spans="1:15" s="3" customFormat="1" ht="12.75" x14ac:dyDescent="0.2">
      <c r="A6" s="126" t="s">
        <v>29</v>
      </c>
      <c r="B6" s="7"/>
      <c r="C6" s="158"/>
      <c r="E6" s="145"/>
      <c r="F6" s="145"/>
      <c r="G6" s="122"/>
      <c r="H6" s="122"/>
      <c r="I6" s="122"/>
      <c r="J6" s="122"/>
      <c r="K6" s="122"/>
      <c r="L6" s="122"/>
      <c r="M6" s="9"/>
    </row>
    <row r="7" spans="1:15" s="3" customFormat="1" ht="12.75" x14ac:dyDescent="0.2">
      <c r="B7" s="143"/>
      <c r="C7" s="143"/>
      <c r="D7" s="127"/>
      <c r="E7" s="128"/>
      <c r="F7" s="128"/>
      <c r="G7" s="135"/>
      <c r="H7" s="135"/>
      <c r="I7" s="122"/>
      <c r="J7" s="135"/>
      <c r="K7" s="135"/>
      <c r="L7" s="135"/>
      <c r="M7" s="9"/>
    </row>
    <row r="8" spans="1:15" s="3" customFormat="1" ht="12.75" x14ac:dyDescent="0.2">
      <c r="A8" s="146"/>
      <c r="B8" s="157"/>
      <c r="C8" s="157" t="s">
        <v>71</v>
      </c>
      <c r="D8" s="148" t="s">
        <v>72</v>
      </c>
      <c r="E8" s="148" t="s">
        <v>73</v>
      </c>
      <c r="F8" s="148"/>
      <c r="G8" s="148" t="s">
        <v>74</v>
      </c>
      <c r="H8" s="148" t="s">
        <v>139</v>
      </c>
      <c r="J8" s="148" t="s">
        <v>77</v>
      </c>
      <c r="K8" s="148" t="s">
        <v>75</v>
      </c>
      <c r="L8" s="148" t="s">
        <v>76</v>
      </c>
      <c r="M8" s="8"/>
    </row>
    <row r="9" spans="1:15" s="11" customFormat="1" ht="12.75" x14ac:dyDescent="0.2">
      <c r="B9" s="150"/>
      <c r="C9" s="156" t="s">
        <v>148</v>
      </c>
      <c r="E9" s="135"/>
      <c r="F9" s="135"/>
      <c r="G9" s="135"/>
      <c r="H9" s="150"/>
      <c r="I9" s="150"/>
      <c r="J9" s="135"/>
      <c r="K9" s="150"/>
      <c r="L9" s="135"/>
      <c r="M9" s="9"/>
    </row>
    <row r="10" spans="1:15" ht="18" customHeight="1" x14ac:dyDescent="0.2">
      <c r="A10" s="94" t="s">
        <v>220</v>
      </c>
      <c r="B10" s="37">
        <v>2231439</v>
      </c>
      <c r="C10" s="37">
        <v>-145.99488031591201</v>
      </c>
      <c r="D10" s="202">
        <v>-34.310437209878899</v>
      </c>
      <c r="E10" s="202">
        <v>-54.664631606898503</v>
      </c>
      <c r="F10" s="151"/>
      <c r="G10" s="151">
        <v>-6.2838727998859198</v>
      </c>
      <c r="H10" s="151">
        <v>-37.259530912770998</v>
      </c>
      <c r="I10" s="151"/>
      <c r="J10" s="151">
        <v>-6.9033414048874597</v>
      </c>
      <c r="K10" s="151">
        <v>-2.2174984662118198</v>
      </c>
      <c r="L10" s="151">
        <v>-4.3555679153785603</v>
      </c>
      <c r="M10" s="72"/>
      <c r="N10" s="72"/>
      <c r="O10" s="38"/>
    </row>
    <row r="11" spans="1:15" ht="12.75" x14ac:dyDescent="0.2">
      <c r="A11" s="94" t="s">
        <v>221</v>
      </c>
      <c r="B11" s="37">
        <v>354164</v>
      </c>
      <c r="C11" s="37">
        <v>56.315265998087803</v>
      </c>
      <c r="D11" s="202">
        <v>74.2679503941212</v>
      </c>
      <c r="E11" s="202">
        <v>-12.7397334068985</v>
      </c>
      <c r="F11" s="151"/>
      <c r="G11" s="151">
        <v>-5.2748627038859199</v>
      </c>
      <c r="H11" s="151">
        <v>12.292576897229001</v>
      </c>
      <c r="I11" s="151"/>
      <c r="J11" s="151">
        <v>-8.5875803688874601</v>
      </c>
      <c r="K11" s="151">
        <v>0.71248310178818297</v>
      </c>
      <c r="L11" s="151">
        <v>-4.3555679153785603</v>
      </c>
      <c r="M11" s="72"/>
      <c r="N11" s="72"/>
      <c r="O11" s="38"/>
    </row>
    <row r="12" spans="1:15" ht="12.75" x14ac:dyDescent="0.2">
      <c r="A12" s="94" t="s">
        <v>222</v>
      </c>
      <c r="B12" s="37">
        <v>283712</v>
      </c>
      <c r="C12" s="37">
        <v>31.819471299087802</v>
      </c>
      <c r="D12" s="202">
        <v>-43.244240105878902</v>
      </c>
      <c r="E12" s="202">
        <v>81.623989393101496</v>
      </c>
      <c r="F12" s="151"/>
      <c r="G12" s="151">
        <v>-2.4948860508859201</v>
      </c>
      <c r="H12" s="151">
        <v>8.1669280072289698</v>
      </c>
      <c r="I12" s="151"/>
      <c r="J12" s="151">
        <v>-8.5875803688874601</v>
      </c>
      <c r="K12" s="151">
        <v>0.71082833978818305</v>
      </c>
      <c r="L12" s="151">
        <v>-4.3555679153785603</v>
      </c>
      <c r="M12" s="72"/>
      <c r="N12" s="72"/>
      <c r="O12" s="38"/>
    </row>
    <row r="13" spans="1:15" ht="12.75" x14ac:dyDescent="0.2">
      <c r="A13" s="94" t="s">
        <v>223</v>
      </c>
      <c r="B13" s="37">
        <v>445661</v>
      </c>
      <c r="C13" s="37">
        <v>-37.2379537359122</v>
      </c>
      <c r="D13" s="202">
        <v>-43.244240105878902</v>
      </c>
      <c r="E13" s="202">
        <v>16.702904593101501</v>
      </c>
      <c r="F13" s="151"/>
      <c r="G13" s="151">
        <v>-3.89635118988592</v>
      </c>
      <c r="H13" s="151">
        <v>4.7221268072289702</v>
      </c>
      <c r="I13" s="151"/>
      <c r="J13" s="151">
        <v>-7.1629059318874599</v>
      </c>
      <c r="K13" s="151">
        <v>-3.9199932118170197E-3</v>
      </c>
      <c r="L13" s="151">
        <v>-4.3555679153785603</v>
      </c>
      <c r="M13" s="72"/>
      <c r="N13" s="72"/>
      <c r="O13" s="38"/>
    </row>
    <row r="14" spans="1:15" ht="12.75" x14ac:dyDescent="0.2">
      <c r="A14" s="94" t="s">
        <v>224</v>
      </c>
      <c r="B14" s="37">
        <v>347837</v>
      </c>
      <c r="C14" s="37">
        <v>51.548160878087799</v>
      </c>
      <c r="D14" s="202">
        <v>-1.0282088758788499</v>
      </c>
      <c r="E14" s="202">
        <v>40.900061493101497</v>
      </c>
      <c r="F14" s="151"/>
      <c r="G14" s="151">
        <v>0.94042198811407995</v>
      </c>
      <c r="H14" s="151">
        <v>17.931932407228999</v>
      </c>
      <c r="I14" s="151"/>
      <c r="J14" s="151">
        <v>-4.2491752788874599</v>
      </c>
      <c r="K14" s="151">
        <v>1.4086970597881801</v>
      </c>
      <c r="L14" s="151">
        <v>-4.3555679153785603</v>
      </c>
      <c r="M14" s="72"/>
      <c r="N14" s="72"/>
      <c r="O14" s="38"/>
    </row>
    <row r="15" spans="1:15" ht="18" customHeight="1" x14ac:dyDescent="0.2">
      <c r="A15" s="94" t="s">
        <v>225</v>
      </c>
      <c r="B15" s="37">
        <v>191369</v>
      </c>
      <c r="C15" s="37">
        <v>27.648962242087801</v>
      </c>
      <c r="D15" s="202">
        <v>-43.244240105878902</v>
      </c>
      <c r="E15" s="202">
        <v>37.831008293101497</v>
      </c>
      <c r="F15" s="151"/>
      <c r="G15" s="151">
        <v>6.6265066681140796</v>
      </c>
      <c r="H15" s="151">
        <v>36.714630297229</v>
      </c>
      <c r="I15" s="151"/>
      <c r="J15" s="151">
        <v>-8.0125975668874592</v>
      </c>
      <c r="K15" s="151">
        <v>2.0892225717881798</v>
      </c>
      <c r="L15" s="151">
        <v>-4.3555679153785603</v>
      </c>
      <c r="M15" s="72"/>
      <c r="N15" s="72"/>
      <c r="O15" s="38"/>
    </row>
    <row r="16" spans="1:15" ht="12.75" x14ac:dyDescent="0.2">
      <c r="A16" s="94" t="s">
        <v>226</v>
      </c>
      <c r="B16" s="37">
        <v>237679</v>
      </c>
      <c r="C16" s="37">
        <v>80.011505702087803</v>
      </c>
      <c r="D16" s="202">
        <v>-7.1877812058788502</v>
      </c>
      <c r="E16" s="202">
        <v>45.004062693101503</v>
      </c>
      <c r="F16" s="151"/>
      <c r="G16" s="151">
        <v>12.265463038114101</v>
      </c>
      <c r="H16" s="151">
        <v>31.385731577228999</v>
      </c>
      <c r="I16" s="151"/>
      <c r="J16" s="151">
        <v>0.65870128811254103</v>
      </c>
      <c r="K16" s="151">
        <v>2.24089622678818</v>
      </c>
      <c r="L16" s="151">
        <v>-4.3555679153785603</v>
      </c>
      <c r="M16" s="72"/>
      <c r="N16" s="72"/>
      <c r="O16" s="38"/>
    </row>
    <row r="17" spans="1:15" ht="12.75" x14ac:dyDescent="0.2">
      <c r="A17" s="94" t="s">
        <v>227</v>
      </c>
      <c r="B17" s="37">
        <v>57391</v>
      </c>
      <c r="C17" s="37">
        <v>637.00884913508798</v>
      </c>
      <c r="D17" s="202">
        <v>561.57042579412098</v>
      </c>
      <c r="E17" s="202">
        <v>-10.865539926898499</v>
      </c>
      <c r="F17" s="151"/>
      <c r="G17" s="151">
        <v>-9.4320917318859205</v>
      </c>
      <c r="H17" s="151">
        <v>75.104393967229001</v>
      </c>
      <c r="I17" s="151"/>
      <c r="J17" s="151">
        <v>23.371875071112498</v>
      </c>
      <c r="K17" s="151">
        <v>1.6153538767881801</v>
      </c>
      <c r="L17" s="151">
        <v>-4.3555679153785603</v>
      </c>
      <c r="M17" s="72"/>
      <c r="N17" s="72"/>
      <c r="O17" s="38"/>
    </row>
    <row r="18" spans="1:15" ht="12.75" x14ac:dyDescent="0.2">
      <c r="A18" s="94" t="s">
        <v>228</v>
      </c>
      <c r="B18" s="37">
        <v>156253</v>
      </c>
      <c r="C18" s="37">
        <v>22.2474806740878</v>
      </c>
      <c r="D18" s="202">
        <v>-43.244240105878902</v>
      </c>
      <c r="E18" s="202">
        <v>62.329120493101499</v>
      </c>
      <c r="F18" s="151"/>
      <c r="G18" s="151">
        <v>-6.4954047708859202</v>
      </c>
      <c r="H18" s="151">
        <v>20.014029347228998</v>
      </c>
      <c r="I18" s="151"/>
      <c r="J18" s="151">
        <v>-8.5875803688874601</v>
      </c>
      <c r="K18" s="151">
        <v>2.5871239947881799</v>
      </c>
      <c r="L18" s="151">
        <v>-4.3555679153785603</v>
      </c>
      <c r="M18" s="72"/>
      <c r="N18" s="72"/>
      <c r="O18" s="38"/>
    </row>
    <row r="19" spans="1:15" ht="12.75" x14ac:dyDescent="0.2">
      <c r="A19" s="94" t="s">
        <v>229</v>
      </c>
      <c r="B19" s="37">
        <v>1303627</v>
      </c>
      <c r="C19" s="37">
        <v>-90.060463928912199</v>
      </c>
      <c r="D19" s="202">
        <v>-21.6730795958789</v>
      </c>
      <c r="E19" s="202">
        <v>-32.026857876898497</v>
      </c>
      <c r="F19" s="151"/>
      <c r="G19" s="151">
        <v>-8.11606378188592</v>
      </c>
      <c r="H19" s="151">
        <v>-15.229859062771</v>
      </c>
      <c r="I19" s="151"/>
      <c r="J19" s="151">
        <v>-8.5875803688874601</v>
      </c>
      <c r="K19" s="151">
        <v>-7.1455327211816994E-2</v>
      </c>
      <c r="L19" s="151">
        <v>-4.3555679153785603</v>
      </c>
      <c r="M19" s="72"/>
      <c r="N19" s="72"/>
      <c r="O19" s="38"/>
    </row>
    <row r="20" spans="1:15" ht="18" customHeight="1" x14ac:dyDescent="0.2">
      <c r="A20" s="94" t="s">
        <v>230</v>
      </c>
      <c r="B20" s="37">
        <v>314784</v>
      </c>
      <c r="C20" s="37">
        <v>-52.236086779912199</v>
      </c>
      <c r="D20" s="202">
        <v>-43.244240105878902</v>
      </c>
      <c r="E20" s="202">
        <v>0.35029633310146802</v>
      </c>
      <c r="F20" s="151"/>
      <c r="G20" s="151">
        <v>-8.8866019648859194</v>
      </c>
      <c r="H20" s="151">
        <v>11.334513217229</v>
      </c>
      <c r="I20" s="151"/>
      <c r="J20" s="151">
        <v>-8.5875803688874601</v>
      </c>
      <c r="K20" s="151">
        <v>1.15309402478818</v>
      </c>
      <c r="L20" s="151">
        <v>-4.3555679153785603</v>
      </c>
      <c r="M20" s="72"/>
      <c r="N20" s="72"/>
      <c r="O20" s="38"/>
    </row>
    <row r="21" spans="1:15" ht="12.75" x14ac:dyDescent="0.2">
      <c r="A21" s="94" t="s">
        <v>231</v>
      </c>
      <c r="B21" s="37">
        <v>1648682</v>
      </c>
      <c r="C21" s="37">
        <v>-67.5453552719122</v>
      </c>
      <c r="D21" s="202">
        <v>-43.244240105878902</v>
      </c>
      <c r="E21" s="202">
        <v>-5.6533629068985398</v>
      </c>
      <c r="F21" s="151"/>
      <c r="G21" s="151">
        <v>-6.9904322548859197</v>
      </c>
      <c r="H21" s="151">
        <v>0.62037307722896895</v>
      </c>
      <c r="I21" s="151"/>
      <c r="J21" s="151">
        <v>-8.3736536498874603</v>
      </c>
      <c r="K21" s="151">
        <v>0.451528483788183</v>
      </c>
      <c r="L21" s="151">
        <v>-4.3555679153785603</v>
      </c>
      <c r="M21" s="72"/>
      <c r="N21" s="72"/>
      <c r="O21" s="38"/>
    </row>
    <row r="22" spans="1:15" ht="12.75" x14ac:dyDescent="0.2">
      <c r="A22" s="94" t="s">
        <v>232</v>
      </c>
      <c r="B22" s="37">
        <v>275904</v>
      </c>
      <c r="C22" s="37">
        <v>107.693018558088</v>
      </c>
      <c r="D22" s="202">
        <v>-43.244240105878902</v>
      </c>
      <c r="E22" s="202">
        <v>84.431154993101501</v>
      </c>
      <c r="F22" s="151"/>
      <c r="G22" s="151">
        <v>19.093574578114101</v>
      </c>
      <c r="H22" s="151">
        <v>32.349375317228997</v>
      </c>
      <c r="I22" s="151"/>
      <c r="J22" s="151">
        <v>0.39844377711253998</v>
      </c>
      <c r="K22" s="151">
        <v>0.72248499378818298</v>
      </c>
      <c r="L22" s="151">
        <v>13.942225004621401</v>
      </c>
      <c r="M22" s="72"/>
      <c r="N22" s="72"/>
      <c r="O22" s="38"/>
    </row>
    <row r="23" spans="1:15" ht="12.75" x14ac:dyDescent="0.2">
      <c r="A23" s="94" t="s">
        <v>233</v>
      </c>
      <c r="B23" s="37">
        <v>291012</v>
      </c>
      <c r="C23" s="37">
        <v>-51.209820777912199</v>
      </c>
      <c r="D23" s="202">
        <v>-43.244240105878902</v>
      </c>
      <c r="E23" s="202">
        <v>6.6190765531014604</v>
      </c>
      <c r="F23" s="151"/>
      <c r="G23" s="151">
        <v>-4.7590221178859196</v>
      </c>
      <c r="H23" s="151">
        <v>3.6021562272289702</v>
      </c>
      <c r="I23" s="151"/>
      <c r="J23" s="151">
        <v>-8.5875803688874601</v>
      </c>
      <c r="K23" s="151">
        <v>-0.48464305021181697</v>
      </c>
      <c r="L23" s="151">
        <v>-4.3555679153785603</v>
      </c>
      <c r="M23" s="72"/>
      <c r="N23" s="72"/>
      <c r="O23" s="38"/>
    </row>
    <row r="24" spans="1:15" ht="12.75" x14ac:dyDescent="0.2">
      <c r="A24" s="94" t="s">
        <v>234</v>
      </c>
      <c r="B24" s="37">
        <v>264276</v>
      </c>
      <c r="C24" s="37">
        <v>-50.690048238912198</v>
      </c>
      <c r="D24" s="202">
        <v>-43.244240105878902</v>
      </c>
      <c r="E24" s="202">
        <v>-0.77422813689854297</v>
      </c>
      <c r="F24" s="151"/>
      <c r="G24" s="151">
        <v>5.4233148081140801</v>
      </c>
      <c r="H24" s="151">
        <v>-9.3003685927710293</v>
      </c>
      <c r="I24" s="151"/>
      <c r="J24" s="151">
        <v>2.4345279811125402</v>
      </c>
      <c r="K24" s="151">
        <v>-0.87348627721181704</v>
      </c>
      <c r="L24" s="151">
        <v>-4.3555679153785603</v>
      </c>
      <c r="M24" s="72"/>
      <c r="N24" s="72"/>
      <c r="O24" s="38"/>
    </row>
    <row r="25" spans="1:15" ht="18" customHeight="1" x14ac:dyDescent="0.2">
      <c r="A25" s="94" t="s">
        <v>235</v>
      </c>
      <c r="B25" s="37">
        <v>281028</v>
      </c>
      <c r="C25" s="37">
        <v>229.38926218608799</v>
      </c>
      <c r="D25" s="202">
        <v>104.780906894121</v>
      </c>
      <c r="E25" s="202">
        <v>62.4344734931015</v>
      </c>
      <c r="F25" s="151"/>
      <c r="G25" s="151">
        <v>19.661008748114099</v>
      </c>
      <c r="H25" s="151">
        <v>19.935535397229</v>
      </c>
      <c r="I25" s="151"/>
      <c r="J25" s="151">
        <v>21.816421741112499</v>
      </c>
      <c r="K25" s="151">
        <v>1.49924551678818</v>
      </c>
      <c r="L25" s="151">
        <v>-0.73832960437856299</v>
      </c>
      <c r="M25" s="72"/>
      <c r="N25" s="72"/>
      <c r="O25" s="38"/>
    </row>
    <row r="26" spans="1:15" ht="12.75" x14ac:dyDescent="0.2">
      <c r="A26" s="94" t="s">
        <v>236</v>
      </c>
      <c r="B26" s="37">
        <v>281815</v>
      </c>
      <c r="C26" s="37">
        <v>55.029046986087799</v>
      </c>
      <c r="D26" s="202">
        <v>-43.244240105878902</v>
      </c>
      <c r="E26" s="202">
        <v>41.688461393101498</v>
      </c>
      <c r="F26" s="151"/>
      <c r="G26" s="151">
        <v>7.09985381811408</v>
      </c>
      <c r="H26" s="151">
        <v>27.126919257229002</v>
      </c>
      <c r="I26" s="151"/>
      <c r="J26" s="151">
        <v>4.8886559611125397</v>
      </c>
      <c r="K26" s="151">
        <v>1.91329995778818</v>
      </c>
      <c r="L26" s="151">
        <v>15.5560967046214</v>
      </c>
      <c r="M26" s="72"/>
      <c r="N26" s="72"/>
      <c r="O26" s="38"/>
    </row>
    <row r="27" spans="1:15" ht="12.75" x14ac:dyDescent="0.2">
      <c r="A27" s="94" t="s">
        <v>237</v>
      </c>
      <c r="B27" s="37">
        <v>243897</v>
      </c>
      <c r="C27" s="37">
        <v>84.851354610087796</v>
      </c>
      <c r="D27" s="202">
        <v>-2.5906740558788499</v>
      </c>
      <c r="E27" s="202">
        <v>35.636582993101499</v>
      </c>
      <c r="F27" s="151"/>
      <c r="G27" s="151">
        <v>16.0513637981141</v>
      </c>
      <c r="H27" s="151">
        <v>23.952875307229</v>
      </c>
      <c r="I27" s="151"/>
      <c r="J27" s="151">
        <v>6.8597126911125397</v>
      </c>
      <c r="K27" s="151">
        <v>1.0680314187881801</v>
      </c>
      <c r="L27" s="151">
        <v>3.8734624576214398</v>
      </c>
      <c r="M27" s="72"/>
      <c r="N27" s="72"/>
      <c r="O27" s="38"/>
    </row>
    <row r="28" spans="1:15" ht="12.75" x14ac:dyDescent="0.2">
      <c r="A28" s="94" t="s">
        <v>238</v>
      </c>
      <c r="B28" s="37">
        <v>127376</v>
      </c>
      <c r="C28" s="37">
        <v>399.00529283608802</v>
      </c>
      <c r="D28" s="202">
        <v>-43.244240105878902</v>
      </c>
      <c r="E28" s="202">
        <v>110.203886593101</v>
      </c>
      <c r="F28" s="151"/>
      <c r="G28" s="151">
        <v>105.760659268114</v>
      </c>
      <c r="H28" s="151">
        <v>68.834037067229005</v>
      </c>
      <c r="I28" s="151"/>
      <c r="J28" s="151">
        <v>120.495906931113</v>
      </c>
      <c r="K28" s="151">
        <v>1.83671902778818</v>
      </c>
      <c r="L28" s="151">
        <v>35.118324054621397</v>
      </c>
      <c r="M28" s="72"/>
      <c r="N28" s="72"/>
      <c r="O28" s="38"/>
    </row>
    <row r="29" spans="1:15" ht="12.75" x14ac:dyDescent="0.2">
      <c r="A29" s="94" t="s">
        <v>239</v>
      </c>
      <c r="B29" s="37">
        <v>263378</v>
      </c>
      <c r="C29" s="37">
        <v>381.52677221208802</v>
      </c>
      <c r="D29" s="202">
        <v>225.76261359412101</v>
      </c>
      <c r="E29" s="202">
        <v>13.9267366931015</v>
      </c>
      <c r="F29" s="151"/>
      <c r="G29" s="151">
        <v>16.821106898114099</v>
      </c>
      <c r="H29" s="151">
        <v>47.928800787229001</v>
      </c>
      <c r="I29" s="151"/>
      <c r="J29" s="151">
        <v>49.991325671112499</v>
      </c>
      <c r="K29" s="151">
        <v>0.50972637378818297</v>
      </c>
      <c r="L29" s="151">
        <v>26.586462194621401</v>
      </c>
      <c r="M29" s="72"/>
      <c r="N29" s="72"/>
      <c r="O29" s="38"/>
    </row>
    <row r="30" spans="1:15" ht="18" customHeight="1" thickBot="1" x14ac:dyDescent="0.25">
      <c r="A30" s="94" t="s">
        <v>240</v>
      </c>
      <c r="B30" s="37">
        <v>249733</v>
      </c>
      <c r="C30" s="37">
        <v>892.73814902608797</v>
      </c>
      <c r="D30" s="202">
        <v>581.40333699412099</v>
      </c>
      <c r="E30" s="202">
        <v>99.572597493101497</v>
      </c>
      <c r="F30" s="151"/>
      <c r="G30" s="151">
        <v>22.5199480681141</v>
      </c>
      <c r="H30" s="151">
        <v>53.952374767229003</v>
      </c>
      <c r="I30" s="151"/>
      <c r="J30" s="151">
        <v>74.810124221112503</v>
      </c>
      <c r="K30" s="151">
        <v>0.58321005778818302</v>
      </c>
      <c r="L30" s="151">
        <v>59.896557424621399</v>
      </c>
      <c r="M30" s="72"/>
      <c r="N30" s="73"/>
      <c r="O30" s="93"/>
    </row>
    <row r="31" spans="1:15" s="9" customFormat="1" ht="4.5" customHeight="1" thickBot="1" x14ac:dyDescent="0.25">
      <c r="A31" s="138"/>
      <c r="B31" s="138"/>
      <c r="C31" s="201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5" s="9" customFormat="1" ht="12.75" customHeight="1" x14ac:dyDescent="0.2">
      <c r="A32" s="141"/>
      <c r="B32" s="141"/>
      <c r="C32" s="141"/>
      <c r="E32" s="129"/>
      <c r="F32" s="129"/>
      <c r="G32" s="129"/>
      <c r="H32" s="129"/>
      <c r="I32" s="129"/>
      <c r="J32" s="129"/>
      <c r="K32" s="129"/>
      <c r="L32" s="129"/>
    </row>
    <row r="33" customFormat="1" ht="12.75" x14ac:dyDescent="0.2"/>
  </sheetData>
  <mergeCells count="3">
    <mergeCell ref="D3:E3"/>
    <mergeCell ref="J3:K3"/>
    <mergeCell ref="G3:H3"/>
  </mergeCells>
  <conditionalFormatting sqref="O10:O14 O16:O19 O21:O24 O26:O29">
    <cfRule type="cellIs" dxfId="141" priority="22" stopIfTrue="1" operator="lessThan">
      <formula>0</formula>
    </cfRule>
  </conditionalFormatting>
  <conditionalFormatting sqref="O10:O14 O16:O19 O21:O24 O26:O29">
    <cfRule type="cellIs" dxfId="140" priority="21" stopIfTrue="1" operator="lessThan">
      <formula>0</formula>
    </cfRule>
  </conditionalFormatting>
  <conditionalFormatting sqref="O10:O14 O16:O19 O21:O24 O26:O29">
    <cfRule type="cellIs" dxfId="139" priority="20" stopIfTrue="1" operator="lessThan">
      <formula>0</formula>
    </cfRule>
  </conditionalFormatting>
  <conditionalFormatting sqref="M10:N10 M21:N24 M16:N19 M26:N29">
    <cfRule type="expression" dxfId="138" priority="19" stopIfTrue="1">
      <formula>IF(#REF!&lt;0,TRUE,FALSE)</formula>
    </cfRule>
  </conditionalFormatting>
  <conditionalFormatting sqref="M11:N14">
    <cfRule type="expression" dxfId="137" priority="18" stopIfTrue="1">
      <formula>IF(#REF!&lt;0,TRUE,FALSE)</formula>
    </cfRule>
  </conditionalFormatting>
  <conditionalFormatting sqref="O15">
    <cfRule type="cellIs" dxfId="136" priority="17" stopIfTrue="1" operator="lessThan">
      <formula>0</formula>
    </cfRule>
  </conditionalFormatting>
  <conditionalFormatting sqref="O15">
    <cfRule type="cellIs" dxfId="135" priority="16" stopIfTrue="1" operator="lessThan">
      <formula>0</formula>
    </cfRule>
  </conditionalFormatting>
  <conditionalFormatting sqref="O15">
    <cfRule type="cellIs" dxfId="134" priority="15" stopIfTrue="1" operator="lessThan">
      <formula>0</formula>
    </cfRule>
  </conditionalFormatting>
  <conditionalFormatting sqref="M15:N15">
    <cfRule type="expression" dxfId="133" priority="14" stopIfTrue="1">
      <formula>IF(#REF!&lt;0,TRUE,FALSE)</formula>
    </cfRule>
  </conditionalFormatting>
  <conditionalFormatting sqref="O20">
    <cfRule type="cellIs" dxfId="132" priority="13" stopIfTrue="1" operator="lessThan">
      <formula>0</formula>
    </cfRule>
  </conditionalFormatting>
  <conditionalFormatting sqref="O20">
    <cfRule type="cellIs" dxfId="131" priority="12" stopIfTrue="1" operator="lessThan">
      <formula>0</formula>
    </cfRule>
  </conditionalFormatting>
  <conditionalFormatting sqref="O20">
    <cfRule type="cellIs" dxfId="130" priority="11" stopIfTrue="1" operator="lessThan">
      <formula>0</formula>
    </cfRule>
  </conditionalFormatting>
  <conditionalFormatting sqref="M20:N20">
    <cfRule type="expression" dxfId="129" priority="10" stopIfTrue="1">
      <formula>IF(#REF!&lt;0,TRUE,FALSE)</formula>
    </cfRule>
  </conditionalFormatting>
  <conditionalFormatting sqref="O25">
    <cfRule type="cellIs" dxfId="128" priority="9" stopIfTrue="1" operator="lessThan">
      <formula>0</formula>
    </cfRule>
  </conditionalFormatting>
  <conditionalFormatting sqref="O25">
    <cfRule type="cellIs" dxfId="127" priority="8" stopIfTrue="1" operator="lessThan">
      <formula>0</formula>
    </cfRule>
  </conditionalFormatting>
  <conditionalFormatting sqref="O25">
    <cfRule type="cellIs" dxfId="126" priority="7" stopIfTrue="1" operator="lessThan">
      <formula>0</formula>
    </cfRule>
  </conditionalFormatting>
  <conditionalFormatting sqref="M25:N25">
    <cfRule type="expression" dxfId="125" priority="6" stopIfTrue="1">
      <formula>IF(#REF!&lt;0,TRUE,FALSE)</formula>
    </cfRule>
  </conditionalFormatting>
  <conditionalFormatting sqref="O30">
    <cfRule type="cellIs" dxfId="124" priority="5" stopIfTrue="1" operator="lessThan">
      <formula>0</formula>
    </cfRule>
  </conditionalFormatting>
  <conditionalFormatting sqref="O30">
    <cfRule type="cellIs" dxfId="123" priority="4" stopIfTrue="1" operator="lessThan">
      <formula>0</formula>
    </cfRule>
  </conditionalFormatting>
  <conditionalFormatting sqref="O30">
    <cfRule type="cellIs" dxfId="122" priority="3" stopIfTrue="1" operator="lessThan">
      <formula>0</formula>
    </cfRule>
  </conditionalFormatting>
  <conditionalFormatting sqref="M30:N30">
    <cfRule type="expression" dxfId="121" priority="2" stopIfTrue="1">
      <formula>IF(#REF!&lt;0,TRUE,FALSE)</formula>
    </cfRule>
  </conditionalFormatting>
  <conditionalFormatting sqref="B10:L30">
    <cfRule type="cellIs" dxfId="120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T36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1.28515625" style="9" customWidth="1"/>
    <col min="3" max="3" width="10.7109375" customWidth="1"/>
    <col min="4" max="4" width="9.5703125" style="9" bestFit="1" customWidth="1"/>
    <col min="5" max="5" width="11.7109375" style="9" customWidth="1"/>
    <col min="6" max="6" width="2.85546875" style="9" customWidth="1"/>
    <col min="7" max="7" width="10.140625" style="9" customWidth="1"/>
    <col min="8" max="10" width="10" style="9" customWidth="1"/>
    <col min="11" max="11" width="3.140625" style="9" customWidth="1"/>
    <col min="12" max="17" width="9.7109375" style="9" bestFit="1" customWidth="1"/>
    <col min="18" max="18" width="8.140625" style="3" customWidth="1"/>
    <col min="19" max="19" width="9.140625" style="3" hidden="1" customWidth="1"/>
    <col min="20" max="16384" width="9.140625" hidden="1"/>
  </cols>
  <sheetData>
    <row r="1" spans="1:20" x14ac:dyDescent="0.2">
      <c r="A1" s="1"/>
      <c r="B1" s="1"/>
      <c r="D1" s="1"/>
      <c r="E1" s="1"/>
      <c r="F1" s="1"/>
      <c r="G1"/>
      <c r="H1"/>
      <c r="I1"/>
      <c r="J1" s="71"/>
      <c r="K1" s="71"/>
      <c r="L1" s="71"/>
      <c r="M1" s="71"/>
      <c r="N1" s="71"/>
      <c r="O1" s="71"/>
      <c r="P1" s="71"/>
      <c r="Q1" s="71"/>
      <c r="R1"/>
      <c r="S1"/>
    </row>
    <row r="2" spans="1:20" s="117" customFormat="1" ht="16.5" thickBot="1" x14ac:dyDescent="0.3">
      <c r="A2" s="115" t="str">
        <f>"Tabell 6  Befolkningsförändringar, utjämningsåret "&amp;Innehåll!C28</f>
        <v>Tabell 6  Befolkningsförändringar, utjämningsåret 2017</v>
      </c>
      <c r="B2" s="161"/>
      <c r="C2" s="152"/>
      <c r="D2" s="152"/>
      <c r="E2" s="116"/>
      <c r="F2" s="116"/>
      <c r="G2" s="116"/>
      <c r="H2" s="116"/>
      <c r="I2" s="116"/>
      <c r="J2" s="152"/>
      <c r="K2" s="152"/>
      <c r="L2" s="152"/>
      <c r="M2" s="152"/>
      <c r="N2" s="152"/>
      <c r="O2" s="152"/>
      <c r="P2" s="152"/>
      <c r="Q2" s="152"/>
      <c r="R2" s="116"/>
    </row>
    <row r="3" spans="1:20" s="3" customFormat="1" x14ac:dyDescent="0.2">
      <c r="A3" s="5" t="s">
        <v>67</v>
      </c>
      <c r="B3" s="122" t="s">
        <v>38</v>
      </c>
      <c r="C3" s="8" t="s">
        <v>127</v>
      </c>
      <c r="D3" s="6" t="s">
        <v>153</v>
      </c>
      <c r="E3" s="6" t="s">
        <v>156</v>
      </c>
      <c r="F3" s="6"/>
      <c r="G3" s="330"/>
      <c r="H3" s="330"/>
      <c r="I3" s="118"/>
      <c r="J3" s="159"/>
      <c r="K3" s="159"/>
      <c r="R3" s="9"/>
    </row>
    <row r="4" spans="1:20" s="3" customFormat="1" x14ac:dyDescent="0.2">
      <c r="B4" s="122" t="s">
        <v>162</v>
      </c>
      <c r="C4" s="7" t="s">
        <v>198</v>
      </c>
      <c r="D4" s="8" t="s">
        <v>152</v>
      </c>
      <c r="E4" s="8" t="s">
        <v>154</v>
      </c>
      <c r="F4" s="8"/>
      <c r="G4" s="332" t="s">
        <v>158</v>
      </c>
      <c r="H4" s="332"/>
      <c r="I4" s="332"/>
      <c r="J4" s="332"/>
      <c r="K4" s="7"/>
      <c r="L4" s="331" t="s">
        <v>38</v>
      </c>
      <c r="M4" s="331"/>
      <c r="N4" s="331"/>
      <c r="O4" s="331"/>
      <c r="P4" s="331"/>
      <c r="Q4" s="331"/>
      <c r="R4" s="9"/>
    </row>
    <row r="5" spans="1:20" s="3" customFormat="1" x14ac:dyDescent="0.2">
      <c r="A5" s="126" t="s">
        <v>24</v>
      </c>
      <c r="B5" s="3">
        <f>Innehåll!C28-2</f>
        <v>2015</v>
      </c>
      <c r="C5" s="122" t="s">
        <v>44</v>
      </c>
      <c r="D5" s="122" t="s">
        <v>151</v>
      </c>
      <c r="E5" s="122" t="str">
        <f>P5</f>
        <v>1/11 2015</v>
      </c>
      <c r="F5" s="122"/>
      <c r="G5" s="123" t="str">
        <f>L5</f>
        <v>1/11 2011</v>
      </c>
      <c r="H5" s="123" t="str">
        <f>M5</f>
        <v>1/11 2012</v>
      </c>
      <c r="I5" s="123" t="str">
        <f>N5</f>
        <v>1/11 2013</v>
      </c>
      <c r="J5" s="123" t="str">
        <f>O5</f>
        <v>1/11 2014</v>
      </c>
      <c r="K5" s="7"/>
      <c r="L5" s="145" t="str">
        <f>"1/11 "&amp;Innehåll!C28-6</f>
        <v>1/11 2011</v>
      </c>
      <c r="M5" s="145" t="str">
        <f>"1/11 "&amp;Innehåll!C28-5</f>
        <v>1/11 2012</v>
      </c>
      <c r="N5" s="145" t="str">
        <f>"1/11 "&amp;Innehåll!C28-4</f>
        <v>1/11 2013</v>
      </c>
      <c r="O5" s="145" t="str">
        <f>"1/11 "&amp;Innehåll!C28-3</f>
        <v>1/11 2014</v>
      </c>
      <c r="P5" s="145" t="str">
        <f>"1/11 "&amp;Innehåll!C28-2</f>
        <v>1/11 2015</v>
      </c>
      <c r="Q5" s="145" t="str">
        <f>"1/11 "&amp;Innehåll!C28-1</f>
        <v>1/11 2016</v>
      </c>
      <c r="R5" s="9"/>
    </row>
    <row r="6" spans="1:20" s="3" customFormat="1" x14ac:dyDescent="0.2">
      <c r="A6" s="126" t="s">
        <v>29</v>
      </c>
      <c r="B6" s="143"/>
      <c r="D6" s="122" t="s">
        <v>155</v>
      </c>
      <c r="E6" s="7" t="s">
        <v>157</v>
      </c>
      <c r="F6" s="7"/>
      <c r="G6" s="122" t="s">
        <v>157</v>
      </c>
      <c r="H6" s="122" t="s">
        <v>157</v>
      </c>
      <c r="I6" s="122" t="s">
        <v>157</v>
      </c>
      <c r="J6" s="122" t="s">
        <v>157</v>
      </c>
      <c r="K6" s="122"/>
      <c r="L6" s="122"/>
      <c r="M6" s="122"/>
      <c r="N6" s="122"/>
      <c r="O6" s="122"/>
      <c r="P6" s="122"/>
      <c r="Q6" s="122"/>
      <c r="R6" s="9"/>
    </row>
    <row r="7" spans="1:20" s="3" customFormat="1" x14ac:dyDescent="0.2">
      <c r="A7" s="126"/>
      <c r="B7" s="143"/>
      <c r="D7" s="122" t="s">
        <v>154</v>
      </c>
      <c r="E7" s="122" t="str">
        <f>IF(Q11="",#REF!,Q5)</f>
        <v>1/11 2016</v>
      </c>
      <c r="F7" s="122"/>
      <c r="G7" s="123" t="str">
        <f>M5</f>
        <v>1/11 2012</v>
      </c>
      <c r="H7" s="123" t="str">
        <f>N5</f>
        <v>1/11 2013</v>
      </c>
      <c r="I7" s="123" t="str">
        <f>O5</f>
        <v>1/11 2014</v>
      </c>
      <c r="J7" s="123" t="str">
        <f>P5</f>
        <v>1/11 2015</v>
      </c>
      <c r="K7" s="122"/>
      <c r="L7" s="122"/>
      <c r="M7" s="122"/>
      <c r="N7" s="122"/>
      <c r="O7" s="122"/>
      <c r="P7" s="122"/>
      <c r="Q7" s="122"/>
      <c r="R7" s="9"/>
    </row>
    <row r="8" spans="1:20" s="3" customFormat="1" x14ac:dyDescent="0.2">
      <c r="B8" s="143"/>
      <c r="C8" s="163"/>
      <c r="D8" s="122" t="str">
        <f>"år "&amp;Innehåll!C28-2006&amp;" - "&amp;Innehåll!C28-2002</f>
        <v>år 11 - 15</v>
      </c>
      <c r="E8" s="163"/>
      <c r="F8" s="163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9"/>
    </row>
    <row r="9" spans="1:20" s="3" customFormat="1" x14ac:dyDescent="0.2">
      <c r="A9" s="146"/>
      <c r="B9" s="155"/>
      <c r="C9" s="164"/>
      <c r="D9" s="148" t="s">
        <v>159</v>
      </c>
      <c r="E9" s="148" t="s">
        <v>159</v>
      </c>
      <c r="F9" s="164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9"/>
    </row>
    <row r="10" spans="1:20" s="11" customFormat="1" ht="12" customHeight="1" x14ac:dyDescent="0.2">
      <c r="B10" s="150"/>
      <c r="D10" s="162" t="s">
        <v>183</v>
      </c>
      <c r="E10" s="162" t="s">
        <v>184</v>
      </c>
      <c r="F10" s="135"/>
      <c r="G10" s="135"/>
      <c r="H10" s="150"/>
      <c r="I10" s="150"/>
      <c r="J10" s="135"/>
      <c r="K10" s="135"/>
      <c r="L10" s="150"/>
      <c r="M10" s="150"/>
      <c r="N10" s="150"/>
      <c r="O10" s="150"/>
      <c r="P10" s="150"/>
      <c r="Q10" s="135"/>
      <c r="R10" s="9"/>
    </row>
    <row r="11" spans="1:20" s="204" customFormat="1" x14ac:dyDescent="0.2">
      <c r="A11" s="204" t="s">
        <v>219</v>
      </c>
      <c r="B11" s="208">
        <v>9851017</v>
      </c>
      <c r="C11" s="208"/>
      <c r="D11" s="209">
        <v>9.4245234753727002E-3</v>
      </c>
      <c r="E11" s="209">
        <v>1.3134123799171799E-2</v>
      </c>
      <c r="F11" s="209"/>
      <c r="G11" s="209">
        <v>7.4231976112548396E-3</v>
      </c>
      <c r="H11" s="209">
        <v>9.1281071242413896E-3</v>
      </c>
      <c r="I11" s="209">
        <v>1.0792447134707501E-2</v>
      </c>
      <c r="J11" s="209">
        <v>1.0357729283078E-2</v>
      </c>
      <c r="K11" s="205"/>
      <c r="L11" s="208">
        <v>9476105</v>
      </c>
      <c r="M11" s="208">
        <v>9546448</v>
      </c>
      <c r="N11" s="208">
        <v>9633589</v>
      </c>
      <c r="O11" s="208">
        <v>9737559</v>
      </c>
      <c r="P11" s="208">
        <v>9838418</v>
      </c>
      <c r="Q11" s="208">
        <v>9967637</v>
      </c>
    </row>
    <row r="12" spans="1:20" ht="18" customHeight="1" x14ac:dyDescent="0.2">
      <c r="A12" s="9" t="s">
        <v>220</v>
      </c>
      <c r="B12" s="129">
        <v>2231439</v>
      </c>
      <c r="C12" s="129">
        <v>102</v>
      </c>
      <c r="D12" s="160">
        <v>1.63131250366313E-2</v>
      </c>
      <c r="E12" s="160">
        <v>1.6429982675746399E-2</v>
      </c>
      <c r="F12" s="160"/>
      <c r="G12" s="160">
        <v>1.6971581999538299E-2</v>
      </c>
      <c r="H12" s="160">
        <v>1.6914413491593699E-2</v>
      </c>
      <c r="I12" s="160">
        <v>1.7105923718028299E-2</v>
      </c>
      <c r="J12" s="160">
        <v>1.42633508606731E-2</v>
      </c>
      <c r="K12" s="13"/>
      <c r="L12" s="129">
        <v>2087902</v>
      </c>
      <c r="M12" s="129">
        <v>2123337</v>
      </c>
      <c r="N12" s="129">
        <v>2159252</v>
      </c>
      <c r="O12" s="129">
        <v>2196188</v>
      </c>
      <c r="P12" s="129">
        <v>2227513</v>
      </c>
      <c r="Q12" s="129">
        <v>2264111</v>
      </c>
      <c r="R12" s="72"/>
      <c r="S12" s="72"/>
      <c r="T12" s="38"/>
    </row>
    <row r="13" spans="1:20" x14ac:dyDescent="0.2">
      <c r="A13" s="9" t="s">
        <v>221</v>
      </c>
      <c r="B13" s="129">
        <v>354164</v>
      </c>
      <c r="C13" s="129">
        <v>0</v>
      </c>
      <c r="D13" s="160">
        <v>1.10078358367829E-2</v>
      </c>
      <c r="E13" s="160">
        <v>1.8401264645082099E-2</v>
      </c>
      <c r="F13" s="160"/>
      <c r="G13" s="160">
        <v>8.8605650198247399E-3</v>
      </c>
      <c r="H13" s="160">
        <v>1.0759521473650301E-2</v>
      </c>
      <c r="I13" s="160">
        <v>1.11723102865802E-2</v>
      </c>
      <c r="J13" s="160">
        <v>1.3243742747030799E-2</v>
      </c>
      <c r="K13" s="13"/>
      <c r="L13" s="129">
        <v>338466</v>
      </c>
      <c r="M13" s="129">
        <v>341465</v>
      </c>
      <c r="N13" s="129">
        <v>345139</v>
      </c>
      <c r="O13" s="129">
        <v>348995</v>
      </c>
      <c r="P13" s="129">
        <v>353617</v>
      </c>
      <c r="Q13" s="129">
        <v>360124</v>
      </c>
      <c r="R13" s="72"/>
      <c r="S13" s="72"/>
      <c r="T13" s="38"/>
    </row>
    <row r="14" spans="1:20" x14ac:dyDescent="0.2">
      <c r="A14" s="9" t="s">
        <v>222</v>
      </c>
      <c r="B14" s="129">
        <v>283712</v>
      </c>
      <c r="C14" s="129">
        <v>0</v>
      </c>
      <c r="D14" s="160">
        <v>9.8871088224858905E-3</v>
      </c>
      <c r="E14" s="160">
        <v>1.37826070067765E-2</v>
      </c>
      <c r="F14" s="160"/>
      <c r="G14" s="160">
        <v>7.6252043121338396E-3</v>
      </c>
      <c r="H14" s="160">
        <v>1.0217583867663501E-2</v>
      </c>
      <c r="I14" s="160">
        <v>1.15684109492159E-2</v>
      </c>
      <c r="J14" s="160">
        <v>1.01412570450168E-2</v>
      </c>
      <c r="K14" s="13"/>
      <c r="L14" s="129">
        <v>272255</v>
      </c>
      <c r="M14" s="129">
        <v>274331</v>
      </c>
      <c r="N14" s="129">
        <v>277134</v>
      </c>
      <c r="O14" s="129">
        <v>280340</v>
      </c>
      <c r="P14" s="129">
        <v>283183</v>
      </c>
      <c r="Q14" s="129">
        <v>287086</v>
      </c>
      <c r="R14" s="72"/>
      <c r="S14" s="72"/>
      <c r="T14" s="38"/>
    </row>
    <row r="15" spans="1:20" x14ac:dyDescent="0.2">
      <c r="A15" s="9" t="s">
        <v>223</v>
      </c>
      <c r="B15" s="129">
        <v>445661</v>
      </c>
      <c r="C15" s="129">
        <v>0</v>
      </c>
      <c r="D15" s="160">
        <v>8.3241073425790492E-3</v>
      </c>
      <c r="E15" s="160">
        <v>1.20715269954263E-2</v>
      </c>
      <c r="F15" s="160"/>
      <c r="G15" s="160">
        <v>5.5699773349943502E-3</v>
      </c>
      <c r="H15" s="160">
        <v>9.4079757856513398E-3</v>
      </c>
      <c r="I15" s="160">
        <v>9.2220139872925908E-3</v>
      </c>
      <c r="J15" s="160">
        <v>9.1015116344901805E-3</v>
      </c>
      <c r="K15" s="13"/>
      <c r="L15" s="129">
        <v>431061</v>
      </c>
      <c r="M15" s="129">
        <v>433462</v>
      </c>
      <c r="N15" s="129">
        <v>437540</v>
      </c>
      <c r="O15" s="129">
        <v>441575</v>
      </c>
      <c r="P15" s="129">
        <v>445594</v>
      </c>
      <c r="Q15" s="129">
        <v>450973</v>
      </c>
      <c r="R15" s="72"/>
      <c r="S15" s="72"/>
      <c r="T15" s="38"/>
    </row>
    <row r="16" spans="1:20" x14ac:dyDescent="0.2">
      <c r="A16" s="9" t="s">
        <v>224</v>
      </c>
      <c r="B16" s="129">
        <v>347837</v>
      </c>
      <c r="C16" s="129">
        <v>0</v>
      </c>
      <c r="D16" s="160">
        <v>7.0029684215806602E-3</v>
      </c>
      <c r="E16" s="160">
        <v>1.31740663452544E-2</v>
      </c>
      <c r="F16" s="160"/>
      <c r="G16" s="160">
        <v>3.0959477418228201E-3</v>
      </c>
      <c r="H16" s="160">
        <v>5.4410206929924702E-3</v>
      </c>
      <c r="I16" s="160">
        <v>9.3616746539261792E-3</v>
      </c>
      <c r="J16" s="160">
        <v>1.01296443285331E-2</v>
      </c>
      <c r="K16" s="13"/>
      <c r="L16" s="129">
        <v>337861</v>
      </c>
      <c r="M16" s="129">
        <v>338907</v>
      </c>
      <c r="N16" s="129">
        <v>340751</v>
      </c>
      <c r="O16" s="129">
        <v>343941</v>
      </c>
      <c r="P16" s="129">
        <v>347425</v>
      </c>
      <c r="Q16" s="129">
        <v>352002</v>
      </c>
      <c r="R16" s="72"/>
      <c r="S16" s="72"/>
      <c r="T16" s="38"/>
    </row>
    <row r="17" spans="1:20" ht="18" customHeight="1" x14ac:dyDescent="0.2">
      <c r="A17" s="9" t="s">
        <v>225</v>
      </c>
      <c r="B17" s="129">
        <v>191369</v>
      </c>
      <c r="C17" s="129">
        <v>0</v>
      </c>
      <c r="D17" s="160">
        <v>8.6879470120788706E-3</v>
      </c>
      <c r="E17" s="160">
        <v>1.48852205043389E-2</v>
      </c>
      <c r="F17" s="160"/>
      <c r="G17" s="160">
        <v>6.1279556143126503E-3</v>
      </c>
      <c r="H17" s="160">
        <v>7.0491935701015099E-3</v>
      </c>
      <c r="I17" s="160">
        <v>9.5666402857692897E-3</v>
      </c>
      <c r="J17" s="160">
        <v>1.2018454074038801E-2</v>
      </c>
      <c r="K17" s="13"/>
      <c r="L17" s="129">
        <v>184564</v>
      </c>
      <c r="M17" s="129">
        <v>185695</v>
      </c>
      <c r="N17" s="129">
        <v>187004</v>
      </c>
      <c r="O17" s="129">
        <v>188793</v>
      </c>
      <c r="P17" s="129">
        <v>191062</v>
      </c>
      <c r="Q17" s="129">
        <v>193906</v>
      </c>
      <c r="R17" s="72"/>
      <c r="S17" s="72"/>
      <c r="T17" s="38"/>
    </row>
    <row r="18" spans="1:20" x14ac:dyDescent="0.2">
      <c r="A18" s="9" t="s">
        <v>226</v>
      </c>
      <c r="B18" s="129">
        <v>237679</v>
      </c>
      <c r="C18" s="129">
        <v>0</v>
      </c>
      <c r="D18" s="160">
        <v>4.3859299357456001E-3</v>
      </c>
      <c r="E18" s="160">
        <v>1.4309082937029901E-2</v>
      </c>
      <c r="F18" s="160"/>
      <c r="G18" s="160">
        <v>1.1369681992139901E-3</v>
      </c>
      <c r="H18" s="160">
        <v>2.4213490128181499E-3</v>
      </c>
      <c r="I18" s="160">
        <v>6.10929176677811E-3</v>
      </c>
      <c r="J18" s="160">
        <v>7.8908789597807397E-3</v>
      </c>
      <c r="K18" s="13"/>
      <c r="L18" s="129">
        <v>233076</v>
      </c>
      <c r="M18" s="129">
        <v>233341</v>
      </c>
      <c r="N18" s="129">
        <v>233906</v>
      </c>
      <c r="O18" s="129">
        <v>235335</v>
      </c>
      <c r="P18" s="129">
        <v>237192</v>
      </c>
      <c r="Q18" s="129">
        <v>240586</v>
      </c>
      <c r="R18" s="72"/>
      <c r="S18" s="72"/>
      <c r="T18" s="38"/>
    </row>
    <row r="19" spans="1:20" x14ac:dyDescent="0.2">
      <c r="A19" s="9" t="s">
        <v>227</v>
      </c>
      <c r="B19" s="129">
        <v>57391</v>
      </c>
      <c r="C19" s="129">
        <v>0</v>
      </c>
      <c r="D19" s="160">
        <v>2.92055469359287E-4</v>
      </c>
      <c r="E19" s="160">
        <v>7.6663065825696101E-3</v>
      </c>
      <c r="F19" s="160"/>
      <c r="G19" s="160">
        <v>-5.4075740924869602E-4</v>
      </c>
      <c r="H19" s="160">
        <v>-2.6005305780508201E-3</v>
      </c>
      <c r="I19" s="160">
        <v>9.4493149246679595E-4</v>
      </c>
      <c r="J19" s="160">
        <v>3.37406688694254E-3</v>
      </c>
      <c r="K19" s="13"/>
      <c r="L19" s="129">
        <v>57327</v>
      </c>
      <c r="M19" s="129">
        <v>57296</v>
      </c>
      <c r="N19" s="129">
        <v>57147</v>
      </c>
      <c r="O19" s="129">
        <v>57201</v>
      </c>
      <c r="P19" s="129">
        <v>57394</v>
      </c>
      <c r="Q19" s="129">
        <v>57834</v>
      </c>
      <c r="R19" s="72"/>
      <c r="S19" s="72"/>
      <c r="T19" s="38"/>
    </row>
    <row r="20" spans="1:20" x14ac:dyDescent="0.2">
      <c r="A20" s="9" t="s">
        <v>228</v>
      </c>
      <c r="B20" s="129">
        <v>156253</v>
      </c>
      <c r="C20" s="129">
        <v>0</v>
      </c>
      <c r="D20" s="160">
        <v>4.4754435781963996E-3</v>
      </c>
      <c r="E20" s="160">
        <v>1.23685560400103E-2</v>
      </c>
      <c r="F20" s="160"/>
      <c r="G20" s="160">
        <v>-4.8760109400191902E-3</v>
      </c>
      <c r="H20" s="160">
        <v>2.2105318395298202E-3</v>
      </c>
      <c r="I20" s="160">
        <v>7.3696404845898598E-3</v>
      </c>
      <c r="J20" s="160">
        <v>1.3286554266965501E-2</v>
      </c>
      <c r="K20" s="13"/>
      <c r="L20" s="129">
        <v>153199</v>
      </c>
      <c r="M20" s="129">
        <v>152452</v>
      </c>
      <c r="N20" s="129">
        <v>152789</v>
      </c>
      <c r="O20" s="129">
        <v>153915</v>
      </c>
      <c r="P20" s="129">
        <v>155960</v>
      </c>
      <c r="Q20" s="129">
        <v>157889</v>
      </c>
      <c r="R20" s="72"/>
      <c r="S20" s="72"/>
      <c r="T20" s="38"/>
    </row>
    <row r="21" spans="1:20" x14ac:dyDescent="0.2">
      <c r="A21" s="9" t="s">
        <v>229</v>
      </c>
      <c r="B21" s="129">
        <v>1303627</v>
      </c>
      <c r="C21" s="129">
        <v>0</v>
      </c>
      <c r="D21" s="160">
        <v>9.7575236883418199E-3</v>
      </c>
      <c r="E21" s="160">
        <v>1.3900125310105999E-2</v>
      </c>
      <c r="F21" s="160"/>
      <c r="G21" s="160">
        <v>8.0528057023001795E-3</v>
      </c>
      <c r="H21" s="160">
        <v>8.2135035513141892E-3</v>
      </c>
      <c r="I21" s="160">
        <v>1.15793825062832E-2</v>
      </c>
      <c r="J21" s="160">
        <v>1.1189681533412901E-2</v>
      </c>
      <c r="K21" s="13"/>
      <c r="L21" s="129">
        <v>1251986</v>
      </c>
      <c r="M21" s="129">
        <v>1262068</v>
      </c>
      <c r="N21" s="129">
        <v>1272434</v>
      </c>
      <c r="O21" s="129">
        <v>1287168</v>
      </c>
      <c r="P21" s="129">
        <v>1301571</v>
      </c>
      <c r="Q21" s="129">
        <v>1319663</v>
      </c>
      <c r="R21" s="72"/>
      <c r="S21" s="72"/>
      <c r="T21" s="38"/>
    </row>
    <row r="22" spans="1:20" ht="18" customHeight="1" x14ac:dyDescent="0.2">
      <c r="A22" s="9" t="s">
        <v>230</v>
      </c>
      <c r="B22" s="129">
        <v>314784</v>
      </c>
      <c r="C22" s="129">
        <v>0</v>
      </c>
      <c r="D22" s="160">
        <v>1.0375653833667699E-2</v>
      </c>
      <c r="E22" s="160">
        <v>1.6868996968230101E-2</v>
      </c>
      <c r="F22" s="160"/>
      <c r="G22" s="160">
        <v>8.4398968493928101E-3</v>
      </c>
      <c r="H22" s="160">
        <v>8.1487576106631602E-3</v>
      </c>
      <c r="I22" s="160">
        <v>1.27217408904239E-2</v>
      </c>
      <c r="J22" s="160">
        <v>1.2200900642441099E-2</v>
      </c>
      <c r="K22" s="13"/>
      <c r="L22" s="129">
        <v>301307</v>
      </c>
      <c r="M22" s="129">
        <v>303850</v>
      </c>
      <c r="N22" s="129">
        <v>306326</v>
      </c>
      <c r="O22" s="129">
        <v>310223</v>
      </c>
      <c r="P22" s="129">
        <v>314008</v>
      </c>
      <c r="Q22" s="129">
        <v>319305</v>
      </c>
      <c r="R22" s="72"/>
      <c r="S22" s="72"/>
      <c r="T22" s="38"/>
    </row>
    <row r="23" spans="1:20" x14ac:dyDescent="0.2">
      <c r="A23" s="9" t="s">
        <v>231</v>
      </c>
      <c r="B23" s="129">
        <v>1648682</v>
      </c>
      <c r="C23" s="129">
        <v>0</v>
      </c>
      <c r="D23" s="160">
        <v>8.7749475188276804E-3</v>
      </c>
      <c r="E23" s="160">
        <v>1.3507857410580901E-2</v>
      </c>
      <c r="F23" s="160"/>
      <c r="G23" s="160">
        <v>5.71268964449972E-3</v>
      </c>
      <c r="H23" s="160">
        <v>9.1586914367923905E-3</v>
      </c>
      <c r="I23" s="160">
        <v>1.0594157965267101E-2</v>
      </c>
      <c r="J23" s="160">
        <v>9.6409912943424894E-3</v>
      </c>
      <c r="K23" s="13"/>
      <c r="L23" s="129">
        <v>1589619</v>
      </c>
      <c r="M23" s="129">
        <v>1598700</v>
      </c>
      <c r="N23" s="129">
        <v>1613342</v>
      </c>
      <c r="O23" s="129">
        <v>1630434</v>
      </c>
      <c r="P23" s="129">
        <v>1646153</v>
      </c>
      <c r="Q23" s="129">
        <v>1668389</v>
      </c>
      <c r="R23" s="72"/>
      <c r="S23" s="72"/>
      <c r="T23" s="38"/>
    </row>
    <row r="24" spans="1:20" x14ac:dyDescent="0.2">
      <c r="A24" s="9" t="s">
        <v>232</v>
      </c>
      <c r="B24" s="129">
        <v>275904</v>
      </c>
      <c r="C24" s="129">
        <v>0</v>
      </c>
      <c r="D24" s="160">
        <v>2.5417525923265801E-3</v>
      </c>
      <c r="E24" s="160">
        <v>9.3735943236066595E-3</v>
      </c>
      <c r="F24" s="160"/>
      <c r="G24" s="160">
        <v>8.4285206480433003E-4</v>
      </c>
      <c r="H24" s="160">
        <v>1.86735893201715E-3</v>
      </c>
      <c r="I24" s="160">
        <v>3.3988370860636701E-3</v>
      </c>
      <c r="J24" s="160">
        <v>4.0611466638499696E-3</v>
      </c>
      <c r="K24" s="13"/>
      <c r="L24" s="129">
        <v>272883</v>
      </c>
      <c r="M24" s="129">
        <v>273113</v>
      </c>
      <c r="N24" s="129">
        <v>273623</v>
      </c>
      <c r="O24" s="129">
        <v>274553</v>
      </c>
      <c r="P24" s="129">
        <v>275668</v>
      </c>
      <c r="Q24" s="129">
        <v>278252</v>
      </c>
      <c r="R24" s="72"/>
      <c r="S24" s="72"/>
      <c r="T24" s="38"/>
    </row>
    <row r="25" spans="1:20" x14ac:dyDescent="0.2">
      <c r="A25" s="9" t="s">
        <v>233</v>
      </c>
      <c r="B25" s="129">
        <v>291012</v>
      </c>
      <c r="C25" s="129">
        <v>0</v>
      </c>
      <c r="D25" s="160">
        <v>8.3811369463047108E-3</v>
      </c>
      <c r="E25" s="160">
        <v>1.11932345560177E-2</v>
      </c>
      <c r="F25" s="160"/>
      <c r="G25" s="160">
        <v>5.4347246560199599E-3</v>
      </c>
      <c r="H25" s="160">
        <v>7.7704088125910304E-3</v>
      </c>
      <c r="I25" s="160">
        <v>9.096139139708E-3</v>
      </c>
      <c r="J25" s="160">
        <v>1.1232049058086099E-2</v>
      </c>
      <c r="K25" s="13"/>
      <c r="L25" s="129">
        <v>281339</v>
      </c>
      <c r="M25" s="129">
        <v>282868</v>
      </c>
      <c r="N25" s="129">
        <v>285066</v>
      </c>
      <c r="O25" s="129">
        <v>287659</v>
      </c>
      <c r="P25" s="129">
        <v>290890</v>
      </c>
      <c r="Q25" s="129">
        <v>294146</v>
      </c>
      <c r="R25" s="72"/>
      <c r="S25" s="72"/>
      <c r="T25" s="38"/>
    </row>
    <row r="26" spans="1:20" x14ac:dyDescent="0.2">
      <c r="A26" s="9" t="s">
        <v>234</v>
      </c>
      <c r="B26" s="129">
        <v>264276</v>
      </c>
      <c r="C26" s="129">
        <v>0</v>
      </c>
      <c r="D26" s="160">
        <v>9.9678979145125801E-3</v>
      </c>
      <c r="E26" s="160">
        <v>1.0501370402337999E-2</v>
      </c>
      <c r="F26" s="160"/>
      <c r="G26" s="160">
        <v>8.5788223616576308E-3</v>
      </c>
      <c r="H26" s="160">
        <v>9.8258604462252794E-3</v>
      </c>
      <c r="I26" s="160">
        <v>1.11186309581359E-2</v>
      </c>
      <c r="J26" s="160">
        <v>1.03499713138267E-2</v>
      </c>
      <c r="K26" s="13"/>
      <c r="L26" s="129">
        <v>253881</v>
      </c>
      <c r="M26" s="129">
        <v>256059</v>
      </c>
      <c r="N26" s="129">
        <v>258575</v>
      </c>
      <c r="O26" s="129">
        <v>261450</v>
      </c>
      <c r="P26" s="129">
        <v>264156</v>
      </c>
      <c r="Q26" s="129">
        <v>266930</v>
      </c>
      <c r="R26" s="72"/>
      <c r="S26" s="72"/>
      <c r="T26" s="38"/>
    </row>
    <row r="27" spans="1:20" ht="18" customHeight="1" x14ac:dyDescent="0.2">
      <c r="A27" s="9" t="s">
        <v>235</v>
      </c>
      <c r="B27" s="129">
        <v>281028</v>
      </c>
      <c r="C27" s="129">
        <v>0</v>
      </c>
      <c r="D27" s="160">
        <v>3.5405781916708601E-3</v>
      </c>
      <c r="E27" s="160">
        <v>1.02362204724409E-2</v>
      </c>
      <c r="F27" s="160"/>
      <c r="G27" s="160">
        <v>-1.2683843457521799E-3</v>
      </c>
      <c r="H27" s="160">
        <v>2.6738645121373202E-3</v>
      </c>
      <c r="I27" s="160">
        <v>5.2576880606817304E-3</v>
      </c>
      <c r="J27" s="160">
        <v>7.5204164049178903E-3</v>
      </c>
      <c r="K27" s="13"/>
      <c r="L27" s="129">
        <v>276730</v>
      </c>
      <c r="M27" s="129">
        <v>276379</v>
      </c>
      <c r="N27" s="129">
        <v>277118</v>
      </c>
      <c r="O27" s="129">
        <v>278575</v>
      </c>
      <c r="P27" s="129">
        <v>280670</v>
      </c>
      <c r="Q27" s="129">
        <v>283543</v>
      </c>
      <c r="R27" s="72"/>
      <c r="S27" s="72"/>
      <c r="T27" s="38"/>
    </row>
    <row r="28" spans="1:20" x14ac:dyDescent="0.2">
      <c r="A28" s="9" t="s">
        <v>236</v>
      </c>
      <c r="B28" s="129">
        <v>281815</v>
      </c>
      <c r="C28" s="129">
        <v>0</v>
      </c>
      <c r="D28" s="160">
        <v>4.9719403998451702E-3</v>
      </c>
      <c r="E28" s="160">
        <v>8.0836984074013594E-3</v>
      </c>
      <c r="F28" s="160"/>
      <c r="G28" s="160">
        <v>1.01396005721632E-3</v>
      </c>
      <c r="H28" s="160">
        <v>4.7463145518675904E-3</v>
      </c>
      <c r="I28" s="160">
        <v>7.0030280445169402E-3</v>
      </c>
      <c r="J28" s="160">
        <v>7.1366766542001296E-3</v>
      </c>
      <c r="K28" s="13"/>
      <c r="L28" s="129">
        <v>276145</v>
      </c>
      <c r="M28" s="129">
        <v>276425</v>
      </c>
      <c r="N28" s="129">
        <v>277737</v>
      </c>
      <c r="O28" s="129">
        <v>279682</v>
      </c>
      <c r="P28" s="129">
        <v>281678</v>
      </c>
      <c r="Q28" s="129">
        <v>283955</v>
      </c>
      <c r="R28" s="72"/>
      <c r="S28" s="72"/>
      <c r="T28" s="38"/>
    </row>
    <row r="29" spans="1:20" x14ac:dyDescent="0.2">
      <c r="A29" s="9" t="s">
        <v>237</v>
      </c>
      <c r="B29" s="129">
        <v>243897</v>
      </c>
      <c r="C29" s="129">
        <v>0</v>
      </c>
      <c r="D29" s="160">
        <v>1.9538118686712701E-3</v>
      </c>
      <c r="E29" s="160">
        <v>4.1795399228014398E-3</v>
      </c>
      <c r="F29" s="160"/>
      <c r="G29" s="160">
        <v>-7.7225498455489995E-4</v>
      </c>
      <c r="H29" s="160">
        <v>3.30631796033245E-5</v>
      </c>
      <c r="I29" s="160">
        <v>4.1286280473945003E-3</v>
      </c>
      <c r="J29" s="160">
        <v>4.4367982614994597E-3</v>
      </c>
      <c r="K29" s="13"/>
      <c r="L29" s="129">
        <v>242148</v>
      </c>
      <c r="M29" s="129">
        <v>241961</v>
      </c>
      <c r="N29" s="129">
        <v>241969</v>
      </c>
      <c r="O29" s="129">
        <v>242968</v>
      </c>
      <c r="P29" s="129">
        <v>244046</v>
      </c>
      <c r="Q29" s="129">
        <v>245066</v>
      </c>
      <c r="R29" s="72"/>
      <c r="S29" s="72"/>
      <c r="T29" s="38"/>
    </row>
    <row r="30" spans="1:20" x14ac:dyDescent="0.2">
      <c r="A30" s="9" t="s">
        <v>238</v>
      </c>
      <c r="B30" s="129">
        <v>127376</v>
      </c>
      <c r="C30" s="129">
        <v>0</v>
      </c>
      <c r="D30" s="160">
        <v>1.6819854671275001E-3</v>
      </c>
      <c r="E30" s="160">
        <v>8.7049516784750997E-3</v>
      </c>
      <c r="F30" s="160"/>
      <c r="G30" s="160">
        <v>-1.3458204358874899E-3</v>
      </c>
      <c r="H30" s="160">
        <v>1.3872704067476799E-3</v>
      </c>
      <c r="I30" s="160">
        <v>2.0423995820205501E-3</v>
      </c>
      <c r="J30" s="160">
        <v>4.6531837573076298E-3</v>
      </c>
      <c r="K30" s="13"/>
      <c r="L30" s="129">
        <v>126317</v>
      </c>
      <c r="M30" s="129">
        <v>126147</v>
      </c>
      <c r="N30" s="129">
        <v>126322</v>
      </c>
      <c r="O30" s="129">
        <v>126580</v>
      </c>
      <c r="P30" s="129">
        <v>127169</v>
      </c>
      <c r="Q30" s="129">
        <v>128276</v>
      </c>
      <c r="R30" s="72"/>
      <c r="S30" s="72"/>
      <c r="T30" s="38"/>
    </row>
    <row r="31" spans="1:20" x14ac:dyDescent="0.2">
      <c r="A31" s="9" t="s">
        <v>239</v>
      </c>
      <c r="B31" s="129">
        <v>263378</v>
      </c>
      <c r="C31" s="129">
        <v>0</v>
      </c>
      <c r="D31" s="160">
        <v>3.8128539529871399E-3</v>
      </c>
      <c r="E31" s="160">
        <v>6.7189207235644E-3</v>
      </c>
      <c r="F31" s="160"/>
      <c r="G31" s="160">
        <v>1.7026062973320699E-3</v>
      </c>
      <c r="H31" s="160">
        <v>3.48402578025257E-3</v>
      </c>
      <c r="I31" s="160">
        <v>4.6943858976815503E-3</v>
      </c>
      <c r="J31" s="160">
        <v>5.3742729093162996E-3</v>
      </c>
      <c r="K31" s="13"/>
      <c r="L31" s="129">
        <v>259602</v>
      </c>
      <c r="M31" s="129">
        <v>260044</v>
      </c>
      <c r="N31" s="129">
        <v>260950</v>
      </c>
      <c r="O31" s="129">
        <v>262175</v>
      </c>
      <c r="P31" s="129">
        <v>263584</v>
      </c>
      <c r="Q31" s="129">
        <v>265355</v>
      </c>
      <c r="R31" s="72"/>
      <c r="S31" s="72"/>
      <c r="T31" s="38"/>
    </row>
    <row r="32" spans="1:20" ht="18" customHeight="1" thickBot="1" x14ac:dyDescent="0.25">
      <c r="A32" s="9" t="s">
        <v>240</v>
      </c>
      <c r="B32" s="129">
        <v>249733</v>
      </c>
      <c r="C32" s="129">
        <v>0</v>
      </c>
      <c r="D32" s="160">
        <v>1.4539358818292901E-3</v>
      </c>
      <c r="E32" s="160">
        <v>1.4446645456910199E-3</v>
      </c>
      <c r="F32" s="160"/>
      <c r="G32" s="160">
        <v>4.4679335203693499E-4</v>
      </c>
      <c r="H32" s="160">
        <v>3.6894281989796698E-3</v>
      </c>
      <c r="I32" s="160">
        <v>1.37895095504379E-3</v>
      </c>
      <c r="J32" s="160">
        <v>3.04232433579255E-4</v>
      </c>
      <c r="K32" s="13"/>
      <c r="L32" s="129">
        <v>248437</v>
      </c>
      <c r="M32" s="129">
        <v>248548</v>
      </c>
      <c r="N32" s="129">
        <v>249465</v>
      </c>
      <c r="O32" s="129">
        <v>249809</v>
      </c>
      <c r="P32" s="129">
        <v>249885</v>
      </c>
      <c r="Q32" s="129">
        <v>250246</v>
      </c>
      <c r="R32" s="72"/>
      <c r="S32" s="73"/>
      <c r="T32" s="93"/>
    </row>
    <row r="33" spans="1:19" s="9" customFormat="1" ht="4.5" customHeight="1" thickBot="1" x14ac:dyDescent="0.25">
      <c r="A33" s="138"/>
      <c r="B33" s="138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</row>
    <row r="34" spans="1:19" s="9" customFormat="1" ht="12.75" customHeight="1" x14ac:dyDescent="0.2">
      <c r="A34" s="40" t="s">
        <v>160</v>
      </c>
      <c r="B34" s="141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9" x14ac:dyDescent="0.2">
      <c r="A35"/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"/>
  </sheetData>
  <mergeCells count="3">
    <mergeCell ref="G3:H3"/>
    <mergeCell ref="L4:Q4"/>
    <mergeCell ref="G4:J4"/>
  </mergeCells>
  <conditionalFormatting sqref="T12:T16 T18:T21 T23:T26 T28:T31">
    <cfRule type="cellIs" dxfId="119" priority="22" stopIfTrue="1" operator="lessThan">
      <formula>0</formula>
    </cfRule>
  </conditionalFormatting>
  <conditionalFormatting sqref="T12:T16 T18:T21 T23:T26 T28:T31">
    <cfRule type="cellIs" dxfId="118" priority="21" stopIfTrue="1" operator="lessThan">
      <formula>0</formula>
    </cfRule>
  </conditionalFormatting>
  <conditionalFormatting sqref="T12:T16 T18:T21 T23:T26 T28:T31">
    <cfRule type="cellIs" dxfId="117" priority="20" stopIfTrue="1" operator="lessThan">
      <formula>0</formula>
    </cfRule>
  </conditionalFormatting>
  <conditionalFormatting sqref="R12:S12 R23:S26 R18:S21 R28:S31">
    <cfRule type="expression" dxfId="116" priority="19" stopIfTrue="1">
      <formula>IF(#REF!&lt;0,TRUE,FALSE)</formula>
    </cfRule>
  </conditionalFormatting>
  <conditionalFormatting sqref="R13:S16">
    <cfRule type="expression" dxfId="115" priority="18" stopIfTrue="1">
      <formula>IF(#REF!&lt;0,TRUE,FALSE)</formula>
    </cfRule>
  </conditionalFormatting>
  <conditionalFormatting sqref="T17">
    <cfRule type="cellIs" dxfId="114" priority="17" stopIfTrue="1" operator="lessThan">
      <formula>0</formula>
    </cfRule>
  </conditionalFormatting>
  <conditionalFormatting sqref="T17">
    <cfRule type="cellIs" dxfId="113" priority="16" stopIfTrue="1" operator="lessThan">
      <formula>0</formula>
    </cfRule>
  </conditionalFormatting>
  <conditionalFormatting sqref="T17">
    <cfRule type="cellIs" dxfId="112" priority="15" stopIfTrue="1" operator="lessThan">
      <formula>0</formula>
    </cfRule>
  </conditionalFormatting>
  <conditionalFormatting sqref="R17:S17">
    <cfRule type="expression" dxfId="111" priority="14" stopIfTrue="1">
      <formula>IF(#REF!&lt;0,TRUE,FALSE)</formula>
    </cfRule>
  </conditionalFormatting>
  <conditionalFormatting sqref="T22">
    <cfRule type="cellIs" dxfId="110" priority="13" stopIfTrue="1" operator="lessThan">
      <formula>0</formula>
    </cfRule>
  </conditionalFormatting>
  <conditionalFormatting sqref="T22">
    <cfRule type="cellIs" dxfId="109" priority="12" stopIfTrue="1" operator="lessThan">
      <formula>0</formula>
    </cfRule>
  </conditionalFormatting>
  <conditionalFormatting sqref="T22">
    <cfRule type="cellIs" dxfId="108" priority="11" stopIfTrue="1" operator="lessThan">
      <formula>0</formula>
    </cfRule>
  </conditionalFormatting>
  <conditionalFormatting sqref="R22:S22">
    <cfRule type="expression" dxfId="107" priority="10" stopIfTrue="1">
      <formula>IF(#REF!&lt;0,TRUE,FALSE)</formula>
    </cfRule>
  </conditionalFormatting>
  <conditionalFormatting sqref="T27">
    <cfRule type="cellIs" dxfId="106" priority="9" stopIfTrue="1" operator="lessThan">
      <formula>0</formula>
    </cfRule>
  </conditionalFormatting>
  <conditionalFormatting sqref="T27">
    <cfRule type="cellIs" dxfId="105" priority="8" stopIfTrue="1" operator="lessThan">
      <formula>0</formula>
    </cfRule>
  </conditionalFormatting>
  <conditionalFormatting sqref="T27">
    <cfRule type="cellIs" dxfId="104" priority="7" stopIfTrue="1" operator="lessThan">
      <formula>0</formula>
    </cfRule>
  </conditionalFormatting>
  <conditionalFormatting sqref="R27:S27">
    <cfRule type="expression" dxfId="103" priority="6" stopIfTrue="1">
      <formula>IF(#REF!&lt;0,TRUE,FALSE)</formula>
    </cfRule>
  </conditionalFormatting>
  <conditionalFormatting sqref="T32">
    <cfRule type="cellIs" dxfId="102" priority="5" stopIfTrue="1" operator="lessThan">
      <formula>0</formula>
    </cfRule>
  </conditionalFormatting>
  <conditionalFormatting sqref="T32">
    <cfRule type="cellIs" dxfId="101" priority="4" stopIfTrue="1" operator="lessThan">
      <formula>0</formula>
    </cfRule>
  </conditionalFormatting>
  <conditionalFormatting sqref="T32">
    <cfRule type="cellIs" dxfId="100" priority="3" stopIfTrue="1" operator="lessThan">
      <formula>0</formula>
    </cfRule>
  </conditionalFormatting>
  <conditionalFormatting sqref="R32:S32">
    <cfRule type="expression" dxfId="99" priority="2" stopIfTrue="1">
      <formula>IF(#REF!&lt;0,TRUE,FALSE)</formula>
    </cfRule>
  </conditionalFormatting>
  <conditionalFormatting sqref="B11:Q32">
    <cfRule type="cellIs" dxfId="98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T35"/>
  <sheetViews>
    <sheetView showGridLines="0" zoomScaleNormal="100" workbookViewId="0"/>
  </sheetViews>
  <sheetFormatPr defaultColWidth="0" defaultRowHeight="0" customHeight="1" zeroHeight="1" x14ac:dyDescent="0.2"/>
  <cols>
    <col min="1" max="1" width="16.85546875" style="9" customWidth="1"/>
    <col min="2" max="2" width="11.7109375" customWidth="1"/>
    <col min="3" max="3" width="11.28515625" style="9" customWidth="1"/>
    <col min="4" max="4" width="14" style="9" customWidth="1"/>
    <col min="5" max="5" width="11.7109375" style="9" customWidth="1"/>
    <col min="6" max="6" width="10.42578125" style="9" customWidth="1"/>
    <col min="7" max="7" width="10.140625" style="9" customWidth="1"/>
    <col min="8" max="9" width="10" style="9" customWidth="1"/>
    <col min="10" max="10" width="5.28515625" style="3" customWidth="1"/>
    <col min="11" max="11" width="9.140625" style="3" hidden="1" customWidth="1"/>
    <col min="12" max="12" width="9.140625" hidden="1" customWidth="1"/>
    <col min="13" max="20" width="0" hidden="1" customWidth="1"/>
    <col min="21" max="16384" width="9.140625" hidden="1"/>
  </cols>
  <sheetData>
    <row r="1" spans="1:12" ht="12.75" x14ac:dyDescent="0.2">
      <c r="A1" s="1"/>
      <c r="C1" s="1"/>
      <c r="D1" s="1"/>
      <c r="E1" s="1"/>
      <c r="F1" s="1"/>
      <c r="G1"/>
      <c r="H1"/>
      <c r="I1"/>
      <c r="J1"/>
      <c r="K1"/>
    </row>
    <row r="2" spans="1:12" s="117" customFormat="1" ht="16.5" thickBot="1" x14ac:dyDescent="0.3">
      <c r="A2" s="115" t="str">
        <f>"Tabell 7 Lönekostnader, utjämningsåret "&amp;Innehåll!C28</f>
        <v>Tabell 7 Lönekostnader, utjämningsåret 2017</v>
      </c>
      <c r="B2" s="152"/>
      <c r="C2" s="161"/>
      <c r="D2" s="152"/>
      <c r="E2" s="116"/>
      <c r="F2" s="152"/>
      <c r="G2" s="116"/>
      <c r="H2" s="152"/>
      <c r="I2" s="116"/>
      <c r="J2" s="116"/>
    </row>
    <row r="3" spans="1:12" s="3" customFormat="1" ht="12.75" x14ac:dyDescent="0.2">
      <c r="A3" s="5" t="s">
        <v>67</v>
      </c>
      <c r="B3" s="122" t="s">
        <v>38</v>
      </c>
      <c r="C3" s="8" t="s">
        <v>127</v>
      </c>
      <c r="D3" s="6" t="s">
        <v>161</v>
      </c>
      <c r="E3" s="6" t="s">
        <v>62</v>
      </c>
      <c r="F3" s="8" t="s">
        <v>165</v>
      </c>
      <c r="G3" s="118" t="s">
        <v>167</v>
      </c>
      <c r="H3" s="8" t="s">
        <v>127</v>
      </c>
      <c r="I3" s="118" t="s">
        <v>165</v>
      </c>
      <c r="J3" s="9"/>
    </row>
    <row r="4" spans="1:12" s="3" customFormat="1" ht="12.75" x14ac:dyDescent="0.2">
      <c r="B4" s="122" t="s">
        <v>162</v>
      </c>
      <c r="C4" s="7" t="s">
        <v>198</v>
      </c>
      <c r="D4" s="8" t="s">
        <v>121</v>
      </c>
      <c r="E4" s="8" t="s">
        <v>163</v>
      </c>
      <c r="F4" s="122" t="s">
        <v>166</v>
      </c>
      <c r="G4" s="8" t="s">
        <v>168</v>
      </c>
      <c r="H4" s="7" t="s">
        <v>114</v>
      </c>
      <c r="I4" s="8" t="s">
        <v>169</v>
      </c>
      <c r="J4" s="9"/>
    </row>
    <row r="5" spans="1:12" s="3" customFormat="1" ht="12.75" x14ac:dyDescent="0.2">
      <c r="A5" s="126" t="s">
        <v>24</v>
      </c>
      <c r="B5" s="3">
        <f>Innehåll!C28-2</f>
        <v>2015</v>
      </c>
      <c r="C5" s="7" t="s">
        <v>44</v>
      </c>
      <c r="D5" s="122"/>
      <c r="E5" s="122" t="s">
        <v>164</v>
      </c>
      <c r="G5" s="122" t="s">
        <v>114</v>
      </c>
      <c r="H5" s="122" t="s">
        <v>171</v>
      </c>
      <c r="I5" s="122" t="s">
        <v>170</v>
      </c>
      <c r="J5" s="9"/>
    </row>
    <row r="6" spans="1:12" s="3" customFormat="1" ht="12.75" x14ac:dyDescent="0.2">
      <c r="A6" s="126" t="s">
        <v>29</v>
      </c>
      <c r="C6" s="143"/>
      <c r="D6" s="122"/>
      <c r="E6" s="7"/>
      <c r="F6" s="7"/>
      <c r="G6" s="122"/>
      <c r="H6" s="122" t="s">
        <v>172</v>
      </c>
      <c r="I6" s="122"/>
      <c r="J6" s="9"/>
    </row>
    <row r="7" spans="1:12" s="3" customFormat="1" ht="12.75" x14ac:dyDescent="0.2">
      <c r="A7" s="126"/>
      <c r="C7" s="143"/>
      <c r="D7" s="122"/>
      <c r="E7" s="122"/>
      <c r="F7" s="122"/>
      <c r="G7" s="123"/>
      <c r="H7" s="123" t="s">
        <v>115</v>
      </c>
      <c r="I7" s="123"/>
      <c r="J7" s="9"/>
    </row>
    <row r="8" spans="1:12" s="3" customFormat="1" ht="12.75" x14ac:dyDescent="0.2">
      <c r="A8" s="146"/>
      <c r="B8" s="148"/>
      <c r="C8" s="149" t="s">
        <v>71</v>
      </c>
      <c r="D8" s="148" t="s">
        <v>72</v>
      </c>
      <c r="E8" s="148" t="s">
        <v>73</v>
      </c>
      <c r="F8" s="148" t="s">
        <v>74</v>
      </c>
      <c r="G8" s="148" t="s">
        <v>173</v>
      </c>
      <c r="H8" s="148" t="s">
        <v>77</v>
      </c>
      <c r="I8" s="148" t="s">
        <v>75</v>
      </c>
      <c r="J8" s="9"/>
    </row>
    <row r="9" spans="1:12" s="11" customFormat="1" ht="12" customHeight="1" x14ac:dyDescent="0.2">
      <c r="C9" s="150" t="s">
        <v>194</v>
      </c>
      <c r="D9" s="162" t="s">
        <v>195</v>
      </c>
      <c r="E9" s="162"/>
      <c r="F9" s="135"/>
      <c r="G9" s="135" t="s">
        <v>193</v>
      </c>
      <c r="H9" s="150"/>
      <c r="I9" s="150"/>
      <c r="J9" s="9"/>
    </row>
    <row r="10" spans="1:12" ht="18" customHeight="1" x14ac:dyDescent="0.2">
      <c r="A10" s="9" t="s">
        <v>220</v>
      </c>
      <c r="B10" s="129">
        <v>2231439</v>
      </c>
      <c r="C10" s="129">
        <v>239</v>
      </c>
      <c r="D10" s="129">
        <v>325.47970448342602</v>
      </c>
      <c r="E10" s="129">
        <v>86.762289221287901</v>
      </c>
      <c r="F10" s="9">
        <v>102.2</v>
      </c>
      <c r="G10" s="129">
        <v>14794.532021973901</v>
      </c>
      <c r="H10" s="129">
        <v>20547.9611416304</v>
      </c>
      <c r="I10" s="9">
        <v>0.72</v>
      </c>
      <c r="J10" s="72"/>
      <c r="K10" s="72"/>
      <c r="L10" s="38"/>
    </row>
    <row r="11" spans="1:12" ht="12.75" x14ac:dyDescent="0.2">
      <c r="A11" s="9" t="s">
        <v>221</v>
      </c>
      <c r="B11" s="129">
        <v>354164</v>
      </c>
      <c r="C11" s="129">
        <v>33</v>
      </c>
      <c r="D11" s="129">
        <v>119.83093531640699</v>
      </c>
      <c r="E11" s="129">
        <v>86.762289221287901</v>
      </c>
      <c r="F11" s="9">
        <v>100.8</v>
      </c>
      <c r="G11" s="129">
        <v>14978.866914550899</v>
      </c>
      <c r="H11" s="129">
        <v>20803.9818257652</v>
      </c>
      <c r="I11" s="9">
        <v>0.72</v>
      </c>
      <c r="J11" s="72"/>
      <c r="K11" s="72"/>
      <c r="L11" s="38"/>
    </row>
    <row r="12" spans="1:12" ht="12.75" x14ac:dyDescent="0.2">
      <c r="A12" s="9" t="s">
        <v>222</v>
      </c>
      <c r="B12" s="129">
        <v>283712</v>
      </c>
      <c r="C12" s="129">
        <v>-87</v>
      </c>
      <c r="D12" s="129">
        <v>0</v>
      </c>
      <c r="E12" s="129">
        <v>86.762289221287901</v>
      </c>
      <c r="F12" s="9">
        <v>99.1</v>
      </c>
      <c r="G12" s="129">
        <v>16487.296547842499</v>
      </c>
      <c r="H12" s="129">
        <v>22899.022983114501</v>
      </c>
      <c r="I12" s="9">
        <v>0.72</v>
      </c>
      <c r="J12" s="72"/>
      <c r="K12" s="72"/>
      <c r="L12" s="38"/>
    </row>
    <row r="13" spans="1:12" ht="12.75" x14ac:dyDescent="0.2">
      <c r="A13" s="9" t="s">
        <v>223</v>
      </c>
      <c r="B13" s="129">
        <v>445661</v>
      </c>
      <c r="C13" s="129">
        <v>-87</v>
      </c>
      <c r="D13" s="129">
        <v>0</v>
      </c>
      <c r="E13" s="129">
        <v>86.762289221287901</v>
      </c>
      <c r="F13" s="9">
        <v>99.4</v>
      </c>
      <c r="G13" s="129">
        <v>15861.8529785641</v>
      </c>
      <c r="H13" s="129">
        <v>22030.351359116801</v>
      </c>
      <c r="I13" s="9">
        <v>0.72</v>
      </c>
      <c r="J13" s="72"/>
      <c r="K13" s="72"/>
      <c r="L13" s="38"/>
    </row>
    <row r="14" spans="1:12" ht="12.75" x14ac:dyDescent="0.2">
      <c r="A14" s="9" t="s">
        <v>224</v>
      </c>
      <c r="B14" s="129">
        <v>347837</v>
      </c>
      <c r="C14" s="129">
        <v>-87</v>
      </c>
      <c r="D14" s="129">
        <v>0</v>
      </c>
      <c r="E14" s="129">
        <v>86.762289221287901</v>
      </c>
      <c r="F14" s="9">
        <v>99.6</v>
      </c>
      <c r="G14" s="129">
        <v>15556.957605347199</v>
      </c>
      <c r="H14" s="129">
        <v>21606.885562982301</v>
      </c>
      <c r="I14" s="9">
        <v>0.72</v>
      </c>
      <c r="J14" s="72"/>
      <c r="K14" s="72"/>
      <c r="L14" s="38"/>
    </row>
    <row r="15" spans="1:12" ht="18" customHeight="1" x14ac:dyDescent="0.2">
      <c r="A15" s="9" t="s">
        <v>225</v>
      </c>
      <c r="B15" s="129">
        <v>191369</v>
      </c>
      <c r="C15" s="129">
        <v>-87</v>
      </c>
      <c r="D15" s="129">
        <v>0</v>
      </c>
      <c r="E15" s="129">
        <v>86.762289221287901</v>
      </c>
      <c r="F15" s="9">
        <v>99.6</v>
      </c>
      <c r="G15" s="129">
        <v>15502.6542171972</v>
      </c>
      <c r="H15" s="129">
        <v>21531.464190551698</v>
      </c>
      <c r="I15" s="9">
        <v>0.72</v>
      </c>
      <c r="J15" s="72"/>
      <c r="K15" s="72"/>
      <c r="L15" s="38"/>
    </row>
    <row r="16" spans="1:12" ht="12.75" x14ac:dyDescent="0.2">
      <c r="A16" s="9" t="s">
        <v>226</v>
      </c>
      <c r="B16" s="129">
        <v>237679</v>
      </c>
      <c r="C16" s="129">
        <v>-87</v>
      </c>
      <c r="D16" s="129">
        <v>0</v>
      </c>
      <c r="E16" s="129">
        <v>86.762289221287901</v>
      </c>
      <c r="F16" s="9">
        <v>99</v>
      </c>
      <c r="G16" s="129">
        <v>16573.302114050199</v>
      </c>
      <c r="H16" s="129">
        <v>23018.475158402998</v>
      </c>
      <c r="I16" s="9">
        <v>0.72</v>
      </c>
      <c r="J16" s="72"/>
      <c r="K16" s="72"/>
      <c r="L16" s="38"/>
    </row>
    <row r="17" spans="1:12" ht="12.75" x14ac:dyDescent="0.2">
      <c r="A17" s="9" t="s">
        <v>227</v>
      </c>
      <c r="B17" s="129">
        <v>57391</v>
      </c>
      <c r="C17" s="129">
        <v>-87</v>
      </c>
      <c r="D17" s="129">
        <v>0</v>
      </c>
      <c r="E17" s="129">
        <v>86.762289221287901</v>
      </c>
      <c r="F17" s="9">
        <v>98.3</v>
      </c>
      <c r="G17" s="129">
        <v>16782.586625194901</v>
      </c>
      <c r="H17" s="129">
        <v>23309.1480905485</v>
      </c>
      <c r="I17" s="9">
        <v>0.72</v>
      </c>
      <c r="J17" s="72"/>
      <c r="K17" s="72"/>
      <c r="L17" s="38"/>
    </row>
    <row r="18" spans="1:12" ht="12.75" x14ac:dyDescent="0.2">
      <c r="A18" s="9" t="s">
        <v>228</v>
      </c>
      <c r="B18" s="129">
        <v>156253</v>
      </c>
      <c r="C18" s="129">
        <v>-87</v>
      </c>
      <c r="D18" s="129">
        <v>0</v>
      </c>
      <c r="E18" s="129">
        <v>86.762289221287901</v>
      </c>
      <c r="F18" s="9">
        <v>100</v>
      </c>
      <c r="G18" s="129">
        <v>16402.7827274511</v>
      </c>
      <c r="H18" s="129">
        <v>22781.642677015399</v>
      </c>
      <c r="I18" s="9">
        <v>0.72</v>
      </c>
      <c r="J18" s="72"/>
      <c r="K18" s="72"/>
      <c r="L18" s="38"/>
    </row>
    <row r="19" spans="1:12" ht="12.75" x14ac:dyDescent="0.2">
      <c r="A19" s="9" t="s">
        <v>229</v>
      </c>
      <c r="B19" s="129">
        <v>1303627</v>
      </c>
      <c r="C19" s="129">
        <v>-87</v>
      </c>
      <c r="D19" s="129">
        <v>0</v>
      </c>
      <c r="E19" s="129">
        <v>86.762289221287901</v>
      </c>
      <c r="F19" s="9">
        <v>99.6</v>
      </c>
      <c r="G19" s="129">
        <v>15659.3557218074</v>
      </c>
      <c r="H19" s="129">
        <v>21749.105169176899</v>
      </c>
      <c r="I19" s="9">
        <v>0.72</v>
      </c>
      <c r="J19" s="72"/>
      <c r="K19" s="72"/>
      <c r="L19" s="38"/>
    </row>
    <row r="20" spans="1:12" ht="18" customHeight="1" x14ac:dyDescent="0.2">
      <c r="A20" s="9" t="s">
        <v>230</v>
      </c>
      <c r="B20" s="129">
        <v>314784</v>
      </c>
      <c r="C20" s="129">
        <v>-87</v>
      </c>
      <c r="D20" s="129">
        <v>0</v>
      </c>
      <c r="E20" s="129">
        <v>86.762289221287901</v>
      </c>
      <c r="F20" s="9">
        <v>99.1</v>
      </c>
      <c r="G20" s="129">
        <v>15390.2578586625</v>
      </c>
      <c r="H20" s="129">
        <v>21375.3581370313</v>
      </c>
      <c r="I20" s="9">
        <v>0.72</v>
      </c>
      <c r="J20" s="72"/>
      <c r="K20" s="72"/>
      <c r="L20" s="38"/>
    </row>
    <row r="21" spans="1:12" ht="12.75" x14ac:dyDescent="0.2">
      <c r="A21" s="9" t="s">
        <v>231</v>
      </c>
      <c r="B21" s="129">
        <v>1648682</v>
      </c>
      <c r="C21" s="129">
        <v>-87</v>
      </c>
      <c r="D21" s="129">
        <v>0</v>
      </c>
      <c r="E21" s="129">
        <v>86.762289221287901</v>
      </c>
      <c r="F21" s="9">
        <v>99.9</v>
      </c>
      <c r="G21" s="129">
        <v>15505.1637641167</v>
      </c>
      <c r="H21" s="129">
        <v>21534.9496723843</v>
      </c>
      <c r="I21" s="9">
        <v>0.72</v>
      </c>
      <c r="J21" s="72"/>
      <c r="K21" s="72"/>
      <c r="L21" s="38"/>
    </row>
    <row r="22" spans="1:12" ht="12.75" x14ac:dyDescent="0.2">
      <c r="A22" s="9" t="s">
        <v>232</v>
      </c>
      <c r="B22" s="129">
        <v>275904</v>
      </c>
      <c r="C22" s="129">
        <v>-87</v>
      </c>
      <c r="D22" s="129">
        <v>0</v>
      </c>
      <c r="E22" s="129">
        <v>86.762289221287901</v>
      </c>
      <c r="F22" s="9">
        <v>99.1</v>
      </c>
      <c r="G22" s="129">
        <v>16414.095059094801</v>
      </c>
      <c r="H22" s="129">
        <v>22797.354248742799</v>
      </c>
      <c r="I22" s="9">
        <v>0.72</v>
      </c>
      <c r="J22" s="72"/>
      <c r="K22" s="72"/>
      <c r="L22" s="38"/>
    </row>
    <row r="23" spans="1:12" ht="12.75" x14ac:dyDescent="0.2">
      <c r="A23" s="9" t="s">
        <v>233</v>
      </c>
      <c r="B23" s="129">
        <v>291012</v>
      </c>
      <c r="C23" s="129">
        <v>-87</v>
      </c>
      <c r="D23" s="129">
        <v>0</v>
      </c>
      <c r="E23" s="129">
        <v>86.762289221287901</v>
      </c>
      <c r="F23" s="9">
        <v>98.6</v>
      </c>
      <c r="G23" s="129">
        <v>16031.911553202201</v>
      </c>
      <c r="H23" s="129">
        <v>22266.543823892</v>
      </c>
      <c r="I23" s="9">
        <v>0.72</v>
      </c>
      <c r="J23" s="72"/>
      <c r="K23" s="72"/>
      <c r="L23" s="38"/>
    </row>
    <row r="24" spans="1:12" ht="12.75" x14ac:dyDescent="0.2">
      <c r="A24" s="9" t="s">
        <v>234</v>
      </c>
      <c r="B24" s="129">
        <v>264276</v>
      </c>
      <c r="C24" s="129">
        <v>142</v>
      </c>
      <c r="D24" s="129">
        <v>229.07407172969999</v>
      </c>
      <c r="E24" s="129">
        <v>86.762289221287901</v>
      </c>
      <c r="F24" s="9">
        <v>101.4</v>
      </c>
      <c r="G24" s="129">
        <v>16362.433694978499</v>
      </c>
      <c r="H24" s="129">
        <v>22725.602354136801</v>
      </c>
      <c r="I24" s="9">
        <v>0.72</v>
      </c>
      <c r="J24" s="72"/>
      <c r="K24" s="72"/>
      <c r="L24" s="38"/>
    </row>
    <row r="25" spans="1:12" ht="18" customHeight="1" x14ac:dyDescent="0.2">
      <c r="A25" s="9" t="s">
        <v>235</v>
      </c>
      <c r="B25" s="129">
        <v>281028</v>
      </c>
      <c r="C25" s="129">
        <v>-87</v>
      </c>
      <c r="D25" s="129">
        <v>0</v>
      </c>
      <c r="E25" s="129">
        <v>86.762289221287901</v>
      </c>
      <c r="F25" s="9">
        <v>98.7</v>
      </c>
      <c r="G25" s="129">
        <v>16407.5749966039</v>
      </c>
      <c r="H25" s="129">
        <v>22788.298606394401</v>
      </c>
      <c r="I25" s="9">
        <v>0.72</v>
      </c>
      <c r="J25" s="72"/>
      <c r="K25" s="72"/>
      <c r="L25" s="38"/>
    </row>
    <row r="26" spans="1:12" ht="12.75" x14ac:dyDescent="0.2">
      <c r="A26" s="9" t="s">
        <v>236</v>
      </c>
      <c r="B26" s="129">
        <v>281815</v>
      </c>
      <c r="C26" s="129">
        <v>-54</v>
      </c>
      <c r="D26" s="129">
        <v>33.1930526276469</v>
      </c>
      <c r="E26" s="129">
        <v>86.762289221287901</v>
      </c>
      <c r="F26" s="9">
        <v>100.2</v>
      </c>
      <c r="G26" s="129">
        <v>16596.5263138232</v>
      </c>
      <c r="H26" s="129">
        <v>23050.730991421198</v>
      </c>
      <c r="I26" s="9">
        <v>0.72</v>
      </c>
      <c r="J26" s="72"/>
      <c r="K26" s="72"/>
      <c r="L26" s="38"/>
    </row>
    <row r="27" spans="1:12" ht="12.75" x14ac:dyDescent="0.2">
      <c r="A27" s="9" t="s">
        <v>237</v>
      </c>
      <c r="B27" s="129">
        <v>243897</v>
      </c>
      <c r="C27" s="129">
        <v>-21</v>
      </c>
      <c r="D27" s="129">
        <v>65.912237144916901</v>
      </c>
      <c r="E27" s="129">
        <v>86.762289221287901</v>
      </c>
      <c r="F27" s="9">
        <v>100.4</v>
      </c>
      <c r="G27" s="129">
        <v>16478.059286229</v>
      </c>
      <c r="H27" s="129">
        <v>22886.193453095799</v>
      </c>
      <c r="I27" s="9">
        <v>0.72</v>
      </c>
      <c r="J27" s="72"/>
      <c r="K27" s="72"/>
      <c r="L27" s="38"/>
    </row>
    <row r="28" spans="1:12" ht="12.75" x14ac:dyDescent="0.2">
      <c r="A28" s="9" t="s">
        <v>238</v>
      </c>
      <c r="B28" s="129">
        <v>127376</v>
      </c>
      <c r="C28" s="129">
        <v>-87</v>
      </c>
      <c r="D28" s="129">
        <v>0</v>
      </c>
      <c r="E28" s="129">
        <v>86.762289221287901</v>
      </c>
      <c r="F28" s="9">
        <v>98.4</v>
      </c>
      <c r="G28" s="129">
        <v>16243.0033190456</v>
      </c>
      <c r="H28" s="129">
        <v>22559.7268320078</v>
      </c>
      <c r="I28" s="9">
        <v>0.72</v>
      </c>
      <c r="J28" s="72"/>
      <c r="K28" s="72"/>
      <c r="L28" s="38"/>
    </row>
    <row r="29" spans="1:12" ht="12.75" x14ac:dyDescent="0.2">
      <c r="A29" s="9" t="s">
        <v>239</v>
      </c>
      <c r="B29" s="129">
        <v>263378</v>
      </c>
      <c r="C29" s="129">
        <v>-87</v>
      </c>
      <c r="D29" s="129">
        <v>0</v>
      </c>
      <c r="E29" s="129">
        <v>86.762289221287901</v>
      </c>
      <c r="F29" s="9">
        <v>99.6</v>
      </c>
      <c r="G29" s="129">
        <v>15680.619226773</v>
      </c>
      <c r="H29" s="129">
        <v>21778.6378149624</v>
      </c>
      <c r="I29" s="9">
        <v>0.72</v>
      </c>
      <c r="J29" s="72"/>
      <c r="K29" s="72"/>
      <c r="L29" s="38"/>
    </row>
    <row r="30" spans="1:12" ht="18" customHeight="1" thickBot="1" x14ac:dyDescent="0.25">
      <c r="A30" s="9" t="s">
        <v>240</v>
      </c>
      <c r="B30" s="129">
        <v>249733</v>
      </c>
      <c r="C30" s="129">
        <v>-87</v>
      </c>
      <c r="D30" s="129">
        <v>0</v>
      </c>
      <c r="E30" s="129">
        <v>86.762289221287901</v>
      </c>
      <c r="F30" s="9">
        <v>99.7</v>
      </c>
      <c r="G30" s="129">
        <v>16821.170543247099</v>
      </c>
      <c r="H30" s="129">
        <v>23362.7368656209</v>
      </c>
      <c r="I30" s="9">
        <v>0.72</v>
      </c>
      <c r="J30" s="72"/>
      <c r="K30" s="73"/>
      <c r="L30" s="93"/>
    </row>
    <row r="31" spans="1:12" s="9" customFormat="1" ht="4.5" customHeight="1" thickBot="1" x14ac:dyDescent="0.25">
      <c r="A31" s="138"/>
      <c r="B31" s="153"/>
      <c r="C31" s="138"/>
      <c r="D31" s="153"/>
      <c r="E31" s="153"/>
      <c r="F31" s="153"/>
      <c r="G31" s="153"/>
      <c r="H31" s="153"/>
      <c r="I31" s="153"/>
    </row>
    <row r="32" spans="1:12" s="9" customFormat="1" ht="12.75" customHeight="1" x14ac:dyDescent="0.2">
      <c r="A32" s="40" t="s">
        <v>174</v>
      </c>
      <c r="C32" s="141"/>
      <c r="D32" s="129"/>
      <c r="E32" s="129"/>
      <c r="F32" s="129"/>
      <c r="G32" s="129"/>
      <c r="H32" s="129"/>
      <c r="I32" s="129"/>
    </row>
    <row r="33" spans="1:11" ht="12.75" x14ac:dyDescent="0.2">
      <c r="A33"/>
      <c r="C33"/>
      <c r="D33"/>
      <c r="E33"/>
      <c r="F33"/>
      <c r="G33"/>
      <c r="H33"/>
      <c r="I33"/>
      <c r="J33"/>
      <c r="K33"/>
    </row>
    <row r="34" spans="1:11" ht="12.75" hidden="1" x14ac:dyDescent="0.2"/>
    <row r="35" spans="1:11" ht="12.75" hidden="1" customHeight="1" x14ac:dyDescent="0.2"/>
  </sheetData>
  <conditionalFormatting sqref="L10:L14 L16:L19 L21:L24 L26:L29">
    <cfRule type="cellIs" dxfId="97" priority="22" stopIfTrue="1" operator="lessThan">
      <formula>0</formula>
    </cfRule>
  </conditionalFormatting>
  <conditionalFormatting sqref="L10:L14 L16:L19 L21:L24 L26:L29">
    <cfRule type="cellIs" dxfId="96" priority="21" stopIfTrue="1" operator="lessThan">
      <formula>0</formula>
    </cfRule>
  </conditionalFormatting>
  <conditionalFormatting sqref="L10:L14 L16:L19 L21:L24 L26:L29">
    <cfRule type="cellIs" dxfId="95" priority="20" stopIfTrue="1" operator="lessThan">
      <formula>0</formula>
    </cfRule>
  </conditionalFormatting>
  <conditionalFormatting sqref="J10:K10 J21:K24 J16:K19 J26:K29">
    <cfRule type="expression" dxfId="94" priority="19" stopIfTrue="1">
      <formula>IF(#REF!&lt;0,TRUE,FALSE)</formula>
    </cfRule>
  </conditionalFormatting>
  <conditionalFormatting sqref="J11:K14">
    <cfRule type="expression" dxfId="93" priority="18" stopIfTrue="1">
      <formula>IF(#REF!&lt;0,TRUE,FALSE)</formula>
    </cfRule>
  </conditionalFormatting>
  <conditionalFormatting sqref="L15">
    <cfRule type="cellIs" dxfId="92" priority="17" stopIfTrue="1" operator="lessThan">
      <formula>0</formula>
    </cfRule>
  </conditionalFormatting>
  <conditionalFormatting sqref="L15">
    <cfRule type="cellIs" dxfId="91" priority="16" stopIfTrue="1" operator="lessThan">
      <formula>0</formula>
    </cfRule>
  </conditionalFormatting>
  <conditionalFormatting sqref="L15">
    <cfRule type="cellIs" dxfId="90" priority="15" stopIfTrue="1" operator="lessThan">
      <formula>0</formula>
    </cfRule>
  </conditionalFormatting>
  <conditionalFormatting sqref="J15:K15">
    <cfRule type="expression" dxfId="89" priority="14" stopIfTrue="1">
      <formula>IF(#REF!&lt;0,TRUE,FALSE)</formula>
    </cfRule>
  </conditionalFormatting>
  <conditionalFormatting sqref="L20">
    <cfRule type="cellIs" dxfId="88" priority="13" stopIfTrue="1" operator="lessThan">
      <formula>0</formula>
    </cfRule>
  </conditionalFormatting>
  <conditionalFormatting sqref="L20">
    <cfRule type="cellIs" dxfId="87" priority="12" stopIfTrue="1" operator="lessThan">
      <formula>0</formula>
    </cfRule>
  </conditionalFormatting>
  <conditionalFormatting sqref="L20">
    <cfRule type="cellIs" dxfId="86" priority="11" stopIfTrue="1" operator="lessThan">
      <formula>0</formula>
    </cfRule>
  </conditionalFormatting>
  <conditionalFormatting sqref="J20:K20">
    <cfRule type="expression" dxfId="85" priority="10" stopIfTrue="1">
      <formula>IF(#REF!&lt;0,TRUE,FALSE)</formula>
    </cfRule>
  </conditionalFormatting>
  <conditionalFormatting sqref="L25">
    <cfRule type="cellIs" dxfId="84" priority="9" stopIfTrue="1" operator="lessThan">
      <formula>0</formula>
    </cfRule>
  </conditionalFormatting>
  <conditionalFormatting sqref="L25">
    <cfRule type="cellIs" dxfId="83" priority="8" stopIfTrue="1" operator="lessThan">
      <formula>0</formula>
    </cfRule>
  </conditionalFormatting>
  <conditionalFormatting sqref="L25">
    <cfRule type="cellIs" dxfId="82" priority="7" stopIfTrue="1" operator="lessThan">
      <formula>0</formula>
    </cfRule>
  </conditionalFormatting>
  <conditionalFormatting sqref="J25:K25">
    <cfRule type="expression" dxfId="81" priority="6" stopIfTrue="1">
      <formula>IF(#REF!&lt;0,TRUE,FALSE)</formula>
    </cfRule>
  </conditionalFormatting>
  <conditionalFormatting sqref="L30">
    <cfRule type="cellIs" dxfId="80" priority="5" stopIfTrue="1" operator="lessThan">
      <formula>0</formula>
    </cfRule>
  </conditionalFormatting>
  <conditionalFormatting sqref="L30">
    <cfRule type="cellIs" dxfId="79" priority="4" stopIfTrue="1" operator="lessThan">
      <formula>0</formula>
    </cfRule>
  </conditionalFormatting>
  <conditionalFormatting sqref="L30">
    <cfRule type="cellIs" dxfId="78" priority="3" stopIfTrue="1" operator="lessThan">
      <formula>0</formula>
    </cfRule>
  </conditionalFormatting>
  <conditionalFormatting sqref="J30:K30">
    <cfRule type="expression" dxfId="77" priority="2" stopIfTrue="1">
      <formula>IF(#REF!&lt;0,TRUE,FALSE)</formula>
    </cfRule>
  </conditionalFormatting>
  <conditionalFormatting sqref="B10:I30">
    <cfRule type="cellIs" dxfId="76" priority="1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Y36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1.7109375" customWidth="1"/>
    <col min="3" max="3" width="11.28515625" style="9" customWidth="1"/>
    <col min="4" max="4" width="11" style="9" customWidth="1"/>
    <col min="5" max="5" width="15.140625" style="9" customWidth="1"/>
    <col min="6" max="6" width="11.7109375" style="9" customWidth="1"/>
    <col min="7" max="7" width="10.42578125" style="9" customWidth="1"/>
    <col min="8" max="8" width="10.140625" style="9" customWidth="1"/>
    <col min="9" max="9" width="3.140625" style="9" customWidth="1"/>
    <col min="10" max="13" width="10" style="9" customWidth="1"/>
    <col min="14" max="14" width="5.28515625" style="3" customWidth="1"/>
    <col min="15" max="15" width="9.140625" style="3" hidden="1" customWidth="1"/>
    <col min="16" max="16" width="9.140625" hidden="1" customWidth="1"/>
    <col min="17" max="25" width="0" hidden="1" customWidth="1"/>
    <col min="26" max="16384" width="9.140625" hidden="1"/>
  </cols>
  <sheetData>
    <row r="1" spans="1:16" ht="15.75" x14ac:dyDescent="0.25">
      <c r="A1" s="1"/>
      <c r="C1" s="1"/>
      <c r="D1" s="1"/>
      <c r="E1" s="1"/>
      <c r="F1" s="1"/>
      <c r="G1" s="1"/>
      <c r="H1"/>
      <c r="I1"/>
      <c r="J1"/>
      <c r="K1" s="116"/>
      <c r="L1" s="116"/>
      <c r="M1"/>
      <c r="N1"/>
      <c r="O1"/>
    </row>
    <row r="2" spans="1:16" s="117" customFormat="1" ht="16.5" thickBot="1" x14ac:dyDescent="0.3">
      <c r="A2" s="115" t="str">
        <f>"Tabell 8 Kollektivtrafik, utjämningsåret "&amp;Innehåll!C28</f>
        <v>Tabell 8 Kollektivtrafik, utjämningsåret 2017</v>
      </c>
      <c r="B2" s="152"/>
      <c r="C2" s="161"/>
      <c r="D2" s="152"/>
      <c r="E2" s="116"/>
      <c r="F2" s="116"/>
      <c r="G2" s="152"/>
      <c r="H2" s="116"/>
      <c r="I2" s="116"/>
      <c r="J2" s="152"/>
      <c r="K2" s="152"/>
      <c r="L2" s="152"/>
      <c r="M2" s="116"/>
      <c r="N2" s="116"/>
    </row>
    <row r="3" spans="1:16" s="3" customFormat="1" x14ac:dyDescent="0.2">
      <c r="A3" s="5" t="s">
        <v>67</v>
      </c>
      <c r="B3" s="122" t="s">
        <v>38</v>
      </c>
      <c r="C3" s="8" t="s">
        <v>127</v>
      </c>
      <c r="D3" s="6" t="s">
        <v>175</v>
      </c>
      <c r="E3" s="6" t="s">
        <v>190</v>
      </c>
      <c r="F3" s="6" t="s">
        <v>177</v>
      </c>
      <c r="G3" s="8" t="s">
        <v>52</v>
      </c>
      <c r="H3" s="118" t="s">
        <v>52</v>
      </c>
      <c r="I3" s="118"/>
      <c r="J3" s="333" t="s">
        <v>188</v>
      </c>
      <c r="K3" s="333"/>
      <c r="L3" s="333"/>
      <c r="M3" s="333"/>
      <c r="N3" s="9"/>
    </row>
    <row r="4" spans="1:16" s="3" customFormat="1" x14ac:dyDescent="0.2">
      <c r="B4" s="122" t="s">
        <v>162</v>
      </c>
      <c r="C4" s="7" t="s">
        <v>198</v>
      </c>
      <c r="D4" s="8" t="s">
        <v>176</v>
      </c>
      <c r="E4" s="8" t="s">
        <v>114</v>
      </c>
      <c r="F4" s="8" t="s">
        <v>178</v>
      </c>
      <c r="G4" s="122" t="s">
        <v>180</v>
      </c>
      <c r="H4" s="8" t="s">
        <v>185</v>
      </c>
      <c r="I4" s="8"/>
      <c r="J4" s="122" t="s">
        <v>189</v>
      </c>
      <c r="K4" s="8" t="s">
        <v>177</v>
      </c>
      <c r="L4" s="8" t="s">
        <v>52</v>
      </c>
      <c r="M4" s="122" t="s">
        <v>52</v>
      </c>
      <c r="N4" s="9"/>
    </row>
    <row r="5" spans="1:16" s="3" customFormat="1" x14ac:dyDescent="0.2">
      <c r="A5" s="126" t="s">
        <v>24</v>
      </c>
      <c r="B5" s="3">
        <f>Innehåll!C28-2</f>
        <v>2015</v>
      </c>
      <c r="C5" s="7" t="s">
        <v>44</v>
      </c>
      <c r="D5" s="122" t="s">
        <v>133</v>
      </c>
      <c r="E5" s="122" t="s">
        <v>191</v>
      </c>
      <c r="F5" s="122" t="s">
        <v>179</v>
      </c>
      <c r="G5" s="7" t="s">
        <v>181</v>
      </c>
      <c r="H5" s="122" t="s">
        <v>58</v>
      </c>
      <c r="I5" s="122"/>
      <c r="K5" s="8" t="s">
        <v>178</v>
      </c>
      <c r="L5" s="122" t="s">
        <v>180</v>
      </c>
      <c r="M5" s="8" t="s">
        <v>185</v>
      </c>
      <c r="N5" s="9"/>
    </row>
    <row r="6" spans="1:16" s="3" customFormat="1" x14ac:dyDescent="0.2">
      <c r="A6" s="126" t="s">
        <v>29</v>
      </c>
      <c r="C6" s="143"/>
      <c r="D6" s="122"/>
      <c r="E6" s="122"/>
      <c r="F6" s="7"/>
      <c r="G6" s="7" t="s">
        <v>182</v>
      </c>
      <c r="H6" s="122" t="s">
        <v>186</v>
      </c>
      <c r="I6" s="122"/>
      <c r="J6" s="122"/>
      <c r="K6" s="122" t="s">
        <v>179</v>
      </c>
      <c r="L6" s="7" t="s">
        <v>181</v>
      </c>
      <c r="M6" s="122" t="s">
        <v>58</v>
      </c>
      <c r="N6" s="9"/>
    </row>
    <row r="7" spans="1:16" s="3" customFormat="1" x14ac:dyDescent="0.2">
      <c r="A7" s="126"/>
      <c r="C7" s="143"/>
      <c r="D7" s="122"/>
      <c r="E7" s="122"/>
      <c r="F7" s="7"/>
      <c r="G7" s="122" t="s">
        <v>164</v>
      </c>
      <c r="H7" s="123" t="s">
        <v>187</v>
      </c>
      <c r="I7" s="123"/>
      <c r="J7" s="122"/>
      <c r="K7" s="122"/>
      <c r="L7" s="7" t="s">
        <v>182</v>
      </c>
      <c r="M7" s="122" t="s">
        <v>186</v>
      </c>
      <c r="N7" s="9"/>
    </row>
    <row r="8" spans="1:16" s="3" customFormat="1" x14ac:dyDescent="0.2">
      <c r="A8" s="126"/>
      <c r="C8" s="143"/>
      <c r="D8" s="122"/>
      <c r="E8" s="122"/>
      <c r="F8" s="122"/>
      <c r="J8" s="123"/>
      <c r="K8" s="123"/>
      <c r="L8" s="122" t="s">
        <v>164</v>
      </c>
      <c r="M8" s="135" t="s">
        <v>187</v>
      </c>
      <c r="N8" s="9"/>
    </row>
    <row r="9" spans="1:16" s="3" customFormat="1" x14ac:dyDescent="0.2">
      <c r="A9" s="146"/>
      <c r="B9" s="148"/>
      <c r="C9" s="149" t="s">
        <v>71</v>
      </c>
      <c r="D9" s="148" t="s">
        <v>72</v>
      </c>
      <c r="E9" s="148" t="s">
        <v>73</v>
      </c>
      <c r="F9" s="148" t="s">
        <v>74</v>
      </c>
      <c r="G9" s="148" t="s">
        <v>173</v>
      </c>
      <c r="H9" s="148" t="s">
        <v>77</v>
      </c>
      <c r="I9" s="148"/>
      <c r="J9" s="148" t="s">
        <v>75</v>
      </c>
      <c r="K9" s="148" t="s">
        <v>76</v>
      </c>
      <c r="L9" s="148" t="s">
        <v>149</v>
      </c>
      <c r="M9" s="7" t="s">
        <v>150</v>
      </c>
      <c r="N9" s="9"/>
    </row>
    <row r="10" spans="1:16" s="11" customFormat="1" ht="12" customHeight="1" x14ac:dyDescent="0.2">
      <c r="C10" s="150" t="s">
        <v>196</v>
      </c>
      <c r="D10" s="162"/>
      <c r="E10" s="162" t="s">
        <v>197</v>
      </c>
      <c r="F10" s="162"/>
      <c r="G10" s="135"/>
      <c r="H10" s="135"/>
      <c r="I10" s="135"/>
      <c r="J10" s="150"/>
      <c r="K10" s="150"/>
      <c r="L10" s="150"/>
      <c r="M10" s="150"/>
      <c r="N10" s="9"/>
    </row>
    <row r="11" spans="1:16" ht="18" customHeight="1" x14ac:dyDescent="0.2">
      <c r="A11" s="9" t="s">
        <v>220</v>
      </c>
      <c r="B11" s="129">
        <v>2231439</v>
      </c>
      <c r="C11" s="129">
        <v>2305</v>
      </c>
      <c r="D11" s="13">
        <v>1.8784411551510301</v>
      </c>
      <c r="E11" s="129">
        <v>2045.125983956</v>
      </c>
      <c r="F11" s="13">
        <v>7.6509999999999998</v>
      </c>
      <c r="G11" s="13">
        <v>0.88892190196550303</v>
      </c>
      <c r="H11" s="13">
        <v>0.247639751747639</v>
      </c>
      <c r="I11" s="13"/>
      <c r="J11" s="13">
        <v>-1203.7974154876199</v>
      </c>
      <c r="K11" s="13">
        <v>35.011803680635801</v>
      </c>
      <c r="L11" s="13">
        <v>1291.6344773882799</v>
      </c>
      <c r="M11" s="13">
        <v>7401.4204111571598</v>
      </c>
      <c r="N11" s="72"/>
      <c r="O11" s="72"/>
      <c r="P11" s="38"/>
    </row>
    <row r="12" spans="1:16" x14ac:dyDescent="0.2">
      <c r="A12" s="9" t="s">
        <v>221</v>
      </c>
      <c r="B12" s="129">
        <v>354164</v>
      </c>
      <c r="C12" s="129">
        <v>1048</v>
      </c>
      <c r="D12" s="13">
        <v>1.8784411551510301</v>
      </c>
      <c r="E12" s="129">
        <v>1115.9713561877099</v>
      </c>
      <c r="F12" s="13">
        <v>12.831</v>
      </c>
      <c r="G12" s="13">
        <v>0.52217616697349301</v>
      </c>
      <c r="H12" s="13">
        <v>0.161600275578546</v>
      </c>
      <c r="I12" s="13"/>
      <c r="J12" s="13">
        <v>-1203.7974154876199</v>
      </c>
      <c r="K12" s="13">
        <v>35.011803680635801</v>
      </c>
      <c r="L12" s="13">
        <v>1291.6344773882799</v>
      </c>
      <c r="M12" s="13">
        <v>7401.4204111571598</v>
      </c>
      <c r="N12" s="72"/>
      <c r="O12" s="72"/>
      <c r="P12" s="38"/>
    </row>
    <row r="13" spans="1:16" x14ac:dyDescent="0.2">
      <c r="A13" s="9" t="s">
        <v>222</v>
      </c>
      <c r="B13" s="129">
        <v>283712</v>
      </c>
      <c r="C13" s="129">
        <v>833</v>
      </c>
      <c r="D13" s="13">
        <v>1.8784411551510301</v>
      </c>
      <c r="E13" s="129">
        <v>886.78543684464</v>
      </c>
      <c r="F13" s="13">
        <v>12.574</v>
      </c>
      <c r="G13" s="13">
        <v>0.52065474847732895</v>
      </c>
      <c r="H13" s="13">
        <v>0.132116371531694</v>
      </c>
      <c r="I13" s="13"/>
      <c r="J13" s="13">
        <v>-1203.7974154876199</v>
      </c>
      <c r="K13" s="13">
        <v>35.011803680635801</v>
      </c>
      <c r="L13" s="13">
        <v>1291.6344773882799</v>
      </c>
      <c r="M13" s="13">
        <v>7401.4204111571598</v>
      </c>
      <c r="N13" s="72"/>
      <c r="O13" s="72"/>
      <c r="P13" s="38"/>
    </row>
    <row r="14" spans="1:16" x14ac:dyDescent="0.2">
      <c r="A14" s="9" t="s">
        <v>223</v>
      </c>
      <c r="B14" s="129">
        <v>445661</v>
      </c>
      <c r="C14" s="129">
        <v>784</v>
      </c>
      <c r="D14" s="13">
        <v>1.8784411551510301</v>
      </c>
      <c r="E14" s="129">
        <v>834.48262160430204</v>
      </c>
      <c r="F14" s="13">
        <v>12.887</v>
      </c>
      <c r="G14" s="13">
        <v>0.57639326752845799</v>
      </c>
      <c r="H14" s="13">
        <v>0.11384213561429</v>
      </c>
      <c r="I14" s="13"/>
      <c r="J14" s="13">
        <v>-1203.7974154876199</v>
      </c>
      <c r="K14" s="13">
        <v>35.011803680635801</v>
      </c>
      <c r="L14" s="13">
        <v>1291.6344773882799</v>
      </c>
      <c r="M14" s="13">
        <v>7401.4204111571598</v>
      </c>
      <c r="N14" s="72"/>
      <c r="O14" s="72"/>
      <c r="P14" s="38"/>
    </row>
    <row r="15" spans="1:16" x14ac:dyDescent="0.2">
      <c r="A15" s="9" t="s">
        <v>224</v>
      </c>
      <c r="B15" s="129">
        <v>347837</v>
      </c>
      <c r="C15" s="129">
        <v>626</v>
      </c>
      <c r="D15" s="13">
        <v>1.8784411551510301</v>
      </c>
      <c r="E15" s="129">
        <v>666.42693393816603</v>
      </c>
      <c r="F15" s="13">
        <v>13.678000000000001</v>
      </c>
      <c r="G15" s="13">
        <v>0.45583707311183103</v>
      </c>
      <c r="H15" s="13">
        <v>0.108432972915475</v>
      </c>
      <c r="I15" s="13"/>
      <c r="J15" s="13">
        <v>-1203.7974154876199</v>
      </c>
      <c r="K15" s="13">
        <v>35.011803680635801</v>
      </c>
      <c r="L15" s="13">
        <v>1291.6344773882799</v>
      </c>
      <c r="M15" s="13">
        <v>7401.4204111571598</v>
      </c>
      <c r="N15" s="72"/>
      <c r="O15" s="72"/>
      <c r="P15" s="38"/>
    </row>
    <row r="16" spans="1:16" ht="18" customHeight="1" x14ac:dyDescent="0.2">
      <c r="A16" s="9" t="s">
        <v>225</v>
      </c>
      <c r="B16" s="129">
        <v>191369</v>
      </c>
      <c r="C16" s="129">
        <v>596</v>
      </c>
      <c r="D16" s="13">
        <v>1.8784411551510301</v>
      </c>
      <c r="E16" s="129">
        <v>634.632208982159</v>
      </c>
      <c r="F16" s="13">
        <v>15.06</v>
      </c>
      <c r="G16" s="13">
        <v>0.42414393135774298</v>
      </c>
      <c r="H16" s="13">
        <v>0.103130601090041</v>
      </c>
      <c r="I16" s="13"/>
      <c r="J16" s="13">
        <v>-1203.7974154876199</v>
      </c>
      <c r="K16" s="13">
        <v>35.011803680635801</v>
      </c>
      <c r="L16" s="13">
        <v>1291.6344773882799</v>
      </c>
      <c r="M16" s="13">
        <v>7401.4204111571598</v>
      </c>
      <c r="N16" s="72"/>
      <c r="O16" s="72"/>
      <c r="P16" s="38"/>
    </row>
    <row r="17" spans="1:16" x14ac:dyDescent="0.2">
      <c r="A17" s="9" t="s">
        <v>226</v>
      </c>
      <c r="B17" s="129">
        <v>237679</v>
      </c>
      <c r="C17" s="129">
        <v>625</v>
      </c>
      <c r="D17" s="13">
        <v>1.8784411551510301</v>
      </c>
      <c r="E17" s="129">
        <v>665.86298387175395</v>
      </c>
      <c r="F17" s="13">
        <v>15.295</v>
      </c>
      <c r="G17" s="13">
        <v>0.382499084900223</v>
      </c>
      <c r="H17" s="13">
        <v>0.11350603124382</v>
      </c>
      <c r="I17" s="13"/>
      <c r="J17" s="13">
        <v>-1203.7974154876199</v>
      </c>
      <c r="K17" s="13">
        <v>35.011803680635801</v>
      </c>
      <c r="L17" s="13">
        <v>1291.6344773882799</v>
      </c>
      <c r="M17" s="13">
        <v>7401.4204111571598</v>
      </c>
      <c r="N17" s="72"/>
      <c r="O17" s="72"/>
      <c r="P17" s="38"/>
    </row>
    <row r="18" spans="1:16" x14ac:dyDescent="0.2">
      <c r="A18" s="9" t="s">
        <v>227</v>
      </c>
      <c r="B18" s="129">
        <v>57391</v>
      </c>
      <c r="C18" s="129">
        <v>350</v>
      </c>
      <c r="D18" s="13">
        <v>1.8784411551510301</v>
      </c>
      <c r="E18" s="129">
        <v>372.377096326578</v>
      </c>
      <c r="F18" s="13">
        <v>15.856999999999999</v>
      </c>
      <c r="G18" s="13">
        <v>0.407764283598474</v>
      </c>
      <c r="H18" s="13">
        <v>3.8228990608283497E-2</v>
      </c>
      <c r="I18" s="13"/>
      <c r="J18" s="13">
        <v>-1203.7974154876199</v>
      </c>
      <c r="K18" s="13">
        <v>35.011803680635801</v>
      </c>
      <c r="L18" s="13">
        <v>1291.6344773882799</v>
      </c>
      <c r="M18" s="13">
        <v>7401.4204111571598</v>
      </c>
      <c r="N18" s="72"/>
      <c r="O18" s="72"/>
      <c r="P18" s="38"/>
    </row>
    <row r="19" spans="1:16" x14ac:dyDescent="0.2">
      <c r="A19" s="9" t="s">
        <v>228</v>
      </c>
      <c r="B19" s="129">
        <v>156253</v>
      </c>
      <c r="C19" s="129">
        <v>552</v>
      </c>
      <c r="D19" s="13">
        <v>1.8784411551510301</v>
      </c>
      <c r="E19" s="129">
        <v>587.71256135050999</v>
      </c>
      <c r="F19" s="13">
        <v>12.173</v>
      </c>
      <c r="G19" s="13">
        <v>0.44287789674438199</v>
      </c>
      <c r="H19" s="13">
        <v>0.10717874216815</v>
      </c>
      <c r="I19" s="13"/>
      <c r="J19" s="13">
        <v>-1203.7974154876199</v>
      </c>
      <c r="K19" s="13">
        <v>35.011803680635801</v>
      </c>
      <c r="L19" s="13">
        <v>1291.6344773882799</v>
      </c>
      <c r="M19" s="13">
        <v>7401.4204111571598</v>
      </c>
      <c r="N19" s="72"/>
      <c r="O19" s="72"/>
      <c r="P19" s="38"/>
    </row>
    <row r="20" spans="1:16" x14ac:dyDescent="0.2">
      <c r="A20" s="9" t="s">
        <v>229</v>
      </c>
      <c r="B20" s="129">
        <v>1303627</v>
      </c>
      <c r="C20" s="129">
        <v>1181</v>
      </c>
      <c r="D20" s="13">
        <v>1.8784411551510301</v>
      </c>
      <c r="E20" s="129">
        <v>1257.26575721412</v>
      </c>
      <c r="F20" s="13">
        <v>9.9559999999999995</v>
      </c>
      <c r="G20" s="13">
        <v>0.60276674232736804</v>
      </c>
      <c r="H20" s="13">
        <v>0.18022639911569799</v>
      </c>
      <c r="I20" s="13"/>
      <c r="J20" s="13">
        <v>-1203.7974154876199</v>
      </c>
      <c r="K20" s="13">
        <v>35.011803680635801</v>
      </c>
      <c r="L20" s="13">
        <v>1291.6344773882799</v>
      </c>
      <c r="M20" s="13">
        <v>7401.4204111571598</v>
      </c>
      <c r="N20" s="72"/>
      <c r="O20" s="72"/>
      <c r="P20" s="38"/>
    </row>
    <row r="21" spans="1:16" ht="18" customHeight="1" x14ac:dyDescent="0.2">
      <c r="A21" s="9" t="s">
        <v>230</v>
      </c>
      <c r="B21" s="129">
        <v>314784</v>
      </c>
      <c r="C21" s="129">
        <v>967</v>
      </c>
      <c r="D21" s="13">
        <v>1.8784411551510301</v>
      </c>
      <c r="E21" s="129">
        <v>1029.8973431781301</v>
      </c>
      <c r="F21" s="13">
        <v>11.917</v>
      </c>
      <c r="G21" s="13">
        <v>0.54359179627935394</v>
      </c>
      <c r="H21" s="13">
        <v>0.150557207481956</v>
      </c>
      <c r="I21" s="13"/>
      <c r="J21" s="13">
        <v>-1203.7974154876199</v>
      </c>
      <c r="K21" s="13">
        <v>35.011803680635801</v>
      </c>
      <c r="L21" s="13">
        <v>1291.6344773882799</v>
      </c>
      <c r="M21" s="13">
        <v>7401.4204111571598</v>
      </c>
      <c r="N21" s="72"/>
      <c r="O21" s="72"/>
      <c r="P21" s="38"/>
    </row>
    <row r="22" spans="1:16" x14ac:dyDescent="0.2">
      <c r="A22" s="9" t="s">
        <v>231</v>
      </c>
      <c r="B22" s="129">
        <v>1648682</v>
      </c>
      <c r="C22" s="129">
        <v>1162</v>
      </c>
      <c r="D22" s="13">
        <v>1.8784411551510301</v>
      </c>
      <c r="E22" s="129">
        <v>1236.86943052879</v>
      </c>
      <c r="F22" s="13">
        <v>11.391</v>
      </c>
      <c r="G22" s="13">
        <v>0.62982552123453805</v>
      </c>
      <c r="H22" s="13">
        <v>0.16596044598048601</v>
      </c>
      <c r="I22" s="13"/>
      <c r="J22" s="13">
        <v>-1203.7974154876199</v>
      </c>
      <c r="K22" s="13">
        <v>35.011803680635801</v>
      </c>
      <c r="L22" s="13">
        <v>1291.6344773882799</v>
      </c>
      <c r="M22" s="13">
        <v>7401.4204111571598</v>
      </c>
      <c r="N22" s="72"/>
      <c r="O22" s="72"/>
      <c r="P22" s="38"/>
    </row>
    <row r="23" spans="1:16" x14ac:dyDescent="0.2">
      <c r="A23" s="9" t="s">
        <v>232</v>
      </c>
      <c r="B23" s="129">
        <v>275904</v>
      </c>
      <c r="C23" s="129">
        <v>778</v>
      </c>
      <c r="D23" s="13">
        <v>1.8784411551510301</v>
      </c>
      <c r="E23" s="129">
        <v>828.72161209003298</v>
      </c>
      <c r="F23" s="13">
        <v>16.472999999999999</v>
      </c>
      <c r="G23" s="13">
        <v>0.38991823242867102</v>
      </c>
      <c r="H23" s="13">
        <v>0.12864257132915799</v>
      </c>
      <c r="I23" s="13"/>
      <c r="J23" s="13">
        <v>-1203.7974154876199</v>
      </c>
      <c r="K23" s="13">
        <v>35.011803680635801</v>
      </c>
      <c r="L23" s="13">
        <v>1291.6344773882799</v>
      </c>
      <c r="M23" s="13">
        <v>7401.4204111571598</v>
      </c>
      <c r="N23" s="72"/>
      <c r="O23" s="72"/>
      <c r="P23" s="38"/>
    </row>
    <row r="24" spans="1:16" x14ac:dyDescent="0.2">
      <c r="A24" s="9" t="s">
        <v>233</v>
      </c>
      <c r="B24" s="129">
        <v>291012</v>
      </c>
      <c r="C24" s="129">
        <v>866</v>
      </c>
      <c r="D24" s="13">
        <v>1.8784411551510301</v>
      </c>
      <c r="E24" s="129">
        <v>922.49812504601095</v>
      </c>
      <c r="F24" s="13">
        <v>13.587</v>
      </c>
      <c r="G24" s="13">
        <v>0.54952373098016605</v>
      </c>
      <c r="H24" s="13">
        <v>0.127111596772642</v>
      </c>
      <c r="I24" s="13"/>
      <c r="J24" s="13">
        <v>-1203.7974154876199</v>
      </c>
      <c r="K24" s="13">
        <v>35.011803680635801</v>
      </c>
      <c r="L24" s="13">
        <v>1291.6344773882799</v>
      </c>
      <c r="M24" s="13">
        <v>7401.4204111571598</v>
      </c>
      <c r="N24" s="72"/>
      <c r="O24" s="72"/>
      <c r="P24" s="38"/>
    </row>
    <row r="25" spans="1:16" x14ac:dyDescent="0.2">
      <c r="A25" s="9" t="s">
        <v>234</v>
      </c>
      <c r="B25" s="129">
        <v>264276</v>
      </c>
      <c r="C25" s="129">
        <v>854</v>
      </c>
      <c r="D25" s="13">
        <v>1.8784411551510301</v>
      </c>
      <c r="E25" s="129">
        <v>909.48702292056703</v>
      </c>
      <c r="F25" s="13">
        <v>12.257999999999999</v>
      </c>
      <c r="G25" s="13">
        <v>0.60968078826681205</v>
      </c>
      <c r="H25" s="13">
        <v>0.121142290635548</v>
      </c>
      <c r="I25" s="13"/>
      <c r="J25" s="13">
        <v>-1203.7974154876199</v>
      </c>
      <c r="K25" s="13">
        <v>35.011803680635801</v>
      </c>
      <c r="L25" s="13">
        <v>1291.6344773882799</v>
      </c>
      <c r="M25" s="13">
        <v>7401.4204111571598</v>
      </c>
      <c r="N25" s="72"/>
      <c r="O25" s="72"/>
      <c r="P25" s="38"/>
    </row>
    <row r="26" spans="1:16" ht="18" customHeight="1" x14ac:dyDescent="0.2">
      <c r="A26" s="9" t="s">
        <v>235</v>
      </c>
      <c r="B26" s="129">
        <v>281028</v>
      </c>
      <c r="C26" s="129">
        <v>850</v>
      </c>
      <c r="D26" s="13">
        <v>1.8784411551510301</v>
      </c>
      <c r="E26" s="129">
        <v>904.838839918448</v>
      </c>
      <c r="F26" s="13">
        <v>18.457000000000001</v>
      </c>
      <c r="G26" s="13">
        <v>0.42255931793273299</v>
      </c>
      <c r="H26" s="13">
        <v>0.12384531078753699</v>
      </c>
      <c r="I26" s="13"/>
      <c r="J26" s="13">
        <v>-1203.7974154876199</v>
      </c>
      <c r="K26" s="13">
        <v>35.011803680635801</v>
      </c>
      <c r="L26" s="13">
        <v>1291.6344773882799</v>
      </c>
      <c r="M26" s="13">
        <v>7401.4204111571598</v>
      </c>
      <c r="N26" s="72"/>
      <c r="O26" s="72"/>
      <c r="P26" s="38"/>
    </row>
    <row r="27" spans="1:16" x14ac:dyDescent="0.2">
      <c r="A27" s="9" t="s">
        <v>236</v>
      </c>
      <c r="B27" s="129">
        <v>281815</v>
      </c>
      <c r="C27" s="129">
        <v>684</v>
      </c>
      <c r="D27" s="13">
        <v>1.8784411551510301</v>
      </c>
      <c r="E27" s="129">
        <v>727.95999960135202</v>
      </c>
      <c r="F27" s="13">
        <v>16.533000000000001</v>
      </c>
      <c r="G27" s="13">
        <v>0.502684385146284</v>
      </c>
      <c r="H27" s="13">
        <v>9.5065912034490704E-2</v>
      </c>
      <c r="I27" s="13"/>
      <c r="J27" s="13">
        <v>-1203.7974154876199</v>
      </c>
      <c r="K27" s="13">
        <v>35.011803680635801</v>
      </c>
      <c r="L27" s="13">
        <v>1291.6344773882799</v>
      </c>
      <c r="M27" s="13">
        <v>7401.4204111571598</v>
      </c>
      <c r="N27" s="72"/>
      <c r="O27" s="72"/>
      <c r="P27" s="38"/>
    </row>
    <row r="28" spans="1:16" x14ac:dyDescent="0.2">
      <c r="A28" s="9" t="s">
        <v>237</v>
      </c>
      <c r="B28" s="129">
        <v>243897</v>
      </c>
      <c r="C28" s="129">
        <v>501</v>
      </c>
      <c r="D28" s="13">
        <v>1.8784411551510301</v>
      </c>
      <c r="E28" s="129">
        <v>533.01568098750704</v>
      </c>
      <c r="F28" s="13">
        <v>17.887</v>
      </c>
      <c r="G28" s="13">
        <v>0.44496242266202501</v>
      </c>
      <c r="H28" s="13">
        <v>7.2395314415511502E-2</v>
      </c>
      <c r="I28" s="13"/>
      <c r="J28" s="13">
        <v>-1203.7974154876199</v>
      </c>
      <c r="K28" s="13">
        <v>35.011803680635801</v>
      </c>
      <c r="L28" s="13">
        <v>1291.6344773882799</v>
      </c>
      <c r="M28" s="13">
        <v>7401.4204111571598</v>
      </c>
      <c r="N28" s="72"/>
      <c r="O28" s="72"/>
      <c r="P28" s="38"/>
    </row>
    <row r="29" spans="1:16" x14ac:dyDescent="0.2">
      <c r="A29" s="9" t="s">
        <v>238</v>
      </c>
      <c r="B29" s="129">
        <v>127376</v>
      </c>
      <c r="C29" s="129">
        <v>873</v>
      </c>
      <c r="D29" s="13">
        <v>1.8784411551510301</v>
      </c>
      <c r="E29" s="129">
        <v>929.41039164994299</v>
      </c>
      <c r="F29" s="13">
        <v>25.838999999999999</v>
      </c>
      <c r="G29" s="13">
        <v>0.391015575932672</v>
      </c>
      <c r="H29" s="13">
        <v>9.7749968596909903E-2</v>
      </c>
      <c r="I29" s="13"/>
      <c r="J29" s="13">
        <v>-1203.7974154876199</v>
      </c>
      <c r="K29" s="13">
        <v>35.011803680635801</v>
      </c>
      <c r="L29" s="13">
        <v>1291.6344773882799</v>
      </c>
      <c r="M29" s="13">
        <v>7401.4204111571598</v>
      </c>
      <c r="N29" s="72"/>
      <c r="O29" s="72"/>
      <c r="P29" s="38"/>
    </row>
    <row r="30" spans="1:16" x14ac:dyDescent="0.2">
      <c r="A30" s="9" t="s">
        <v>239</v>
      </c>
      <c r="B30" s="129">
        <v>263378</v>
      </c>
      <c r="C30" s="129">
        <v>580</v>
      </c>
      <c r="D30" s="13">
        <v>1.8784411551510301</v>
      </c>
      <c r="E30" s="129">
        <v>617.69866669938199</v>
      </c>
      <c r="F30" s="13">
        <v>22.146999999999998</v>
      </c>
      <c r="G30" s="13">
        <v>0.450929842279917</v>
      </c>
      <c r="H30" s="13">
        <v>6.26438047217307E-2</v>
      </c>
      <c r="I30" s="13"/>
      <c r="J30" s="13">
        <v>-1203.7974154876199</v>
      </c>
      <c r="K30" s="13">
        <v>35.011803680635801</v>
      </c>
      <c r="L30" s="13">
        <v>1291.6344773882799</v>
      </c>
      <c r="M30" s="13">
        <v>7401.4204111571598</v>
      </c>
      <c r="N30" s="72"/>
      <c r="O30" s="72"/>
      <c r="P30" s="38"/>
    </row>
    <row r="31" spans="1:16" ht="18" customHeight="1" thickBot="1" x14ac:dyDescent="0.25">
      <c r="A31" s="9" t="s">
        <v>240</v>
      </c>
      <c r="B31" s="129">
        <v>249733</v>
      </c>
      <c r="C31" s="129">
        <v>722</v>
      </c>
      <c r="D31" s="13">
        <v>1.8784411551510301</v>
      </c>
      <c r="E31" s="129">
        <v>768.57852947378501</v>
      </c>
      <c r="F31" s="13">
        <v>25.888000000000002</v>
      </c>
      <c r="G31" s="13">
        <v>0.402461829233622</v>
      </c>
      <c r="H31" s="13">
        <v>7.3790808583567194E-2</v>
      </c>
      <c r="I31" s="13"/>
      <c r="J31" s="13">
        <v>-1203.7974154876199</v>
      </c>
      <c r="K31" s="13">
        <v>35.011803680635801</v>
      </c>
      <c r="L31" s="13">
        <v>1291.6344773882799</v>
      </c>
      <c r="M31" s="13">
        <v>7401.4204111571598</v>
      </c>
      <c r="N31" s="72"/>
      <c r="O31" s="73"/>
      <c r="P31" s="93"/>
    </row>
    <row r="32" spans="1:16" s="9" customFormat="1" ht="4.5" customHeight="1" thickBot="1" x14ac:dyDescent="0.25">
      <c r="A32" s="138"/>
      <c r="B32" s="153"/>
      <c r="C32" s="138"/>
      <c r="D32" s="153"/>
      <c r="E32" s="153"/>
      <c r="F32" s="153"/>
      <c r="G32" s="153"/>
      <c r="H32" s="153"/>
      <c r="I32" s="153"/>
      <c r="J32" s="165"/>
      <c r="K32" s="165"/>
      <c r="L32" s="165"/>
      <c r="M32" s="165"/>
    </row>
    <row r="33" spans="1:15" s="9" customFormat="1" ht="12.75" customHeight="1" x14ac:dyDescent="0.2">
      <c r="A33" s="40" t="s">
        <v>192</v>
      </c>
      <c r="C33" s="141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1:15" x14ac:dyDescent="0.2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idden="1" x14ac:dyDescent="0.2"/>
    <row r="36" spans="1:15" ht="12.75" hidden="1" customHeight="1" x14ac:dyDescent="0.2"/>
  </sheetData>
  <mergeCells count="1">
    <mergeCell ref="J3:M3"/>
  </mergeCells>
  <conditionalFormatting sqref="P11:P15 P17:P20 P22:P25 P27:P30">
    <cfRule type="cellIs" dxfId="75" priority="22" stopIfTrue="1" operator="lessThan">
      <formula>0</formula>
    </cfRule>
  </conditionalFormatting>
  <conditionalFormatting sqref="P11:P15 P17:P20 P22:P25 P27:P30">
    <cfRule type="cellIs" dxfId="74" priority="21" stopIfTrue="1" operator="lessThan">
      <formula>0</formula>
    </cfRule>
  </conditionalFormatting>
  <conditionalFormatting sqref="P11:P15 P17:P20 P22:P25 P27:P30">
    <cfRule type="cellIs" dxfId="73" priority="20" stopIfTrue="1" operator="lessThan">
      <formula>0</formula>
    </cfRule>
  </conditionalFormatting>
  <conditionalFormatting sqref="N11:O11 N22:O25 N17:O20 N27:O30">
    <cfRule type="expression" dxfId="72" priority="19" stopIfTrue="1">
      <formula>IF(#REF!&lt;0,TRUE,FALSE)</formula>
    </cfRule>
  </conditionalFormatting>
  <conditionalFormatting sqref="N12:O15">
    <cfRule type="expression" dxfId="71" priority="18" stopIfTrue="1">
      <formula>IF(#REF!&lt;0,TRUE,FALSE)</formula>
    </cfRule>
  </conditionalFormatting>
  <conditionalFormatting sqref="P16">
    <cfRule type="cellIs" dxfId="70" priority="17" stopIfTrue="1" operator="lessThan">
      <formula>0</formula>
    </cfRule>
  </conditionalFormatting>
  <conditionalFormatting sqref="P16">
    <cfRule type="cellIs" dxfId="69" priority="16" stopIfTrue="1" operator="lessThan">
      <formula>0</formula>
    </cfRule>
  </conditionalFormatting>
  <conditionalFormatting sqref="P16">
    <cfRule type="cellIs" dxfId="68" priority="15" stopIfTrue="1" operator="lessThan">
      <formula>0</formula>
    </cfRule>
  </conditionalFormatting>
  <conditionalFormatting sqref="N16:O16">
    <cfRule type="expression" dxfId="67" priority="14" stopIfTrue="1">
      <formula>IF(#REF!&lt;0,TRUE,FALSE)</formula>
    </cfRule>
  </conditionalFormatting>
  <conditionalFormatting sqref="P21">
    <cfRule type="cellIs" dxfId="66" priority="13" stopIfTrue="1" operator="lessThan">
      <formula>0</formula>
    </cfRule>
  </conditionalFormatting>
  <conditionalFormatting sqref="P21">
    <cfRule type="cellIs" dxfId="65" priority="12" stopIfTrue="1" operator="lessThan">
      <formula>0</formula>
    </cfRule>
  </conditionalFormatting>
  <conditionalFormatting sqref="P21">
    <cfRule type="cellIs" dxfId="64" priority="11" stopIfTrue="1" operator="lessThan">
      <formula>0</formula>
    </cfRule>
  </conditionalFormatting>
  <conditionalFormatting sqref="N21:O21">
    <cfRule type="expression" dxfId="63" priority="10" stopIfTrue="1">
      <formula>IF(#REF!&lt;0,TRUE,FALSE)</formula>
    </cfRule>
  </conditionalFormatting>
  <conditionalFormatting sqref="P26">
    <cfRule type="cellIs" dxfId="62" priority="9" stopIfTrue="1" operator="lessThan">
      <formula>0</formula>
    </cfRule>
  </conditionalFormatting>
  <conditionalFormatting sqref="P26">
    <cfRule type="cellIs" dxfId="61" priority="8" stopIfTrue="1" operator="lessThan">
      <formula>0</formula>
    </cfRule>
  </conditionalFormatting>
  <conditionalFormatting sqref="P26">
    <cfRule type="cellIs" dxfId="60" priority="7" stopIfTrue="1" operator="lessThan">
      <formula>0</formula>
    </cfRule>
  </conditionalFormatting>
  <conditionalFormatting sqref="N26:O26">
    <cfRule type="expression" dxfId="59" priority="6" stopIfTrue="1">
      <formula>IF(#REF!&lt;0,TRUE,FALSE)</formula>
    </cfRule>
  </conditionalFormatting>
  <conditionalFormatting sqref="P31">
    <cfRule type="cellIs" dxfId="58" priority="5" stopIfTrue="1" operator="lessThan">
      <formula>0</formula>
    </cfRule>
  </conditionalFormatting>
  <conditionalFormatting sqref="P31">
    <cfRule type="cellIs" dxfId="57" priority="4" stopIfTrue="1" operator="lessThan">
      <formula>0</formula>
    </cfRule>
  </conditionalFormatting>
  <conditionalFormatting sqref="P31">
    <cfRule type="cellIs" dxfId="56" priority="3" stopIfTrue="1" operator="lessThan">
      <formula>0</formula>
    </cfRule>
  </conditionalFormatting>
  <conditionalFormatting sqref="N31:O31">
    <cfRule type="expression" dxfId="55" priority="2" stopIfTrue="1">
      <formula>IF(#REF!&lt;0,TRUE,FALSE)</formula>
    </cfRule>
  </conditionalFormatting>
  <conditionalFormatting sqref="B11:M31">
    <cfRule type="cellIs" dxfId="54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Grönborg Nina NR/OEM-Ö</cp:lastModifiedBy>
  <cp:lastPrinted>2016-12-07T09:48:19Z</cp:lastPrinted>
  <dcterms:created xsi:type="dcterms:W3CDTF">2013-04-08T12:55:08Z</dcterms:created>
  <dcterms:modified xsi:type="dcterms:W3CDTF">2016-12-14T11:49:02Z</dcterms:modified>
</cp:coreProperties>
</file>